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Mesh\"/>
    </mc:Choice>
  </mc:AlternateContent>
  <xr:revisionPtr revIDLastSave="0" documentId="13_ncr:1000001_{5E38740A-267B-FE47-8B4F-2D96C92CB55A}" xr6:coauthVersionLast="47" xr6:coauthVersionMax="47" xr10:uidLastSave="{00000000-0000-0000-0000-000000000000}"/>
  <workbookProtection workbookAlgorithmName="SHA-512" workbookHashValue="tmxI63DMAdrFM9ymJLGDOsCEPSFwSs3rMuWWZGYeJY/68u3X6/kgB9y8xoFnbJUJXQwi7J0fuTWC2q6R1J+UXg==" workbookSaltValue="pBRS/jPKockjBJIF1Q+bFQ==" workbookSpinCount="100000" lockStructure="1"/>
  <bookViews>
    <workbookView xWindow="-120" yWindow="-120" windowWidth="20730" windowHeight="11160" tabRatio="853" activeTab="1" xr2:uid="{00000000-000D-0000-FFFF-FFFF00000000}"/>
  </bookViews>
  <sheets>
    <sheet name="Today's Update" sheetId="8" r:id="rId1"/>
    <sheet name="Dashboard" sheetId="5" r:id="rId2"/>
    <sheet name="Meal Counting" sheetId="3" r:id="rId3"/>
    <sheet name="Guest Meal" sheetId="2" r:id="rId4"/>
    <sheet name="Baazar" sheetId="4" r:id="rId5"/>
    <sheet name="Expenses" sheetId="9" r:id="rId6"/>
    <sheet name=" Payment" sheetId="6" r:id="rId7"/>
    <sheet name="Summery" sheetId="10" r:id="rId8"/>
    <sheet name="Data-Info" sheetId="11" r:id="rId9"/>
    <sheet name=" Group" sheetId="12" r:id="rId10"/>
    <sheet name="hidden_data" sheetId="7" state="hidden" r:id="rId11"/>
  </sheets>
  <definedNames>
    <definedName name="_xlnm._FilterDatabase" localSheetId="3" hidden="1">'Guest Meal'!$A$2:$AN$3</definedName>
    <definedName name="_xlnm._FilterDatabase" localSheetId="2" hidden="1">'Meal Counting'!$A$3:$AR$3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7" l="1"/>
  <c r="S4" i="7"/>
  <c r="R5" i="7"/>
  <c r="S5" i="7"/>
  <c r="R6" i="7"/>
  <c r="S6" i="7"/>
  <c r="R7" i="7"/>
  <c r="S7" i="7"/>
  <c r="R8" i="7"/>
  <c r="S8" i="7"/>
  <c r="R9" i="7"/>
  <c r="S9" i="7"/>
  <c r="R10" i="7"/>
  <c r="S10" i="7"/>
  <c r="R11" i="7"/>
  <c r="S11" i="7"/>
  <c r="R12" i="7"/>
  <c r="S12" i="7"/>
  <c r="R13" i="7"/>
  <c r="S13" i="7"/>
  <c r="R14" i="7"/>
  <c r="S14" i="7"/>
  <c r="R15" i="7"/>
  <c r="S15" i="7"/>
  <c r="R16" i="7"/>
  <c r="S16" i="7"/>
  <c r="R17" i="7"/>
  <c r="S17" i="7"/>
  <c r="R18" i="7"/>
  <c r="S18" i="7"/>
  <c r="R19" i="7"/>
  <c r="S19" i="7"/>
  <c r="R20" i="7"/>
  <c r="S20" i="7"/>
  <c r="R21" i="7"/>
  <c r="S21" i="7"/>
  <c r="R22" i="7"/>
  <c r="S22" i="7"/>
  <c r="R23" i="7"/>
  <c r="S23" i="7"/>
  <c r="R24" i="7"/>
  <c r="S24" i="7"/>
  <c r="R25" i="7"/>
  <c r="S25" i="7"/>
  <c r="R26" i="7"/>
  <c r="S26" i="7"/>
  <c r="R27" i="7"/>
  <c r="S27" i="7"/>
  <c r="R28" i="7"/>
  <c r="S28" i="7"/>
  <c r="R29" i="7"/>
  <c r="S29" i="7"/>
  <c r="R30" i="7"/>
  <c r="S30" i="7"/>
  <c r="R31" i="7"/>
  <c r="S31" i="7"/>
  <c r="R3" i="7"/>
  <c r="S3" i="7"/>
  <c r="G60" i="4"/>
  <c r="H60" i="4"/>
  <c r="E61" i="7"/>
  <c r="R32" i="7"/>
  <c r="G62" i="4"/>
  <c r="H62" i="4"/>
  <c r="E63" i="7"/>
  <c r="R33" i="7"/>
  <c r="R34" i="7"/>
  <c r="N31" i="7"/>
  <c r="O31" i="7"/>
  <c r="P31" i="7"/>
  <c r="Q31" i="7"/>
  <c r="N32" i="7"/>
  <c r="P32" i="7"/>
  <c r="N33" i="7"/>
  <c r="N34" i="7"/>
  <c r="O34" i="7"/>
  <c r="N4" i="7"/>
  <c r="O4" i="7"/>
  <c r="P4" i="7"/>
  <c r="Q4" i="7"/>
  <c r="N5" i="7"/>
  <c r="O5" i="7"/>
  <c r="P5" i="7"/>
  <c r="Q5" i="7"/>
  <c r="N6" i="7"/>
  <c r="O6" i="7"/>
  <c r="P6" i="7"/>
  <c r="Q6" i="7"/>
  <c r="N7" i="7"/>
  <c r="O7" i="7"/>
  <c r="P7" i="7"/>
  <c r="Q7" i="7"/>
  <c r="N8" i="7"/>
  <c r="O8" i="7"/>
  <c r="P8" i="7"/>
  <c r="Q8" i="7"/>
  <c r="N9" i="7"/>
  <c r="O9" i="7"/>
  <c r="P9" i="7"/>
  <c r="Q9" i="7"/>
  <c r="N10" i="7"/>
  <c r="O10" i="7"/>
  <c r="P10" i="7"/>
  <c r="Q10" i="7"/>
  <c r="N11" i="7"/>
  <c r="O11" i="7"/>
  <c r="P11" i="7"/>
  <c r="Q11" i="7"/>
  <c r="N12" i="7"/>
  <c r="O12" i="7"/>
  <c r="P12" i="7"/>
  <c r="Q12" i="7"/>
  <c r="N13" i="7"/>
  <c r="O13" i="7"/>
  <c r="P13" i="7"/>
  <c r="Q13" i="7"/>
  <c r="N14" i="7"/>
  <c r="O14" i="7"/>
  <c r="P14" i="7"/>
  <c r="Q14" i="7"/>
  <c r="N15" i="7"/>
  <c r="O15" i="7"/>
  <c r="P15" i="7"/>
  <c r="Q15" i="7"/>
  <c r="N16" i="7"/>
  <c r="O16" i="7"/>
  <c r="P16" i="7"/>
  <c r="Q16" i="7"/>
  <c r="N17" i="7"/>
  <c r="O17" i="7"/>
  <c r="P17" i="7"/>
  <c r="Q17" i="7"/>
  <c r="N18" i="7"/>
  <c r="O18" i="7"/>
  <c r="P18" i="7"/>
  <c r="Q18" i="7"/>
  <c r="N19" i="7"/>
  <c r="O19" i="7"/>
  <c r="P19" i="7"/>
  <c r="Q19" i="7"/>
  <c r="N20" i="7"/>
  <c r="O20" i="7"/>
  <c r="P20" i="7"/>
  <c r="Q20" i="7"/>
  <c r="N21" i="7"/>
  <c r="O21" i="7"/>
  <c r="P21" i="7"/>
  <c r="Q21" i="7"/>
  <c r="N22" i="7"/>
  <c r="O22" i="7"/>
  <c r="P22" i="7"/>
  <c r="Q22" i="7"/>
  <c r="N23" i="7"/>
  <c r="O23" i="7"/>
  <c r="P23" i="7"/>
  <c r="Q23" i="7"/>
  <c r="N24" i="7"/>
  <c r="O24" i="7"/>
  <c r="P24" i="7"/>
  <c r="Q24" i="7"/>
  <c r="N25" i="7"/>
  <c r="O25" i="7"/>
  <c r="P25" i="7"/>
  <c r="Q25" i="7"/>
  <c r="N26" i="7"/>
  <c r="O26" i="7"/>
  <c r="P26" i="7"/>
  <c r="Q26" i="7"/>
  <c r="N27" i="7"/>
  <c r="O27" i="7"/>
  <c r="P27" i="7"/>
  <c r="Q27" i="7"/>
  <c r="N28" i="7"/>
  <c r="O28" i="7"/>
  <c r="P28" i="7"/>
  <c r="Q28" i="7"/>
  <c r="N29" i="7"/>
  <c r="O29" i="7"/>
  <c r="P29" i="7"/>
  <c r="Q29" i="7"/>
  <c r="N30" i="7"/>
  <c r="O30" i="7"/>
  <c r="P30" i="7"/>
  <c r="Q30" i="7"/>
  <c r="Q3" i="7"/>
  <c r="P3" i="7"/>
  <c r="O3" i="7"/>
  <c r="N3" i="7"/>
  <c r="G52" i="4"/>
  <c r="G54" i="4"/>
  <c r="G58" i="4"/>
  <c r="I60" i="10"/>
  <c r="E44" i="3"/>
  <c r="G44" i="3"/>
  <c r="AO44" i="3"/>
  <c r="A34" i="6"/>
  <c r="A35" i="6"/>
  <c r="A36" i="6"/>
  <c r="A37" i="6"/>
  <c r="A38" i="6"/>
  <c r="A39" i="6"/>
  <c r="A40" i="6"/>
  <c r="A41" i="6"/>
  <c r="A42" i="6"/>
  <c r="A33" i="6"/>
  <c r="I18" i="7" a="1"/>
  <c r="I18" i="7"/>
  <c r="C20" i="5"/>
  <c r="I19" i="7" a="1"/>
  <c r="I19" i="7"/>
  <c r="C21" i="5"/>
  <c r="I20" i="7" a="1"/>
  <c r="I20" i="7"/>
  <c r="C22" i="5"/>
  <c r="I21" i="7" a="1"/>
  <c r="I21" i="7"/>
  <c r="C23" i="5"/>
  <c r="I22" i="7" a="1"/>
  <c r="I22" i="7"/>
  <c r="C24" i="5"/>
  <c r="I23" i="7" a="1"/>
  <c r="I23" i="7"/>
  <c r="C25" i="5"/>
  <c r="I24" i="7" a="1"/>
  <c r="I24" i="7"/>
  <c r="C26" i="5"/>
  <c r="I25" i="7" a="1"/>
  <c r="I25" i="7"/>
  <c r="C27" i="5"/>
  <c r="I26" i="7" a="1"/>
  <c r="I26" i="7"/>
  <c r="C28" i="5"/>
  <c r="I27" i="7" a="1"/>
  <c r="I27" i="7"/>
  <c r="C29" i="5"/>
  <c r="I28" i="7" a="1"/>
  <c r="I28" i="7"/>
  <c r="C30" i="5"/>
  <c r="I29" i="7" a="1"/>
  <c r="I29" i="7"/>
  <c r="C31" i="5"/>
  <c r="I30" i="7" a="1"/>
  <c r="I30" i="7"/>
  <c r="C32" i="5"/>
  <c r="I31" i="7" a="1"/>
  <c r="I31" i="7"/>
  <c r="C33" i="5"/>
  <c r="I32" i="7" a="1"/>
  <c r="I32" i="7"/>
  <c r="C34" i="5"/>
  <c r="I33" i="7" a="1"/>
  <c r="I33" i="7"/>
  <c r="C35" i="5"/>
  <c r="I11" i="7" a="1"/>
  <c r="I11" i="7"/>
  <c r="C13" i="5"/>
  <c r="I12" i="7" a="1"/>
  <c r="I12" i="7"/>
  <c r="C14" i="5"/>
  <c r="I13" i="7" a="1"/>
  <c r="I13" i="7"/>
  <c r="C15" i="5"/>
  <c r="I14" i="7" a="1"/>
  <c r="I14" i="7"/>
  <c r="C16" i="5"/>
  <c r="I15" i="7" a="1"/>
  <c r="I15" i="7"/>
  <c r="C17" i="5"/>
  <c r="I16" i="7" a="1"/>
  <c r="I16" i="7"/>
  <c r="C18" i="5"/>
  <c r="I17" i="7" a="1"/>
  <c r="I17" i="7"/>
  <c r="C19" i="5"/>
  <c r="I7" i="7" a="1"/>
  <c r="I7" i="7"/>
  <c r="C9" i="5"/>
  <c r="I8" i="7" a="1"/>
  <c r="I8" i="7"/>
  <c r="C10" i="5"/>
  <c r="I9" i="7" a="1"/>
  <c r="I9" i="7"/>
  <c r="C11" i="5"/>
  <c r="I10" i="7" a="1"/>
  <c r="I10" i="7"/>
  <c r="C12" i="5"/>
  <c r="I4" i="7" a="1"/>
  <c r="I4" i="7"/>
  <c r="C6" i="5"/>
  <c r="I5" i="7" a="1"/>
  <c r="I5" i="7"/>
  <c r="C7" i="5"/>
  <c r="I6" i="7" a="1"/>
  <c r="I6" i="7"/>
  <c r="C8" i="5"/>
  <c r="I3" i="7" a="1"/>
  <c r="I3" i="7"/>
  <c r="C5" i="5"/>
  <c r="J12" i="7" a="1"/>
  <c r="J12" i="7"/>
  <c r="D14" i="5"/>
  <c r="J13" i="7" a="1"/>
  <c r="J13" i="7"/>
  <c r="D15" i="5"/>
  <c r="J14" i="7" a="1"/>
  <c r="J14" i="7"/>
  <c r="D16" i="5"/>
  <c r="J15" i="7" a="1"/>
  <c r="J15" i="7"/>
  <c r="D17" i="5"/>
  <c r="J16" i="7" a="1"/>
  <c r="J16" i="7"/>
  <c r="D18" i="5"/>
  <c r="J17" i="7" a="1"/>
  <c r="J17" i="7"/>
  <c r="D19" i="5"/>
  <c r="J18" i="7" a="1"/>
  <c r="J18" i="7"/>
  <c r="D20" i="5"/>
  <c r="J19" i="7" a="1"/>
  <c r="J19" i="7"/>
  <c r="D21" i="5"/>
  <c r="J20" i="7" a="1"/>
  <c r="J20" i="7"/>
  <c r="D22" i="5"/>
  <c r="J21" i="7" a="1"/>
  <c r="J21" i="7"/>
  <c r="D23" i="5"/>
  <c r="J22" i="7" a="1"/>
  <c r="J22" i="7"/>
  <c r="D24" i="5"/>
  <c r="J23" i="7" a="1"/>
  <c r="J23" i="7"/>
  <c r="D25" i="5"/>
  <c r="J24" i="7" a="1"/>
  <c r="J24" i="7"/>
  <c r="D26" i="5"/>
  <c r="J25" i="7" a="1"/>
  <c r="J25" i="7"/>
  <c r="D27" i="5"/>
  <c r="J26" i="7" a="1"/>
  <c r="J26" i="7"/>
  <c r="D28" i="5"/>
  <c r="J27" i="7" a="1"/>
  <c r="J27" i="7"/>
  <c r="D29" i="5"/>
  <c r="J28" i="7" a="1"/>
  <c r="J28" i="7"/>
  <c r="D30" i="5"/>
  <c r="J29" i="7" a="1"/>
  <c r="J29" i="7"/>
  <c r="D31" i="5"/>
  <c r="J30" i="7" a="1"/>
  <c r="J30" i="7"/>
  <c r="D32" i="5"/>
  <c r="J31" i="7" a="1"/>
  <c r="J31" i="7"/>
  <c r="D33" i="5"/>
  <c r="J32" i="7" a="1"/>
  <c r="J32" i="7"/>
  <c r="D34" i="5"/>
  <c r="J33" i="7" a="1"/>
  <c r="J33" i="7"/>
  <c r="D35" i="5"/>
  <c r="P33" i="7"/>
  <c r="J6" i="7" a="1"/>
  <c r="J6" i="7"/>
  <c r="D8" i="5"/>
  <c r="J7" i="7" a="1"/>
  <c r="J7" i="7"/>
  <c r="D9" i="5"/>
  <c r="J8" i="7" a="1"/>
  <c r="J8" i="7"/>
  <c r="D10" i="5"/>
  <c r="J9" i="7" a="1"/>
  <c r="J9" i="7"/>
  <c r="D11" i="5"/>
  <c r="J10" i="7" a="1"/>
  <c r="J10" i="7"/>
  <c r="D12" i="5"/>
  <c r="J11" i="7" a="1"/>
  <c r="J11" i="7"/>
  <c r="D13" i="5"/>
  <c r="J5" i="7" a="1"/>
  <c r="J5" i="7"/>
  <c r="D7" i="5"/>
  <c r="J4" i="7" a="1"/>
  <c r="J4" i="7"/>
  <c r="D6" i="5"/>
  <c r="J3" i="7" a="1"/>
  <c r="J3" i="7"/>
  <c r="D5" i="5"/>
  <c r="AP37" i="3"/>
  <c r="AO37" i="3"/>
  <c r="AN37" i="3"/>
  <c r="AM37" i="3"/>
  <c r="AM38" i="3"/>
  <c r="AK39" i="3"/>
  <c r="AL39" i="3"/>
  <c r="AM39" i="3"/>
  <c r="AN39" i="3"/>
  <c r="AO39" i="3"/>
  <c r="AP39" i="3"/>
  <c r="AH36" i="3"/>
  <c r="AI36" i="3"/>
  <c r="AJ36" i="3"/>
  <c r="AK36" i="3"/>
  <c r="AK1" i="2"/>
  <c r="AL36" i="3"/>
  <c r="AM36" i="3"/>
  <c r="AM1" i="2"/>
  <c r="AN36" i="3"/>
  <c r="AO36" i="3"/>
  <c r="AO1" i="2"/>
  <c r="AP36" i="3"/>
  <c r="AI1" i="2"/>
  <c r="AO37" i="2"/>
  <c r="AP37" i="2"/>
  <c r="G63" i="4"/>
  <c r="D63" i="7"/>
  <c r="B63" i="7"/>
  <c r="B3" i="7"/>
  <c r="B5" i="7"/>
  <c r="B7" i="7"/>
  <c r="B9" i="7"/>
  <c r="B11" i="7"/>
  <c r="C11" i="7"/>
  <c r="B13" i="7"/>
  <c r="B15" i="7"/>
  <c r="B17" i="7"/>
  <c r="C17" i="7"/>
  <c r="B19" i="7"/>
  <c r="C19" i="7"/>
  <c r="B21" i="7"/>
  <c r="B23" i="7"/>
  <c r="B25" i="7"/>
  <c r="B27" i="7"/>
  <c r="C27" i="7"/>
  <c r="B29" i="7"/>
  <c r="B31" i="7"/>
  <c r="B33" i="7"/>
  <c r="B35" i="7"/>
  <c r="C35" i="7"/>
  <c r="B37" i="7"/>
  <c r="B39" i="7"/>
  <c r="B41" i="7"/>
  <c r="B43" i="7"/>
  <c r="C43" i="7"/>
  <c r="B45" i="7"/>
  <c r="B47" i="7"/>
  <c r="B49" i="7"/>
  <c r="B51" i="7"/>
  <c r="C51" i="7"/>
  <c r="B53" i="7"/>
  <c r="B55" i="7"/>
  <c r="B57" i="7"/>
  <c r="B59" i="7"/>
  <c r="C59" i="7"/>
  <c r="B61" i="7"/>
  <c r="C1" i="5"/>
  <c r="A2" i="4"/>
  <c r="A4" i="4"/>
  <c r="A5" i="7"/>
  <c r="G61" i="4"/>
  <c r="D61" i="7"/>
  <c r="G59" i="4"/>
  <c r="H58" i="4"/>
  <c r="D59" i="7"/>
  <c r="G56" i="4"/>
  <c r="H56" i="4"/>
  <c r="G57" i="4"/>
  <c r="D57" i="7"/>
  <c r="G55" i="4"/>
  <c r="H54" i="4"/>
  <c r="E55" i="7"/>
  <c r="D55" i="7"/>
  <c r="G53" i="4"/>
  <c r="D53" i="7"/>
  <c r="G50" i="4"/>
  <c r="H50" i="4"/>
  <c r="G51" i="4"/>
  <c r="D51" i="7"/>
  <c r="G48" i="4"/>
  <c r="G49" i="4"/>
  <c r="D49" i="7"/>
  <c r="G46" i="4"/>
  <c r="G47" i="4"/>
  <c r="H46" i="4"/>
  <c r="E47" i="7"/>
  <c r="D47" i="7"/>
  <c r="G44" i="4"/>
  <c r="H44" i="4"/>
  <c r="G45" i="4"/>
  <c r="D45" i="7"/>
  <c r="G42" i="4"/>
  <c r="H42" i="4"/>
  <c r="G43" i="4"/>
  <c r="D43" i="7"/>
  <c r="G40" i="4"/>
  <c r="G41" i="4"/>
  <c r="D41" i="7"/>
  <c r="G38" i="4"/>
  <c r="G39" i="4"/>
  <c r="H38" i="4"/>
  <c r="D39" i="7"/>
  <c r="G36" i="4"/>
  <c r="H36" i="4"/>
  <c r="G37" i="4"/>
  <c r="D37" i="7"/>
  <c r="G34" i="4"/>
  <c r="H34" i="4"/>
  <c r="G35" i="4"/>
  <c r="D35" i="7"/>
  <c r="G32" i="4"/>
  <c r="G33" i="4"/>
  <c r="D33" i="7"/>
  <c r="G30" i="4"/>
  <c r="G31" i="4"/>
  <c r="H30" i="4"/>
  <c r="E31" i="7"/>
  <c r="D31" i="7"/>
  <c r="G28" i="4"/>
  <c r="G29" i="4"/>
  <c r="D29" i="7"/>
  <c r="G26" i="4"/>
  <c r="H26" i="4"/>
  <c r="G27" i="4"/>
  <c r="D27" i="7"/>
  <c r="G24" i="4"/>
  <c r="G25" i="4"/>
  <c r="D25" i="7"/>
  <c r="G22" i="4"/>
  <c r="G23" i="4"/>
  <c r="H22" i="4"/>
  <c r="D23" i="7"/>
  <c r="G20" i="4"/>
  <c r="G21" i="4"/>
  <c r="D21" i="7"/>
  <c r="G18" i="4"/>
  <c r="H18" i="4"/>
  <c r="E19" i="7"/>
  <c r="G19" i="4"/>
  <c r="D19" i="7"/>
  <c r="G16" i="4"/>
  <c r="H16" i="4"/>
  <c r="E17" i="7"/>
  <c r="G17" i="4"/>
  <c r="D17" i="7"/>
  <c r="G14" i="4"/>
  <c r="G15" i="4"/>
  <c r="H14" i="4"/>
  <c r="D15" i="7"/>
  <c r="G12" i="4"/>
  <c r="G13" i="4"/>
  <c r="D13" i="7"/>
  <c r="G10" i="4"/>
  <c r="H10" i="4"/>
  <c r="E11" i="7"/>
  <c r="G11" i="4"/>
  <c r="D11" i="7"/>
  <c r="G8" i="4"/>
  <c r="G9" i="4"/>
  <c r="D9" i="7"/>
  <c r="G6" i="4"/>
  <c r="G7" i="4"/>
  <c r="H6" i="4"/>
  <c r="D7" i="7"/>
  <c r="G4" i="4"/>
  <c r="G5" i="4"/>
  <c r="D5" i="7"/>
  <c r="G2" i="4"/>
  <c r="H2" i="4"/>
  <c r="G3" i="4"/>
  <c r="D3" i="7"/>
  <c r="E41" i="9"/>
  <c r="I43" i="9"/>
  <c r="J12" i="10"/>
  <c r="E45" i="9"/>
  <c r="I44" i="9"/>
  <c r="E46" i="9"/>
  <c r="E47" i="9"/>
  <c r="A51" i="9"/>
  <c r="E51" i="9"/>
  <c r="I45" i="9"/>
  <c r="J14" i="10"/>
  <c r="J15" i="10"/>
  <c r="P3" i="5"/>
  <c r="K3" i="10"/>
  <c r="O5" i="5"/>
  <c r="K4" i="10"/>
  <c r="G20" i="10"/>
  <c r="G6" i="9"/>
  <c r="I6" i="9"/>
  <c r="G7" i="9"/>
  <c r="I7" i="9"/>
  <c r="G8" i="9"/>
  <c r="I8" i="9"/>
  <c r="G9" i="9"/>
  <c r="I9" i="9"/>
  <c r="G10" i="9"/>
  <c r="I10" i="9"/>
  <c r="G11" i="9"/>
  <c r="I11" i="9"/>
  <c r="G12" i="9"/>
  <c r="I12" i="9"/>
  <c r="G13" i="9"/>
  <c r="I13" i="9"/>
  <c r="G14" i="9"/>
  <c r="I14" i="9"/>
  <c r="G15" i="9"/>
  <c r="I15" i="9"/>
  <c r="G16" i="9"/>
  <c r="I16" i="9"/>
  <c r="G17" i="9"/>
  <c r="I17" i="9"/>
  <c r="G18" i="9"/>
  <c r="I18" i="9"/>
  <c r="G19" i="9"/>
  <c r="I19" i="9"/>
  <c r="G20" i="9"/>
  <c r="I20" i="9"/>
  <c r="G21" i="9"/>
  <c r="I21" i="9"/>
  <c r="G22" i="9"/>
  <c r="I22" i="9"/>
  <c r="G23" i="9"/>
  <c r="I23" i="9"/>
  <c r="G24" i="9"/>
  <c r="I24" i="9"/>
  <c r="G25" i="9"/>
  <c r="I25" i="9"/>
  <c r="G26" i="9"/>
  <c r="I26" i="9"/>
  <c r="G27" i="9"/>
  <c r="I27" i="9"/>
  <c r="G28" i="9"/>
  <c r="I28" i="9"/>
  <c r="G29" i="9"/>
  <c r="I29" i="9"/>
  <c r="G31" i="9"/>
  <c r="I31" i="9"/>
  <c r="G32" i="9"/>
  <c r="I32" i="9"/>
  <c r="G33" i="9"/>
  <c r="I33" i="9"/>
  <c r="G34" i="9"/>
  <c r="I34" i="9"/>
  <c r="G35" i="9"/>
  <c r="I35" i="9"/>
  <c r="L54" i="3"/>
  <c r="N54" i="3"/>
  <c r="C36" i="5"/>
  <c r="O33" i="7"/>
  <c r="Q33" i="7"/>
  <c r="S33" i="7"/>
  <c r="D36" i="5"/>
  <c r="P34" i="7"/>
  <c r="Q34" i="7"/>
  <c r="S34" i="7"/>
  <c r="J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G49" i="9"/>
  <c r="G48" i="9"/>
  <c r="G47" i="9"/>
  <c r="A47" i="9"/>
  <c r="G46" i="9"/>
  <c r="A46" i="9"/>
  <c r="G45" i="9"/>
  <c r="A45" i="9"/>
  <c r="G44" i="9"/>
  <c r="G43" i="9"/>
  <c r="A41" i="9"/>
  <c r="J36" i="9"/>
  <c r="A35" i="9"/>
  <c r="A34" i="9"/>
  <c r="A33" i="9"/>
  <c r="A32" i="9"/>
  <c r="A31" i="9"/>
  <c r="G30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M37" i="2"/>
  <c r="AN37" i="2"/>
  <c r="AK37" i="2"/>
  <c r="AL37" i="2"/>
  <c r="AI37" i="2"/>
  <c r="AJ37" i="2"/>
  <c r="AJ39" i="3"/>
  <c r="AG37" i="2"/>
  <c r="AH37" i="2"/>
  <c r="AH39" i="3"/>
  <c r="AE37" i="2"/>
  <c r="AF37" i="2"/>
  <c r="AF39" i="3"/>
  <c r="AC37" i="2"/>
  <c r="AC39" i="3"/>
  <c r="AD37" i="2"/>
  <c r="AD39" i="3"/>
  <c r="AA37" i="2"/>
  <c r="AB37" i="2"/>
  <c r="AB39" i="3"/>
  <c r="Y37" i="2"/>
  <c r="Z37" i="2"/>
  <c r="Z39" i="3"/>
  <c r="W37" i="2"/>
  <c r="X37" i="2"/>
  <c r="X39" i="3"/>
  <c r="X42" i="3"/>
  <c r="U37" i="2"/>
  <c r="U39" i="3"/>
  <c r="V37" i="2"/>
  <c r="V39" i="3"/>
  <c r="S37" i="2"/>
  <c r="S39" i="3"/>
  <c r="S42" i="3"/>
  <c r="T37" i="2"/>
  <c r="T39" i="3"/>
  <c r="T42" i="3"/>
  <c r="Q37" i="2"/>
  <c r="R37" i="2"/>
  <c r="R39" i="3"/>
  <c r="O37" i="2"/>
  <c r="O39" i="3"/>
  <c r="O42" i="3"/>
  <c r="P37" i="2"/>
  <c r="P39" i="3"/>
  <c r="P42" i="3"/>
  <c r="M37" i="2"/>
  <c r="M39" i="3"/>
  <c r="N37" i="2"/>
  <c r="N39" i="3"/>
  <c r="K37" i="2"/>
  <c r="K39" i="3"/>
  <c r="K42" i="3"/>
  <c r="L37" i="2"/>
  <c r="L39" i="3"/>
  <c r="L42" i="3"/>
  <c r="I37" i="2"/>
  <c r="J37" i="2"/>
  <c r="J39" i="3"/>
  <c r="G37" i="2"/>
  <c r="G39" i="3"/>
  <c r="G42" i="3"/>
  <c r="H37" i="2"/>
  <c r="E37" i="2"/>
  <c r="E39" i="3"/>
  <c r="F37" i="2"/>
  <c r="C37" i="2"/>
  <c r="D37" i="2"/>
  <c r="D39" i="3"/>
  <c r="D4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G36" i="3"/>
  <c r="AE36" i="3"/>
  <c r="AE1" i="2"/>
  <c r="AC36" i="3"/>
  <c r="AC1" i="2"/>
  <c r="AA36" i="3"/>
  <c r="AA1" i="2"/>
  <c r="Y36" i="3"/>
  <c r="Y1" i="2"/>
  <c r="W36" i="3"/>
  <c r="W1" i="2"/>
  <c r="U36" i="3"/>
  <c r="U1" i="2"/>
  <c r="S36" i="3"/>
  <c r="S1" i="2"/>
  <c r="Q36" i="3"/>
  <c r="Q1" i="2"/>
  <c r="O36" i="3"/>
  <c r="O1" i="2"/>
  <c r="M36" i="3"/>
  <c r="M1" i="2"/>
  <c r="K36" i="3"/>
  <c r="K1" i="2"/>
  <c r="I36" i="3"/>
  <c r="I1" i="2"/>
  <c r="G36" i="3"/>
  <c r="G1" i="2"/>
  <c r="E36" i="3"/>
  <c r="E1" i="2"/>
  <c r="C36" i="3"/>
  <c r="C1" i="2"/>
  <c r="AK37" i="3"/>
  <c r="AL37" i="3"/>
  <c r="AI37" i="3"/>
  <c r="AJ37" i="3"/>
  <c r="AG37" i="3"/>
  <c r="AH37" i="3"/>
  <c r="AE37" i="3"/>
  <c r="AF37" i="3"/>
  <c r="AC37" i="3"/>
  <c r="AD37" i="3"/>
  <c r="AC38" i="3"/>
  <c r="AA37" i="3"/>
  <c r="AA38" i="3"/>
  <c r="AB37" i="3"/>
  <c r="Y37" i="3"/>
  <c r="Z37" i="3"/>
  <c r="W37" i="3"/>
  <c r="X37" i="3"/>
  <c r="U37" i="3"/>
  <c r="U38" i="3"/>
  <c r="V37" i="3"/>
  <c r="S37" i="3"/>
  <c r="T37" i="3"/>
  <c r="Q37" i="3"/>
  <c r="R37" i="3"/>
  <c r="O37" i="3"/>
  <c r="P37" i="3"/>
  <c r="O38" i="3"/>
  <c r="M37" i="3"/>
  <c r="N37" i="3"/>
  <c r="K37" i="3"/>
  <c r="L37" i="3"/>
  <c r="K38" i="3"/>
  <c r="I37" i="3"/>
  <c r="J37" i="3"/>
  <c r="I38" i="3"/>
  <c r="G37" i="3"/>
  <c r="H37" i="3"/>
  <c r="E37" i="3"/>
  <c r="F37" i="3"/>
  <c r="F39" i="3"/>
  <c r="F42" i="3"/>
  <c r="C37" i="3"/>
  <c r="C38" i="3"/>
  <c r="D37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O11" i="5"/>
  <c r="F5" i="5"/>
  <c r="B30" i="8"/>
  <c r="H12" i="4"/>
  <c r="E45" i="7"/>
  <c r="H4" i="4"/>
  <c r="H28" i="4"/>
  <c r="E29" i="7"/>
  <c r="A3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40" i="4"/>
  <c r="H20" i="4"/>
  <c r="AO42" i="3"/>
  <c r="E47" i="3"/>
  <c r="E42" i="3"/>
  <c r="M42" i="3"/>
  <c r="U42" i="3"/>
  <c r="AC42" i="3"/>
  <c r="AM42" i="3"/>
  <c r="AP42" i="3"/>
  <c r="AN42" i="3"/>
  <c r="AG1" i="2"/>
  <c r="AK42" i="3"/>
  <c r="AA47" i="3"/>
  <c r="E38" i="3"/>
  <c r="J42" i="3"/>
  <c r="N42" i="3"/>
  <c r="R42" i="3"/>
  <c r="V42" i="3"/>
  <c r="Z42" i="3"/>
  <c r="AO47" i="3"/>
  <c r="K5" i="10"/>
  <c r="C57" i="7"/>
  <c r="C45" i="7"/>
  <c r="AO38" i="2"/>
  <c r="Y38" i="2"/>
  <c r="G38" i="2"/>
  <c r="C38" i="2"/>
  <c r="W38" i="2"/>
  <c r="AA38" i="2"/>
  <c r="AE38" i="2"/>
  <c r="AI38" i="2"/>
  <c r="H39" i="3"/>
  <c r="H42" i="3"/>
  <c r="W39" i="3"/>
  <c r="W42" i="3"/>
  <c r="AK38" i="2"/>
  <c r="I38" i="2"/>
  <c r="M38" i="2"/>
  <c r="Q38" i="2"/>
  <c r="AC38" i="2"/>
  <c r="AG38" i="2"/>
  <c r="AE39" i="3"/>
  <c r="AE42" i="3"/>
  <c r="AA39" i="3"/>
  <c r="AA42" i="3"/>
  <c r="E38" i="2"/>
  <c r="AM38" i="2"/>
  <c r="E5" i="10"/>
  <c r="D32" i="10"/>
  <c r="Q39" i="3"/>
  <c r="Q42" i="3"/>
  <c r="U38" i="2"/>
  <c r="O38" i="2"/>
  <c r="I39" i="3"/>
  <c r="I42" i="3"/>
  <c r="Y39" i="3"/>
  <c r="Y42" i="3"/>
  <c r="AG39" i="3"/>
  <c r="AG42" i="3"/>
  <c r="AI39" i="3"/>
  <c r="AI42" i="3"/>
  <c r="E6" i="10"/>
  <c r="E33" i="10"/>
  <c r="C39" i="3"/>
  <c r="C42" i="3"/>
  <c r="K38" i="2"/>
  <c r="S38" i="2"/>
  <c r="E32" i="10"/>
  <c r="W38" i="3"/>
  <c r="AE38" i="3"/>
  <c r="AI38" i="3"/>
  <c r="AO38" i="3"/>
  <c r="AB42" i="3"/>
  <c r="AD42" i="3"/>
  <c r="AF42" i="3"/>
  <c r="AH42" i="3"/>
  <c r="AJ42" i="3"/>
  <c r="AL42" i="3"/>
  <c r="G38" i="3"/>
  <c r="M38" i="3"/>
  <c r="Q38" i="3"/>
  <c r="Y38" i="3"/>
  <c r="M5" i="5"/>
  <c r="C41" i="9"/>
  <c r="S38" i="3"/>
  <c r="I32" i="10"/>
  <c r="G39" i="10"/>
  <c r="D33" i="10"/>
  <c r="F5" i="10"/>
  <c r="U4" i="5"/>
  <c r="E4" i="10"/>
  <c r="AG38" i="3"/>
  <c r="AK38" i="3"/>
  <c r="T4" i="5"/>
  <c r="E3" i="10"/>
  <c r="J4" i="5"/>
  <c r="D23" i="8"/>
  <c r="O32" i="7"/>
  <c r="Q32" i="7"/>
  <c r="S32" i="7"/>
  <c r="I36" i="9"/>
  <c r="E13" i="10"/>
  <c r="I50" i="9"/>
  <c r="J13" i="10"/>
  <c r="J16" i="10"/>
  <c r="C33" i="7"/>
  <c r="C63" i="7"/>
  <c r="C55" i="7"/>
  <c r="H32" i="4"/>
  <c r="H48" i="4"/>
  <c r="C47" i="7"/>
  <c r="C49" i="7"/>
  <c r="C13" i="7"/>
  <c r="C15" i="7"/>
  <c r="C9" i="7"/>
  <c r="C39" i="7"/>
  <c r="C29" i="7"/>
  <c r="C25" i="7"/>
  <c r="C41" i="7"/>
  <c r="C5" i="7"/>
  <c r="C7" i="7"/>
  <c r="F3" i="6"/>
  <c r="C3" i="7"/>
  <c r="H8" i="4"/>
  <c r="H24" i="4"/>
  <c r="C31" i="7"/>
  <c r="C61" i="7"/>
  <c r="C21" i="7"/>
  <c r="E59" i="7"/>
  <c r="C37" i="7"/>
  <c r="G15" i="6"/>
  <c r="C23" i="7"/>
  <c r="C53" i="7"/>
  <c r="G21" i="6"/>
  <c r="A6" i="4"/>
  <c r="H52" i="4"/>
  <c r="E53" i="7"/>
  <c r="E13" i="7"/>
  <c r="E27" i="7"/>
  <c r="E51" i="7"/>
  <c r="E41" i="7"/>
  <c r="E5" i="7"/>
  <c r="E9" i="6"/>
  <c r="E25" i="7"/>
  <c r="E39" i="7"/>
  <c r="E23" i="7"/>
  <c r="E35" i="7"/>
  <c r="E7" i="7"/>
  <c r="E37" i="7"/>
  <c r="E57" i="7"/>
  <c r="G2" i="6"/>
  <c r="E21" i="6"/>
  <c r="E43" i="7"/>
  <c r="E21" i="7"/>
  <c r="E49" i="7"/>
  <c r="E33" i="7"/>
  <c r="E3" i="7"/>
  <c r="E8" i="6"/>
  <c r="E15" i="7"/>
  <c r="E15" i="6"/>
  <c r="K4" i="5"/>
  <c r="F23" i="8"/>
  <c r="D7" i="8"/>
  <c r="T5" i="5"/>
  <c r="F3" i="10"/>
  <c r="F7" i="10"/>
  <c r="G44" i="10"/>
  <c r="O13" i="5"/>
  <c r="O15" i="5"/>
  <c r="G22" i="10"/>
  <c r="G24" i="10"/>
  <c r="G26" i="10"/>
  <c r="I55" i="10"/>
  <c r="F14" i="6"/>
  <c r="F18" i="6"/>
  <c r="F20" i="6"/>
  <c r="H64" i="4"/>
  <c r="E12" i="10"/>
  <c r="E14" i="10"/>
  <c r="G37" i="10"/>
  <c r="G41" i="10"/>
  <c r="G12" i="6"/>
  <c r="E5" i="6"/>
  <c r="E12" i="6"/>
  <c r="F8" i="6"/>
  <c r="F5" i="6"/>
  <c r="G4" i="6"/>
  <c r="G20" i="6"/>
  <c r="F7" i="6"/>
  <c r="G9" i="6"/>
  <c r="F17" i="6"/>
  <c r="E14" i="6"/>
  <c r="F6" i="6"/>
  <c r="E17" i="6"/>
  <c r="E9" i="7"/>
  <c r="E11" i="6"/>
  <c r="F4" i="6"/>
  <c r="G6" i="6"/>
  <c r="G16" i="6"/>
  <c r="F21" i="6"/>
  <c r="I21" i="6"/>
  <c r="E18" i="6"/>
  <c r="G14" i="6"/>
  <c r="F10" i="6"/>
  <c r="G8" i="6"/>
  <c r="G18" i="6"/>
  <c r="E2" i="6"/>
  <c r="G10" i="6"/>
  <c r="G3" i="6"/>
  <c r="E6" i="6"/>
  <c r="F12" i="6"/>
  <c r="F9" i="6"/>
  <c r="I9" i="6"/>
  <c r="G7" i="6"/>
  <c r="E7" i="6"/>
  <c r="I7" i="6"/>
  <c r="E10" i="6"/>
  <c r="F11" i="6"/>
  <c r="G13" i="6"/>
  <c r="E3" i="6"/>
  <c r="G5" i="6"/>
  <c r="E13" i="6"/>
  <c r="E4" i="6"/>
  <c r="I4" i="6"/>
  <c r="F13" i="6"/>
  <c r="G11" i="6"/>
  <c r="E20" i="6"/>
  <c r="I20" i="6"/>
  <c r="E16" i="6"/>
  <c r="F15" i="6"/>
  <c r="I15" i="6"/>
  <c r="G17" i="6"/>
  <c r="F2" i="6"/>
  <c r="I2" i="6"/>
  <c r="F16" i="6"/>
  <c r="A7" i="7"/>
  <c r="A8" i="4"/>
  <c r="J5" i="5"/>
  <c r="B23" i="8"/>
  <c r="G46" i="10"/>
  <c r="E49" i="10"/>
  <c r="I51" i="10"/>
  <c r="H54" i="3"/>
  <c r="V41" i="3"/>
  <c r="I13" i="6"/>
  <c r="I11" i="6"/>
  <c r="I18" i="6"/>
  <c r="AA44" i="3"/>
  <c r="AI44" i="3"/>
  <c r="U44" i="3"/>
  <c r="O44" i="3"/>
  <c r="Y44" i="3"/>
  <c r="K44" i="3"/>
  <c r="C44" i="3"/>
  <c r="AC44" i="3"/>
  <c r="W44" i="3"/>
  <c r="AG44" i="3"/>
  <c r="AE44" i="3"/>
  <c r="S44" i="3"/>
  <c r="M44" i="3"/>
  <c r="Q44" i="3"/>
  <c r="AM44" i="3"/>
  <c r="I44" i="3"/>
  <c r="AK44" i="3"/>
  <c r="M47" i="3"/>
  <c r="I5" i="6"/>
  <c r="I8" i="6"/>
  <c r="I10" i="6"/>
  <c r="I3" i="6"/>
  <c r="I17" i="6"/>
  <c r="AI47" i="3"/>
  <c r="W47" i="3"/>
  <c r="AC47" i="3"/>
  <c r="A9" i="7"/>
  <c r="A10" i="4"/>
  <c r="I6" i="6"/>
  <c r="I16" i="6"/>
  <c r="I14" i="6"/>
  <c r="I12" i="6"/>
  <c r="K47" i="3"/>
  <c r="U47" i="3"/>
  <c r="AE47" i="3"/>
  <c r="S47" i="3"/>
  <c r="AK47" i="3"/>
  <c r="C47" i="3"/>
  <c r="AG47" i="3"/>
  <c r="Q47" i="3"/>
  <c r="O22" i="5"/>
  <c r="I49" i="10"/>
  <c r="M22" i="5"/>
  <c r="J41" i="3"/>
  <c r="AD41" i="3"/>
  <c r="AL41" i="3"/>
  <c r="AF41" i="3"/>
  <c r="AH41" i="3"/>
  <c r="AN41" i="3"/>
  <c r="D41" i="3"/>
  <c r="H41" i="3"/>
  <c r="AJ41" i="3"/>
  <c r="Z41" i="3"/>
  <c r="AB41" i="3"/>
  <c r="P41" i="3"/>
  <c r="X41" i="3"/>
  <c r="L41" i="3"/>
  <c r="R41" i="3"/>
  <c r="N41" i="3"/>
  <c r="F41" i="3"/>
  <c r="T41" i="3"/>
  <c r="AP41" i="3"/>
  <c r="F54" i="3"/>
  <c r="I47" i="3"/>
  <c r="O47" i="3"/>
  <c r="A11" i="7"/>
  <c r="A12" i="4"/>
  <c r="Y47" i="3"/>
  <c r="I22" i="6"/>
  <c r="AM47" i="3"/>
  <c r="G47" i="3"/>
  <c r="AG41" i="3"/>
  <c r="AG43" i="3"/>
  <c r="AG45" i="3"/>
  <c r="AG48" i="3"/>
  <c r="K41" i="3"/>
  <c r="K43" i="3"/>
  <c r="K45" i="3"/>
  <c r="K48" i="3"/>
  <c r="AC41" i="3"/>
  <c r="AC43" i="3"/>
  <c r="AC45" i="3"/>
  <c r="AC48" i="3"/>
  <c r="Q41" i="3"/>
  <c r="Q43" i="3"/>
  <c r="Q45" i="3"/>
  <c r="Q48" i="3"/>
  <c r="C41" i="3"/>
  <c r="C43" i="3"/>
  <c r="C45" i="3"/>
  <c r="C48" i="3"/>
  <c r="G41" i="3"/>
  <c r="G43" i="3"/>
  <c r="G45" i="3"/>
  <c r="G48" i="3"/>
  <c r="U41" i="3"/>
  <c r="U43" i="3"/>
  <c r="U45" i="3"/>
  <c r="U48" i="3"/>
  <c r="E41" i="3"/>
  <c r="E43" i="3"/>
  <c r="E45" i="3"/>
  <c r="E48" i="3"/>
  <c r="AE41" i="3"/>
  <c r="AE43" i="3"/>
  <c r="AE45" i="3"/>
  <c r="AE48" i="3"/>
  <c r="O41" i="3"/>
  <c r="O43" i="3"/>
  <c r="O45" i="3"/>
  <c r="O48" i="3"/>
  <c r="AM41" i="3"/>
  <c r="AM43" i="3"/>
  <c r="AM45" i="3"/>
  <c r="AM48" i="3"/>
  <c r="W41" i="3"/>
  <c r="W43" i="3"/>
  <c r="W45" i="3"/>
  <c r="W48" i="3"/>
  <c r="Y41" i="3"/>
  <c r="Y43" i="3"/>
  <c r="Y45" i="3"/>
  <c r="Y48" i="3"/>
  <c r="I41" i="3"/>
  <c r="I43" i="3"/>
  <c r="I45" i="3"/>
  <c r="I48" i="3"/>
  <c r="AA41" i="3"/>
  <c r="AA43" i="3"/>
  <c r="AA45" i="3"/>
  <c r="AA48" i="3"/>
  <c r="AO41" i="3"/>
  <c r="AO43" i="3"/>
  <c r="AO45" i="3"/>
  <c r="AO48" i="3"/>
  <c r="AK41" i="3"/>
  <c r="AK43" i="3"/>
  <c r="AK45" i="3"/>
  <c r="AK48" i="3"/>
  <c r="M41" i="3"/>
  <c r="M43" i="3"/>
  <c r="M45" i="3"/>
  <c r="M48" i="3"/>
  <c r="S41" i="3"/>
  <c r="S43" i="3"/>
  <c r="S45" i="3"/>
  <c r="S48" i="3"/>
  <c r="AI41" i="3"/>
  <c r="AI43" i="3"/>
  <c r="AI45" i="3"/>
  <c r="AI48" i="3"/>
  <c r="A14" i="4"/>
  <c r="A13" i="7"/>
  <c r="A16" i="4"/>
  <c r="A15" i="7"/>
  <c r="A17" i="7"/>
  <c r="A18" i="4"/>
  <c r="A20" i="4"/>
  <c r="A19" i="7"/>
  <c r="A22" i="4"/>
  <c r="A21" i="7"/>
  <c r="A23" i="7"/>
  <c r="A24" i="4"/>
  <c r="A25" i="7"/>
  <c r="A26" i="4"/>
  <c r="A27" i="7"/>
  <c r="A28" i="4"/>
  <c r="A30" i="4"/>
  <c r="A29" i="7"/>
  <c r="A31" i="7"/>
  <c r="A32" i="4"/>
  <c r="A33" i="7"/>
  <c r="A34" i="4"/>
  <c r="A36" i="4"/>
  <c r="A35" i="7"/>
  <c r="A38" i="4"/>
  <c r="A37" i="7"/>
  <c r="A40" i="4"/>
  <c r="A39" i="7"/>
  <c r="A42" i="4"/>
  <c r="A41" i="7"/>
  <c r="A43" i="7"/>
  <c r="A44" i="4"/>
  <c r="A46" i="4"/>
  <c r="A45" i="7"/>
  <c r="A48" i="4"/>
  <c r="A47" i="7"/>
  <c r="A50" i="4"/>
  <c r="A49" i="7"/>
  <c r="A52" i="4"/>
  <c r="A51" i="7"/>
  <c r="A54" i="4"/>
  <c r="A53" i="7"/>
  <c r="A56" i="4"/>
  <c r="A55" i="7"/>
  <c r="A58" i="4"/>
  <c r="A57" i="7"/>
  <c r="A59" i="7"/>
  <c r="A60" i="4"/>
  <c r="A62" i="4"/>
  <c r="A63" i="7"/>
  <c r="L2" i="7"/>
  <c r="L3" i="7"/>
  <c r="L4" i="7"/>
  <c r="L5" i="7"/>
  <c r="L6" i="7"/>
  <c r="L7" i="7"/>
  <c r="L8" i="7"/>
  <c r="L9" i="7"/>
  <c r="L10" i="7"/>
  <c r="L11" i="7"/>
  <c r="L12" i="7"/>
  <c r="A61" i="7"/>
  <c r="H5" i="5"/>
  <c r="B15" i="8"/>
  <c r="I5" i="5"/>
  <c r="E1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<sst xmlns="http://schemas.openxmlformats.org/spreadsheetml/2006/main" count="1660" uniqueCount="181">
  <si>
    <t>Today's 
Baazzar Update</t>
  </si>
  <si>
    <t>Date</t>
  </si>
  <si>
    <t>Person</t>
  </si>
  <si>
    <t>Today's Menu</t>
  </si>
  <si>
    <t>Total Meal</t>
  </si>
  <si>
    <t>Day</t>
  </si>
  <si>
    <t>Night</t>
  </si>
  <si>
    <t>Last Update</t>
  </si>
  <si>
    <t xml:space="preserve">Month: </t>
  </si>
  <si>
    <t>DATE</t>
  </si>
  <si>
    <t>Today
 Baazzar</t>
  </si>
  <si>
    <t>Baazzar Type</t>
  </si>
  <si>
    <t>Total Member</t>
  </si>
  <si>
    <t>Total
 Meal</t>
  </si>
  <si>
    <t>D</t>
  </si>
  <si>
    <t>N</t>
  </si>
  <si>
    <t>Active Member</t>
  </si>
  <si>
    <t>Inactive Member</t>
  </si>
  <si>
    <t>Fund Details</t>
  </si>
  <si>
    <t>Fund Collection</t>
  </si>
  <si>
    <t>Total Expenses</t>
  </si>
  <si>
    <t>Amount Left</t>
  </si>
  <si>
    <t>Meal Charge</t>
  </si>
  <si>
    <t>Name</t>
  </si>
  <si>
    <t>Aman</t>
  </si>
  <si>
    <t>Aklash</t>
  </si>
  <si>
    <t>Firdosh</t>
  </si>
  <si>
    <t>Iftikar</t>
  </si>
  <si>
    <t>Imran Molla</t>
  </si>
  <si>
    <t>Imran Saikh</t>
  </si>
  <si>
    <t>Jamal</t>
  </si>
  <si>
    <t>Masudur</t>
  </si>
  <si>
    <t>Mofazzal</t>
  </si>
  <si>
    <t>Nadim</t>
  </si>
  <si>
    <t>Omar Faruk</t>
  </si>
  <si>
    <t>Rahul</t>
  </si>
  <si>
    <t>Rofikul</t>
  </si>
  <si>
    <t>Sagir</t>
  </si>
  <si>
    <t xml:space="preserve">Sahid Hossian </t>
  </si>
  <si>
    <t>Sahid Laskar</t>
  </si>
  <si>
    <t>Sahidullaha</t>
  </si>
  <si>
    <t>Samaun</t>
  </si>
  <si>
    <t>Sayad</t>
  </si>
  <si>
    <t>N- ON</t>
  </si>
  <si>
    <t>N- OFF</t>
  </si>
  <si>
    <t>D- ON</t>
  </si>
  <si>
    <t>D- OFF</t>
  </si>
  <si>
    <t>Total -&gt;</t>
  </si>
  <si>
    <t>Tolal Meal-&gt;</t>
  </si>
  <si>
    <t>Guest Meal-&gt;</t>
  </si>
  <si>
    <t>Guest Meal Charge</t>
  </si>
  <si>
    <t>Total
Meal Charge</t>
  </si>
  <si>
    <t>Other Charges</t>
  </si>
  <si>
    <t>Total</t>
  </si>
  <si>
    <t>Tolal Meal</t>
  </si>
  <si>
    <t xml:space="preserve">Date </t>
  </si>
  <si>
    <t>Non-Veg Item</t>
  </si>
  <si>
    <t>Sabji</t>
  </si>
  <si>
    <t xml:space="preserve">Grocery Price </t>
  </si>
  <si>
    <t>Others Price</t>
  </si>
  <si>
    <t>Sub-Total</t>
  </si>
  <si>
    <t>Remark</t>
  </si>
  <si>
    <t>Chicken</t>
  </si>
  <si>
    <t>Egg</t>
  </si>
  <si>
    <t>Fish</t>
  </si>
  <si>
    <t>Beef</t>
  </si>
  <si>
    <t>Others</t>
  </si>
  <si>
    <t>Total Baazaar Amount</t>
  </si>
  <si>
    <t>Convenor Expenses</t>
  </si>
  <si>
    <t xml:space="preserve">Grocery </t>
  </si>
  <si>
    <t>[Per meal]</t>
  </si>
  <si>
    <t>S/L</t>
  </si>
  <si>
    <t xml:space="preserve"> Item Name</t>
  </si>
  <si>
    <t>Qty</t>
  </si>
  <si>
    <t>Unit</t>
  </si>
  <si>
    <t>Rate</t>
  </si>
  <si>
    <t>Amount</t>
  </si>
  <si>
    <t>Discount</t>
  </si>
  <si>
    <t>Fourtune Oil</t>
  </si>
  <si>
    <t>L</t>
  </si>
  <si>
    <t>Refined Oil</t>
  </si>
  <si>
    <t>Tata Salt</t>
  </si>
  <si>
    <t>KG</t>
  </si>
  <si>
    <t>Rice</t>
  </si>
  <si>
    <t>Packet</t>
  </si>
  <si>
    <t>1 Packet = 26 kg</t>
  </si>
  <si>
    <t>ratna rice 1 packet=26kg</t>
  </si>
  <si>
    <t>Total Expenses For Grecery</t>
  </si>
  <si>
    <t>Didi's Salary Details</t>
  </si>
  <si>
    <t>Others Expenses [Per head]</t>
  </si>
  <si>
    <t>Per Head</t>
  </si>
  <si>
    <t>Bonus</t>
  </si>
  <si>
    <t>Reason</t>
  </si>
  <si>
    <t>Gas Cylinder Details</t>
  </si>
  <si>
    <t>Didi's Salary</t>
  </si>
  <si>
    <t>Gas Cylinder</t>
  </si>
  <si>
    <t>Electric Blll</t>
  </si>
  <si>
    <t>Electric Bill Details</t>
  </si>
  <si>
    <t>Bill Amount / Month</t>
  </si>
  <si>
    <t>Total Months</t>
  </si>
  <si>
    <t>Fine Collection</t>
  </si>
  <si>
    <t xml:space="preserve">S/L </t>
  </si>
  <si>
    <t>Fine Amout</t>
  </si>
  <si>
    <t>Reaaon</t>
  </si>
  <si>
    <t>forget to gate lock</t>
  </si>
  <si>
    <t>Advance's Date</t>
  </si>
  <si>
    <t>Advance</t>
  </si>
  <si>
    <t>Baazzar 1</t>
  </si>
  <si>
    <t>Baazzar 2</t>
  </si>
  <si>
    <t>Baazzar 3</t>
  </si>
  <si>
    <t>online</t>
  </si>
  <si>
    <t>from jamal (online)</t>
  </si>
  <si>
    <t>from faruk (online)</t>
  </si>
  <si>
    <t>cash</t>
  </si>
  <si>
    <t>online (26 from faruk)</t>
  </si>
  <si>
    <t>from faruk &amp; jamal (online)</t>
  </si>
  <si>
    <t>[3,5] jul online</t>
  </si>
  <si>
    <t>cash(gas)</t>
  </si>
  <si>
    <t xml:space="preserve">Total </t>
  </si>
  <si>
    <t>( Meal Details )</t>
  </si>
  <si>
    <t>( Member Details )</t>
  </si>
  <si>
    <t>Total In-active Member</t>
  </si>
  <si>
    <t>Total Guest Meal</t>
  </si>
  <si>
    <t>Total Active Member</t>
  </si>
  <si>
    <t>Total Member's Meal</t>
  </si>
  <si>
    <t>Total Expenses Summery</t>
  </si>
  <si>
    <t>( Will be devide by per meal )</t>
  </si>
  <si>
    <t>( Will be devide by per head )</t>
  </si>
  <si>
    <t>Total Member Baazaar Amount</t>
  </si>
  <si>
    <t>Convenor Baazaar Amout</t>
  </si>
  <si>
    <t>Total Amount</t>
  </si>
  <si>
    <t>Electric Bill</t>
  </si>
  <si>
    <t>Convenor Expenses Details</t>
  </si>
  <si>
    <t>Total Advance Collection</t>
  </si>
  <si>
    <t>Total Expanses</t>
  </si>
  <si>
    <t>Per Head Return</t>
  </si>
  <si>
    <t>( Guest Meal Collection )</t>
  </si>
  <si>
    <t>Calculation</t>
  </si>
  <si>
    <t xml:space="preserve"> Baazar</t>
  </si>
  <si>
    <t xml:space="preserve">( - ) </t>
  </si>
  <si>
    <t>Guest Meal</t>
  </si>
  <si>
    <t>Total Amout</t>
  </si>
  <si>
    <t>Average Per Meal Charge</t>
  </si>
  <si>
    <t>One Day Meal Charge</t>
  </si>
  <si>
    <t>Day Charge</t>
  </si>
  <si>
    <t>Night Charge</t>
  </si>
  <si>
    <t>Per Head Charge</t>
  </si>
  <si>
    <t xml:space="preserve"> [Didi's Salary + Gas+Electric Bill+ Others]
 - Advance Return</t>
  </si>
  <si>
    <t>Starting Date</t>
  </si>
  <si>
    <t>Total In-Active Member</t>
  </si>
  <si>
    <t>Didi's Charge / Head</t>
  </si>
  <si>
    <t>Electric Bill / Month</t>
  </si>
  <si>
    <t xml:space="preserve">Day </t>
  </si>
  <si>
    <t>Team</t>
  </si>
  <si>
    <t>Members</t>
  </si>
  <si>
    <t>*Note:-</t>
  </si>
  <si>
    <t xml:space="preserve">Meal Off </t>
  </si>
  <si>
    <t>A</t>
  </si>
  <si>
    <t>B</t>
  </si>
  <si>
    <t>C</t>
  </si>
  <si>
    <t>E</t>
  </si>
  <si>
    <t>F</t>
  </si>
  <si>
    <t>name</t>
  </si>
  <si>
    <t>occurrence</t>
  </si>
  <si>
    <t>baazaar type</t>
  </si>
  <si>
    <t>Amout</t>
  </si>
  <si>
    <t>Guest meal</t>
  </si>
  <si>
    <t>Didi Salary Dated</t>
  </si>
  <si>
    <t>Nasim</t>
  </si>
  <si>
    <r>
      <t xml:space="preserve">Fund Collection </t>
    </r>
    <r>
      <rPr>
        <b/>
        <sz val="18"/>
        <color rgb="FFFF0000"/>
        <rFont val="Calibri"/>
        <family val="2"/>
        <scheme val="minor"/>
      </rPr>
      <t>(fine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8"/>
        <color rgb="FFFF0000"/>
        <rFont val="Calibri"/>
        <family val="2"/>
        <scheme val="minor"/>
      </rPr>
      <t>and others)</t>
    </r>
  </si>
  <si>
    <t>Emami Oil</t>
  </si>
  <si>
    <t>Pay</t>
  </si>
  <si>
    <t>Due</t>
  </si>
  <si>
    <t xml:space="preserve">Due </t>
  </si>
  <si>
    <t>Payment 
Status</t>
  </si>
  <si>
    <t>Cooking Group</t>
  </si>
  <si>
    <t>Convenor List</t>
  </si>
  <si>
    <t>Month-Year</t>
  </si>
  <si>
    <t>Ahshan</t>
  </si>
  <si>
    <t>Baazaar Meal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</si>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</sst>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_ &quot;₹&quot;\ * #,##0.00_ ;_ &quot;₹&quot;\ * \-#,##0.00_ ;_ &quot;₹&quot;\ * &quot;-&quot;??_ ;_ @_ "/>
    <numFmt numFmtId="165" formatCode="_ [$₹-4009]\ * #,##0.00_ ;_ [$₹-4009]\ * \-#,##0.00_ ;_ [$₹-4009]\ * &quot;-&quot;??_ ;_ @_ "/>
    <numFmt numFmtId="166" formatCode="dd/mmm\,\ yyyy\ /\ ddd"/>
    <numFmt numFmtId="167" formatCode="dd\ mmm\ \,\ yyyy\ \(ddd\)\ \/\ h:mm:ss\ AM/PM"/>
    <numFmt numFmtId="168" formatCode="&quot;₹&quot;#,##0.00_);[Red]\(&quot;₹&quot;#,##0.00\)"/>
    <numFmt numFmtId="169" formatCode="dd/mm/yyyy\ \(ddd\)"/>
    <numFmt numFmtId="170" formatCode="&quot;₹&quot;\ #,##0.00"/>
    <numFmt numFmtId="171" formatCode="dd/mmm\,\ ddd"/>
    <numFmt numFmtId="172" formatCode="dd\ mmm\,\ yyyy\ \(ddd\)"/>
    <numFmt numFmtId="173" formatCode="dd\ mmm\ yyyy\ \(ddd\)"/>
    <numFmt numFmtId="174" formatCode="dd\/mm\/yyyy\ \(ddd\)"/>
    <numFmt numFmtId="175" formatCode="dd\-mm\-yyyy"/>
    <numFmt numFmtId="176" formatCode="dd/mm/ss\ \(ddd\)\ h:mm:ss\ AM/PM"/>
    <numFmt numFmtId="177" formatCode="_ &quot;₹&quot;* #,##0.00_ ;_ &quot;₹&quot;* \-#,##0.00_ ;_ &quot;₹&quot;* &quot;-&quot;??_ ;_ @_ "/>
    <numFmt numFmtId="178" formatCode="mmmm\ /\ yyyy"/>
    <numFmt numFmtId="179" formatCode="mmm\,\ yyyy"/>
  </numFmts>
  <fonts count="142" x14ac:knownFonts="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20"/>
      <color rgb="FF00B0F0"/>
      <name val="Calibri"/>
      <charset val="134"/>
      <scheme val="minor"/>
    </font>
    <font>
      <b/>
      <sz val="28"/>
      <color rgb="FFFF0000"/>
      <name val="Calibri"/>
      <charset val="134"/>
      <scheme val="minor"/>
    </font>
    <font>
      <b/>
      <sz val="22"/>
      <color theme="5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2"/>
      <color theme="7"/>
      <name val="Calibri"/>
      <charset val="134"/>
      <scheme val="minor"/>
    </font>
    <font>
      <b/>
      <sz val="22"/>
      <color theme="5" tint="-0.499984740745262"/>
      <name val="Calibri"/>
      <charset val="134"/>
      <scheme val="minor"/>
    </font>
    <font>
      <b/>
      <sz val="12"/>
      <color rgb="FFCC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8"/>
      <color theme="5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b/>
      <sz val="12"/>
      <color rgb="FF7030A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2"/>
      <color rgb="FF002060"/>
      <name val="Calibri"/>
      <charset val="134"/>
      <scheme val="minor"/>
    </font>
    <font>
      <b/>
      <sz val="18"/>
      <color theme="7"/>
      <name val="Calibri"/>
      <charset val="134"/>
      <scheme val="minor"/>
    </font>
    <font>
      <b/>
      <sz val="20"/>
      <color rgb="FF0070C0"/>
      <name val="Calibri"/>
      <charset val="134"/>
      <scheme val="minor"/>
    </font>
    <font>
      <b/>
      <sz val="16"/>
      <color rgb="FF00B050"/>
      <name val="Calibri"/>
      <charset val="134"/>
      <scheme val="minor"/>
    </font>
    <font>
      <b/>
      <sz val="20"/>
      <color rgb="FF00B050"/>
      <name val="Calibri"/>
      <charset val="134"/>
      <scheme val="minor"/>
    </font>
    <font>
      <b/>
      <sz val="20"/>
      <color theme="5" tint="-0.249977111117893"/>
      <name val="Calibri"/>
      <charset val="134"/>
      <scheme val="minor"/>
    </font>
    <font>
      <b/>
      <sz val="20"/>
      <color theme="4"/>
      <name val="Calibri"/>
      <charset val="134"/>
      <scheme val="minor"/>
    </font>
    <font>
      <b/>
      <sz val="20"/>
      <color rgb="FF002060"/>
      <name val="Calibri"/>
      <charset val="134"/>
      <scheme val="minor"/>
    </font>
    <font>
      <b/>
      <sz val="14"/>
      <color rgb="FF7030A0"/>
      <name val="Calibri"/>
      <charset val="134"/>
      <scheme val="minor"/>
    </font>
    <font>
      <b/>
      <sz val="20"/>
      <color theme="9" tint="-0.249977111117893"/>
      <name val="Calibri"/>
      <charset val="134"/>
      <scheme val="minor"/>
    </font>
    <font>
      <b/>
      <sz val="20"/>
      <color theme="5"/>
      <name val="Calibri"/>
      <charset val="134"/>
      <scheme val="minor"/>
    </font>
    <font>
      <b/>
      <sz val="26"/>
      <color rgb="FF7030A0"/>
      <name val="Calibri"/>
      <charset val="134"/>
      <scheme val="minor"/>
    </font>
    <font>
      <b/>
      <sz val="24"/>
      <color rgb="FF00B0F0"/>
      <name val="Calibri"/>
      <charset val="134"/>
      <scheme val="minor"/>
    </font>
    <font>
      <b/>
      <sz val="24"/>
      <color rgb="FFDFDA00"/>
      <name val="Calibri"/>
      <charset val="134"/>
      <scheme val="minor"/>
    </font>
    <font>
      <b/>
      <sz val="12"/>
      <color rgb="FF0070C0"/>
      <name val="Calibri"/>
      <charset val="134"/>
      <scheme val="minor"/>
    </font>
    <font>
      <b/>
      <sz val="12"/>
      <color theme="5"/>
      <name val="Calibri"/>
      <charset val="134"/>
      <scheme val="minor"/>
    </font>
    <font>
      <b/>
      <sz val="20"/>
      <color theme="7"/>
      <name val="Calibri"/>
      <charset val="134"/>
      <scheme val="minor"/>
    </font>
    <font>
      <b/>
      <sz val="22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20"/>
      <color rgb="FF00B0F0"/>
      <name val="Calibri"/>
      <charset val="134"/>
      <scheme val="minor"/>
    </font>
    <font>
      <b/>
      <sz val="12"/>
      <color theme="9" tint="-0.499984740745262"/>
      <name val="Calibri"/>
      <charset val="134"/>
      <scheme val="minor"/>
    </font>
    <font>
      <sz val="11"/>
      <name val="Calibri"/>
      <charset val="134"/>
      <scheme val="minor"/>
    </font>
    <font>
      <b/>
      <sz val="30"/>
      <color rgb="FFFF0000"/>
      <name val="Calibri"/>
      <charset val="134"/>
      <scheme val="minor"/>
    </font>
    <font>
      <b/>
      <sz val="20"/>
      <color rgb="FF002060"/>
      <name val="Arial Black"/>
      <charset val="134"/>
    </font>
    <font>
      <b/>
      <sz val="16"/>
      <color theme="0"/>
      <name val="Calibri"/>
      <charset val="134"/>
      <scheme val="minor"/>
    </font>
    <font>
      <b/>
      <sz val="16"/>
      <color theme="1" tint="4.9989318521683403E-2"/>
      <name val="Calibri"/>
      <charset val="134"/>
      <scheme val="minor"/>
    </font>
    <font>
      <b/>
      <sz val="22"/>
      <color theme="0"/>
      <name val="Arial Black"/>
      <charset val="134"/>
    </font>
    <font>
      <b/>
      <sz val="24"/>
      <color rgb="FF002060"/>
      <name val="Arial Black"/>
      <charset val="134"/>
    </font>
    <font>
      <b/>
      <sz val="24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b/>
      <sz val="24"/>
      <color theme="1"/>
      <name val="Arial Black"/>
      <charset val="134"/>
    </font>
    <font>
      <b/>
      <sz val="14"/>
      <color theme="0"/>
      <name val="Arial Black"/>
      <charset val="134"/>
    </font>
    <font>
      <b/>
      <sz val="14"/>
      <color rgb="FF002060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9" tint="-0.499984740745262"/>
      <name val="Calibri"/>
      <charset val="134"/>
      <scheme val="minor"/>
    </font>
    <font>
      <b/>
      <sz val="18"/>
      <color rgb="FF7030A0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rgb="FF7030A0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b/>
      <sz val="28"/>
      <color rgb="FF00B0F0"/>
      <name val="Calibri"/>
      <charset val="134"/>
      <scheme val="minor"/>
    </font>
    <font>
      <sz val="14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6"/>
      <color theme="1"/>
      <name val="Arial Black"/>
      <charset val="134"/>
    </font>
    <font>
      <sz val="16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color theme="1"/>
      <name val="Arial Rounded MT Bold"/>
      <charset val="134"/>
    </font>
    <font>
      <b/>
      <sz val="14"/>
      <color rgb="FF002060"/>
      <name val="Arial Black"/>
      <charset val="134"/>
    </font>
    <font>
      <sz val="18"/>
      <color theme="1"/>
      <name val="Arial Rounded MT Bold"/>
      <charset val="134"/>
    </font>
    <font>
      <b/>
      <sz val="12"/>
      <color theme="4" tint="0.79979857783745845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theme="0"/>
      <name val="Arial Black"/>
      <charset val="134"/>
    </font>
    <font>
      <b/>
      <sz val="12"/>
      <color theme="0"/>
      <name val="Arial Black"/>
      <charset val="134"/>
    </font>
    <font>
      <b/>
      <sz val="20"/>
      <color theme="0"/>
      <name val="Arial Black"/>
      <charset val="134"/>
    </font>
    <font>
      <b/>
      <sz val="20"/>
      <color theme="0"/>
      <name val="Calibri"/>
      <charset val="134"/>
      <scheme val="minor"/>
    </font>
    <font>
      <b/>
      <sz val="14"/>
      <name val="Calibri"/>
      <charset val="134"/>
      <scheme val="minor"/>
    </font>
    <font>
      <b/>
      <sz val="24"/>
      <color rgb="FF0070C0"/>
      <name val="Calibri"/>
      <charset val="134"/>
      <scheme val="minor"/>
    </font>
    <font>
      <b/>
      <sz val="26"/>
      <color rgb="FF00B0F0"/>
      <name val="Calibri"/>
      <charset val="134"/>
      <scheme val="minor"/>
    </font>
    <font>
      <b/>
      <sz val="26"/>
      <color rgb="FFFF0000"/>
      <name val="Calibri"/>
      <charset val="134"/>
      <scheme val="minor"/>
    </font>
    <font>
      <b/>
      <sz val="18"/>
      <color rgb="FF002060"/>
      <name val="Calibri"/>
      <charset val="134"/>
      <scheme val="minor"/>
    </font>
    <font>
      <b/>
      <sz val="18"/>
      <color theme="4" tint="0.79979857783745845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b/>
      <sz val="28"/>
      <color rgb="FF002060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3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36"/>
      <color theme="0"/>
      <name val="Calibri"/>
      <charset val="134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003DB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5C67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33A8F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79FFDF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339A"/>
        <bgColor indexed="64"/>
      </patternFill>
    </fill>
    <fill>
      <patternFill patternType="solid">
        <fgColor rgb="FFD1FFF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0F75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B5FB0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rgb="FF3FF2FB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rgb="FFF19E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0F9B9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DF9F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rgb="FFF7C8AB"/>
        <bgColor indexed="64"/>
      </patternFill>
    </fill>
    <fill>
      <patternFill patternType="solid">
        <fgColor rgb="FFEE8240"/>
        <bgColor indexed="64"/>
      </patternFill>
    </fill>
    <fill>
      <patternFill patternType="solid">
        <fgColor rgb="FFCEF509"/>
        <bgColor indexed="64"/>
      </patternFill>
    </fill>
    <fill>
      <patternFill patternType="solid">
        <fgColor rgb="FF89FFB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9C6ED"/>
        <bgColor indexed="64"/>
      </patternFill>
    </fill>
    <fill>
      <patternFill patternType="solid">
        <fgColor rgb="FFA95FF3"/>
        <bgColor indexed="64"/>
      </patternFill>
    </fill>
    <fill>
      <patternFill patternType="solid">
        <fgColor rgb="FF00B050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00" fillId="0" borderId="0" applyFont="0" applyFill="0" applyBorder="0" applyAlignment="0" applyProtection="0"/>
  </cellStyleXfs>
  <cellXfs count="809">
    <xf numFmtId="0" fontId="0" fillId="0" borderId="0" xfId="0"/>
    <xf numFmtId="1" fontId="5" fillId="11" borderId="0" xfId="0" applyNumberFormat="1" applyFont="1" applyFill="1" applyAlignment="1" applyProtection="1">
      <alignment horizontal="center" vertical="center"/>
      <protection hidden="1"/>
    </xf>
    <xf numFmtId="0" fontId="9" fillId="13" borderId="3" xfId="0" applyFont="1" applyFill="1" applyBorder="1" applyAlignment="1" applyProtection="1">
      <alignment horizontal="center" vertical="center"/>
      <protection locked="0" hidden="1"/>
    </xf>
    <xf numFmtId="0" fontId="8" fillId="13" borderId="3" xfId="0" applyFont="1" applyFill="1" applyBorder="1" applyAlignment="1" applyProtection="1">
      <alignment horizontal="center" vertical="center"/>
      <protection locked="0" hidden="1"/>
    </xf>
    <xf numFmtId="0" fontId="9" fillId="14" borderId="3" xfId="0" applyFont="1" applyFill="1" applyBorder="1" applyAlignment="1" applyProtection="1">
      <alignment horizontal="center" vertical="center"/>
      <protection locked="0" hidden="1"/>
    </xf>
    <xf numFmtId="0" fontId="8" fillId="14" borderId="3" xfId="0" applyFont="1" applyFill="1" applyBorder="1" applyAlignment="1" applyProtection="1">
      <alignment horizontal="center" vertical="center"/>
      <protection locked="0" hidden="1"/>
    </xf>
    <xf numFmtId="0" fontId="9" fillId="15" borderId="3" xfId="0" applyFont="1" applyFill="1" applyBorder="1" applyAlignment="1" applyProtection="1">
      <alignment horizontal="center" vertical="center"/>
      <protection locked="0" hidden="1"/>
    </xf>
    <xf numFmtId="0" fontId="8" fillId="15" borderId="3" xfId="0" applyFont="1" applyFill="1" applyBorder="1" applyAlignment="1" applyProtection="1">
      <alignment horizontal="center" vertical="center"/>
      <protection locked="0" hidden="1"/>
    </xf>
    <xf numFmtId="0" fontId="9" fillId="16" borderId="3" xfId="0" applyFont="1" applyFill="1" applyBorder="1" applyAlignment="1" applyProtection="1">
      <alignment horizontal="center" vertical="center"/>
      <protection locked="0" hidden="1"/>
    </xf>
    <xf numFmtId="0" fontId="8" fillId="16" borderId="3" xfId="0" applyFont="1" applyFill="1" applyBorder="1" applyAlignment="1" applyProtection="1">
      <alignment horizontal="center" vertical="center"/>
      <protection locked="0" hidden="1"/>
    </xf>
    <xf numFmtId="0" fontId="9" fillId="3" borderId="3" xfId="0" applyFont="1" applyFill="1" applyBorder="1" applyAlignment="1" applyProtection="1">
      <alignment horizontal="center" vertical="center"/>
      <protection locked="0" hidden="1"/>
    </xf>
    <xf numFmtId="0" fontId="8" fillId="3" borderId="3" xfId="0" applyFont="1" applyFill="1" applyBorder="1" applyAlignment="1" applyProtection="1">
      <alignment horizontal="center" vertical="center"/>
      <protection locked="0" hidden="1"/>
    </xf>
    <xf numFmtId="0" fontId="12" fillId="11" borderId="1" xfId="0" applyFont="1" applyFill="1" applyBorder="1" applyAlignment="1" applyProtection="1">
      <alignment horizontal="center" vertical="center"/>
      <protection locked="0" hidden="1"/>
    </xf>
    <xf numFmtId="0" fontId="12" fillId="11" borderId="10" xfId="0" applyFont="1" applyFill="1" applyBorder="1" applyAlignment="1" applyProtection="1">
      <alignment horizontal="center" vertical="center"/>
      <protection locked="0" hidden="1"/>
    </xf>
    <xf numFmtId="0" fontId="12" fillId="11" borderId="2" xfId="0" applyFont="1" applyFill="1" applyBorder="1" applyAlignment="1" applyProtection="1">
      <alignment horizontal="center" vertical="center"/>
      <protection locked="0" hidden="1"/>
    </xf>
    <xf numFmtId="0" fontId="6" fillId="11" borderId="0" xfId="0" applyFont="1" applyFill="1" applyAlignment="1" applyProtection="1">
      <alignment horizontal="center" vertical="center"/>
      <protection hidden="1"/>
    </xf>
    <xf numFmtId="175" fontId="13" fillId="0" borderId="15" xfId="0" applyNumberFormat="1" applyFont="1" applyBorder="1" applyAlignment="1" applyProtection="1">
      <alignment horizontal="center" vertical="center"/>
      <protection locked="0" hidden="1"/>
    </xf>
    <xf numFmtId="0" fontId="14" fillId="0" borderId="15" xfId="0" applyFont="1" applyBorder="1" applyAlignment="1" applyProtection="1">
      <alignment horizontal="center" vertical="center"/>
      <protection locked="0" hidden="1"/>
    </xf>
    <xf numFmtId="164" fontId="15" fillId="0" borderId="15" xfId="0" applyNumberFormat="1" applyFont="1" applyBorder="1" applyAlignment="1" applyProtection="1">
      <alignment horizontal="center" vertical="center"/>
      <protection locked="0" hidden="1"/>
    </xf>
    <xf numFmtId="164" fontId="16" fillId="0" borderId="15" xfId="0" applyNumberFormat="1" applyFont="1" applyBorder="1" applyAlignment="1" applyProtection="1">
      <alignment horizontal="center" vertical="center"/>
      <protection locked="0" hidden="1"/>
    </xf>
    <xf numFmtId="0" fontId="17" fillId="3" borderId="13" xfId="0" applyFont="1" applyFill="1" applyBorder="1" applyAlignment="1" applyProtection="1">
      <alignment horizontal="center" vertical="center"/>
      <protection hidden="1"/>
    </xf>
    <xf numFmtId="164" fontId="18" fillId="11" borderId="15" xfId="0" applyNumberFormat="1" applyFont="1" applyFill="1" applyBorder="1" applyAlignment="1" applyProtection="1">
      <alignment horizontal="center" vertical="center"/>
      <protection locked="0" hidden="1"/>
    </xf>
    <xf numFmtId="0" fontId="17" fillId="21" borderId="16" xfId="0" applyFont="1" applyFill="1" applyBorder="1" applyAlignment="1" applyProtection="1">
      <alignment horizontal="center" vertical="center"/>
      <protection hidden="1"/>
    </xf>
    <xf numFmtId="164" fontId="19" fillId="11" borderId="17" xfId="0" applyNumberFormat="1" applyFont="1" applyFill="1" applyBorder="1" applyAlignment="1" applyProtection="1">
      <alignment horizontal="center" vertical="center"/>
      <protection locked="0" hidden="1"/>
    </xf>
    <xf numFmtId="0" fontId="6" fillId="22" borderId="13" xfId="0" applyFont="1" applyFill="1" applyBorder="1" applyAlignment="1" applyProtection="1">
      <alignment horizontal="center" vertical="center"/>
      <protection hidden="1"/>
    </xf>
    <xf numFmtId="0" fontId="6" fillId="21" borderId="13" xfId="0" applyFont="1" applyFill="1" applyBorder="1" applyAlignment="1" applyProtection="1">
      <alignment horizontal="center" vertical="center"/>
      <protection hidden="1"/>
    </xf>
    <xf numFmtId="0" fontId="6" fillId="23" borderId="13" xfId="0" applyFont="1" applyFill="1" applyBorder="1" applyAlignment="1" applyProtection="1">
      <alignment horizontal="center" vertical="center"/>
      <protection hidden="1"/>
    </xf>
    <xf numFmtId="0" fontId="6" fillId="11" borderId="21" xfId="0" applyFont="1" applyFill="1" applyBorder="1" applyAlignment="1" applyProtection="1">
      <alignment horizontal="center" vertical="center"/>
      <protection hidden="1"/>
    </xf>
    <xf numFmtId="0" fontId="6" fillId="11" borderId="16" xfId="0" applyFont="1" applyFill="1" applyBorder="1" applyAlignment="1" applyProtection="1">
      <alignment horizontal="center" vertical="center"/>
      <protection hidden="1"/>
    </xf>
    <xf numFmtId="0" fontId="6" fillId="11" borderId="20" xfId="0" applyFont="1" applyFill="1" applyBorder="1" applyAlignment="1" applyProtection="1">
      <alignment horizontal="center" vertical="center"/>
      <protection hidden="1"/>
    </xf>
    <xf numFmtId="0" fontId="27" fillId="27" borderId="3" xfId="0" applyFont="1" applyFill="1" applyBorder="1" applyAlignment="1" applyProtection="1">
      <alignment horizontal="center" vertical="center"/>
      <protection hidden="1"/>
    </xf>
    <xf numFmtId="0" fontId="27" fillId="27" borderId="3" xfId="0" applyFont="1" applyFill="1" applyBorder="1" applyAlignment="1" applyProtection="1">
      <alignment vertical="center"/>
      <protection hidden="1"/>
    </xf>
    <xf numFmtId="0" fontId="28" fillId="27" borderId="3" xfId="0" applyFont="1" applyFill="1" applyBorder="1" applyAlignment="1" applyProtection="1">
      <alignment horizontal="center" vertical="center"/>
      <protection hidden="1"/>
    </xf>
    <xf numFmtId="0" fontId="28" fillId="27" borderId="3" xfId="0" applyFont="1" applyFill="1" applyBorder="1" applyAlignment="1" applyProtection="1">
      <alignment vertical="center"/>
      <protection hidden="1"/>
    </xf>
    <xf numFmtId="0" fontId="29" fillId="11" borderId="0" xfId="0" applyFont="1" applyFill="1" applyAlignment="1" applyProtection="1">
      <alignment vertical="center"/>
      <protection hidden="1"/>
    </xf>
    <xf numFmtId="0" fontId="30" fillId="11" borderId="0" xfId="0" applyFont="1" applyFill="1" applyAlignment="1" applyProtection="1">
      <alignment horizontal="center" vertical="center"/>
      <protection hidden="1"/>
    </xf>
    <xf numFmtId="0" fontId="31" fillId="11" borderId="18" xfId="0" applyFont="1" applyFill="1" applyBorder="1" applyAlignment="1" applyProtection="1">
      <alignment horizontal="left" vertical="center"/>
      <protection hidden="1"/>
    </xf>
    <xf numFmtId="0" fontId="31" fillId="11" borderId="21" xfId="0" applyFont="1" applyFill="1" applyBorder="1" applyAlignment="1" applyProtection="1">
      <alignment horizontal="left" vertical="center"/>
      <protection hidden="1"/>
    </xf>
    <xf numFmtId="0" fontId="29" fillId="11" borderId="0" xfId="0" applyFont="1" applyFill="1" applyAlignment="1" applyProtection="1">
      <alignment horizontal="left" vertical="center"/>
      <protection hidden="1"/>
    </xf>
    <xf numFmtId="0" fontId="6" fillId="29" borderId="15" xfId="0" applyFont="1" applyFill="1" applyBorder="1" applyAlignment="1" applyProtection="1">
      <alignment horizontal="center" vertical="center"/>
      <protection hidden="1"/>
    </xf>
    <xf numFmtId="0" fontId="6" fillId="30" borderId="15" xfId="0" applyFont="1" applyFill="1" applyBorder="1" applyAlignment="1" applyProtection="1">
      <alignment horizontal="center" vertical="center"/>
      <protection hidden="1"/>
    </xf>
    <xf numFmtId="1" fontId="6" fillId="29" borderId="15" xfId="0" applyNumberFormat="1" applyFont="1" applyFill="1" applyBorder="1" applyAlignment="1" applyProtection="1">
      <alignment horizontal="center" vertical="center"/>
      <protection hidden="1"/>
    </xf>
    <xf numFmtId="1" fontId="6" fillId="30" borderId="15" xfId="0" applyNumberFormat="1" applyFont="1" applyFill="1" applyBorder="1" applyAlignment="1" applyProtection="1">
      <alignment horizontal="center" vertical="center"/>
      <protection hidden="1"/>
    </xf>
    <xf numFmtId="0" fontId="48" fillId="11" borderId="15" xfId="0" applyFont="1" applyFill="1" applyBorder="1" applyAlignment="1" applyProtection="1">
      <alignment horizontal="center" vertical="center"/>
      <protection hidden="1"/>
    </xf>
    <xf numFmtId="0" fontId="49" fillId="11" borderId="15" xfId="0" applyFont="1" applyFill="1" applyBorder="1" applyAlignment="1" applyProtection="1">
      <alignment horizontal="center" vertical="center"/>
      <protection hidden="1"/>
    </xf>
    <xf numFmtId="0" fontId="8" fillId="11" borderId="0" xfId="0" applyFont="1" applyFill="1" applyAlignment="1" applyProtection="1">
      <alignment horizontal="right" vertical="center"/>
      <protection hidden="1"/>
    </xf>
    <xf numFmtId="164" fontId="6" fillId="11" borderId="0" xfId="0" applyNumberFormat="1" applyFont="1" applyFill="1" applyAlignment="1" applyProtection="1">
      <alignment horizontal="center" vertical="center"/>
      <protection hidden="1"/>
    </xf>
    <xf numFmtId="0" fontId="0" fillId="11" borderId="0" xfId="0" applyFill="1" applyAlignment="1" applyProtection="1">
      <alignment horizontal="center" vertical="center"/>
      <protection hidden="1"/>
    </xf>
    <xf numFmtId="0" fontId="52" fillId="11" borderId="0" xfId="0" applyFont="1" applyFill="1" applyAlignment="1" applyProtection="1">
      <alignment horizontal="center" vertical="center"/>
      <protection hidden="1"/>
    </xf>
    <xf numFmtId="0" fontId="53" fillId="8" borderId="4" xfId="0" applyFont="1" applyFill="1" applyBorder="1" applyAlignment="1" applyProtection="1">
      <alignment horizontal="center" vertical="center"/>
      <protection hidden="1"/>
    </xf>
    <xf numFmtId="0" fontId="53" fillId="8" borderId="7" xfId="0" applyFont="1" applyFill="1" applyBorder="1" applyAlignment="1" applyProtection="1">
      <alignment horizontal="center" vertical="center"/>
      <protection hidden="1"/>
    </xf>
    <xf numFmtId="0" fontId="54" fillId="8" borderId="7" xfId="0" applyFont="1" applyFill="1" applyBorder="1" applyAlignment="1" applyProtection="1">
      <alignment horizontal="center" vertical="center"/>
      <protection hidden="1"/>
    </xf>
    <xf numFmtId="0" fontId="0" fillId="36" borderId="5" xfId="0" applyFill="1" applyBorder="1" applyAlignment="1" applyProtection="1">
      <alignment horizontal="center" vertical="center"/>
      <protection hidden="1"/>
    </xf>
    <xf numFmtId="0" fontId="55" fillId="7" borderId="3" xfId="0" applyFont="1" applyFill="1" applyBorder="1" applyAlignment="1" applyProtection="1">
      <alignment horizontal="center" vertical="center"/>
      <protection locked="0" hidden="1"/>
    </xf>
    <xf numFmtId="169" fontId="52" fillId="2" borderId="3" xfId="0" applyNumberFormat="1" applyFont="1" applyFill="1" applyBorder="1" applyAlignment="1" applyProtection="1">
      <alignment horizontal="center" vertical="center"/>
      <protection locked="0" hidden="1"/>
    </xf>
    <xf numFmtId="164" fontId="0" fillId="11" borderId="3" xfId="0" applyNumberFormat="1" applyFill="1" applyBorder="1" applyAlignment="1" applyProtection="1">
      <alignment horizontal="center" vertical="center"/>
      <protection locked="0" hidden="1"/>
    </xf>
    <xf numFmtId="0" fontId="0" fillId="36" borderId="24" xfId="0" applyFill="1" applyBorder="1" applyAlignment="1" applyProtection="1">
      <alignment horizontal="center" vertical="center"/>
      <protection hidden="1"/>
    </xf>
    <xf numFmtId="0" fontId="55" fillId="7" borderId="1" xfId="0" applyFont="1" applyFill="1" applyBorder="1" applyAlignment="1" applyProtection="1">
      <alignment horizontal="center" vertical="center"/>
      <protection locked="0" hidden="1"/>
    </xf>
    <xf numFmtId="169" fontId="52" fillId="2" borderId="1" xfId="0" applyNumberFormat="1" applyFont="1" applyFill="1" applyBorder="1" applyAlignment="1" applyProtection="1">
      <alignment horizontal="center" vertical="center"/>
      <protection locked="0" hidden="1"/>
    </xf>
    <xf numFmtId="164" fontId="0" fillId="11" borderId="1" xfId="0" applyNumberFormat="1" applyFill="1" applyBorder="1" applyAlignment="1" applyProtection="1">
      <alignment horizontal="center" vertical="center"/>
      <protection locked="0" hidden="1"/>
    </xf>
    <xf numFmtId="164" fontId="0" fillId="11" borderId="3" xfId="0" applyNumberFormat="1" applyFill="1" applyBorder="1" applyAlignment="1" applyProtection="1">
      <alignment horizontal="center" vertical="center" wrapText="1"/>
      <protection hidden="1"/>
    </xf>
    <xf numFmtId="164" fontId="0" fillId="11" borderId="1" xfId="0" applyNumberFormat="1" applyFill="1" applyBorder="1" applyAlignment="1" applyProtection="1">
      <alignment horizontal="center" vertical="center" wrapText="1"/>
      <protection hidden="1"/>
    </xf>
    <xf numFmtId="0" fontId="57" fillId="8" borderId="8" xfId="0" applyFont="1" applyFill="1" applyBorder="1" applyAlignment="1" applyProtection="1">
      <alignment horizontal="center" vertical="center"/>
      <protection hidden="1"/>
    </xf>
    <xf numFmtId="164" fontId="58" fillId="33" borderId="3" xfId="0" applyNumberFormat="1" applyFont="1" applyFill="1" applyBorder="1" applyAlignment="1" applyProtection="1">
      <alignment horizontal="center" vertical="center"/>
      <protection hidden="1"/>
    </xf>
    <xf numFmtId="0" fontId="59" fillId="0" borderId="9" xfId="0" applyFont="1" applyBorder="1" applyAlignment="1" applyProtection="1">
      <alignment horizontal="center" vertical="center"/>
      <protection locked="0" hidden="1"/>
    </xf>
    <xf numFmtId="0" fontId="59" fillId="0" borderId="29" xfId="0" applyFont="1" applyBorder="1" applyAlignment="1" applyProtection="1">
      <alignment horizontal="center" vertical="center"/>
      <protection locked="0" hidden="1"/>
    </xf>
    <xf numFmtId="0" fontId="3" fillId="11" borderId="0" xfId="0" applyFont="1" applyFill="1" applyAlignment="1" applyProtection="1">
      <alignment horizontal="center" vertical="center"/>
      <protection hidden="1"/>
    </xf>
    <xf numFmtId="0" fontId="62" fillId="11" borderId="0" xfId="0" applyFont="1" applyFill="1" applyAlignment="1" applyProtection="1">
      <alignment horizontal="center" vertical="center"/>
      <protection hidden="1"/>
    </xf>
    <xf numFmtId="164" fontId="62" fillId="11" borderId="0" xfId="0" applyNumberFormat="1" applyFont="1" applyFill="1" applyAlignment="1" applyProtection="1">
      <alignment horizontal="center" vertical="center"/>
      <protection hidden="1"/>
    </xf>
    <xf numFmtId="0" fontId="65" fillId="4" borderId="33" xfId="0" applyFont="1" applyFill="1" applyBorder="1" applyAlignment="1" applyProtection="1">
      <alignment horizontal="center" vertical="center"/>
      <protection hidden="1"/>
    </xf>
    <xf numFmtId="0" fontId="65" fillId="38" borderId="34" xfId="0" applyFont="1" applyFill="1" applyBorder="1" applyAlignment="1" applyProtection="1">
      <alignment horizontal="center" vertical="center"/>
      <protection hidden="1"/>
    </xf>
    <xf numFmtId="0" fontId="66" fillId="39" borderId="34" xfId="0" applyFont="1" applyFill="1" applyBorder="1" applyAlignment="1" applyProtection="1">
      <alignment horizontal="center" vertical="center"/>
      <protection hidden="1"/>
    </xf>
    <xf numFmtId="0" fontId="55" fillId="40" borderId="35" xfId="0" applyFont="1" applyFill="1" applyBorder="1" applyAlignment="1" applyProtection="1">
      <alignment horizontal="center" vertical="center"/>
      <protection hidden="1"/>
    </xf>
    <xf numFmtId="169" fontId="55" fillId="41" borderId="2" xfId="0" applyNumberFormat="1" applyFont="1" applyFill="1" applyBorder="1" applyAlignment="1" applyProtection="1">
      <alignment horizontal="center" vertical="center"/>
      <protection locked="0" hidden="1"/>
    </xf>
    <xf numFmtId="0" fontId="24" fillId="0" borderId="3" xfId="0" applyFont="1" applyBorder="1" applyAlignment="1" applyProtection="1">
      <alignment horizontal="center" vertical="center"/>
      <protection locked="0" hidden="1"/>
    </xf>
    <xf numFmtId="0" fontId="55" fillId="0" borderId="2" xfId="0" applyFont="1" applyBorder="1" applyAlignment="1" applyProtection="1">
      <alignment horizontal="center" vertical="center"/>
      <protection locked="0" hidden="1"/>
    </xf>
    <xf numFmtId="0" fontId="55" fillId="0" borderId="3" xfId="0" applyFont="1" applyBorder="1" applyAlignment="1" applyProtection="1">
      <alignment horizontal="center" vertical="center"/>
      <protection locked="0" hidden="1"/>
    </xf>
    <xf numFmtId="169" fontId="55" fillId="41" borderId="3" xfId="0" applyNumberFormat="1" applyFont="1" applyFill="1" applyBorder="1" applyAlignment="1" applyProtection="1">
      <alignment horizontal="center" vertical="center"/>
      <protection locked="0" hidden="1"/>
    </xf>
    <xf numFmtId="169" fontId="55" fillId="41" borderId="1" xfId="0" applyNumberFormat="1" applyFont="1" applyFill="1" applyBorder="1" applyAlignment="1" applyProtection="1">
      <alignment horizontal="center" vertical="center"/>
      <protection locked="0" hidden="1"/>
    </xf>
    <xf numFmtId="0" fontId="55" fillId="0" borderId="1" xfId="0" applyFont="1" applyBorder="1" applyAlignment="1" applyProtection="1">
      <alignment horizontal="center" vertical="center"/>
      <protection locked="0" hidden="1"/>
    </xf>
    <xf numFmtId="0" fontId="68" fillId="11" borderId="0" xfId="0" applyFont="1" applyFill="1" applyAlignment="1" applyProtection="1">
      <alignment vertical="center"/>
      <protection hidden="1"/>
    </xf>
    <xf numFmtId="0" fontId="52" fillId="43" borderId="2" xfId="0" applyFont="1" applyFill="1" applyBorder="1" applyAlignment="1" applyProtection="1">
      <alignment horizontal="center" vertical="center"/>
      <protection hidden="1"/>
    </xf>
    <xf numFmtId="0" fontId="65" fillId="38" borderId="2" xfId="0" applyFont="1" applyFill="1" applyBorder="1" applyAlignment="1" applyProtection="1">
      <alignment horizontal="center" vertical="center"/>
      <protection hidden="1"/>
    </xf>
    <xf numFmtId="0" fontId="6" fillId="43" borderId="2" xfId="0" applyFont="1" applyFill="1" applyBorder="1" applyAlignment="1" applyProtection="1">
      <alignment horizontal="center" vertical="center"/>
      <protection hidden="1"/>
    </xf>
    <xf numFmtId="168" fontId="52" fillId="44" borderId="3" xfId="0" applyNumberFormat="1" applyFont="1" applyFill="1" applyBorder="1" applyAlignment="1" applyProtection="1">
      <alignment horizontal="center" vertical="center"/>
      <protection hidden="1"/>
    </xf>
    <xf numFmtId="169" fontId="55" fillId="9" borderId="3" xfId="0" applyNumberFormat="1" applyFont="1" applyFill="1" applyBorder="1" applyAlignment="1" applyProtection="1">
      <alignment horizontal="center" vertical="center"/>
      <protection locked="0" hidden="1"/>
    </xf>
    <xf numFmtId="0" fontId="52" fillId="44" borderId="3" xfId="0" applyFont="1" applyFill="1" applyBorder="1" applyAlignment="1" applyProtection="1">
      <alignment horizontal="center" vertical="center"/>
      <protection hidden="1"/>
    </xf>
    <xf numFmtId="168" fontId="52" fillId="11" borderId="3" xfId="0" applyNumberFormat="1" applyFont="1" applyFill="1" applyBorder="1" applyAlignment="1" applyProtection="1">
      <alignment horizontal="center" vertical="center"/>
      <protection locked="0" hidden="1"/>
    </xf>
    <xf numFmtId="0" fontId="65" fillId="4" borderId="2" xfId="0" applyFont="1" applyFill="1" applyBorder="1" applyAlignment="1" applyProtection="1">
      <alignment horizontal="center" vertical="center"/>
      <protection hidden="1"/>
    </xf>
    <xf numFmtId="0" fontId="55" fillId="40" borderId="3" xfId="0" applyFont="1" applyFill="1" applyBorder="1" applyAlignment="1" applyProtection="1">
      <alignment horizontal="center" vertical="center"/>
      <protection hidden="1"/>
    </xf>
    <xf numFmtId="169" fontId="55" fillId="45" borderId="3" xfId="0" applyNumberFormat="1" applyFont="1" applyFill="1" applyBorder="1" applyAlignment="1" applyProtection="1">
      <alignment horizontal="center" vertical="center"/>
      <protection locked="0" hidden="1"/>
    </xf>
    <xf numFmtId="170" fontId="52" fillId="11" borderId="3" xfId="0" applyNumberFormat="1" applyFont="1" applyFill="1" applyBorder="1" applyAlignment="1" applyProtection="1">
      <alignment horizontal="center" vertical="center"/>
      <protection locked="0" hidden="1"/>
    </xf>
    <xf numFmtId="0" fontId="52" fillId="11" borderId="3" xfId="0" applyFont="1" applyFill="1" applyBorder="1" applyAlignment="1" applyProtection="1">
      <alignment horizontal="center" vertical="center"/>
      <protection locked="0" hidden="1"/>
    </xf>
    <xf numFmtId="164" fontId="52" fillId="11" borderId="3" xfId="0" applyNumberFormat="1" applyFont="1" applyFill="1" applyBorder="1" applyAlignment="1" applyProtection="1">
      <alignment horizontal="center" vertical="center"/>
      <protection locked="0" hidden="1"/>
    </xf>
    <xf numFmtId="0" fontId="52" fillId="46" borderId="3" xfId="0" applyFont="1" applyFill="1" applyBorder="1" applyAlignment="1" applyProtection="1">
      <alignment horizontal="center" vertical="center"/>
      <protection locked="0" hidden="1"/>
    </xf>
    <xf numFmtId="0" fontId="5" fillId="11" borderId="0" xfId="0" applyFont="1" applyFill="1" applyAlignment="1" applyProtection="1">
      <alignment horizontal="center" vertical="center"/>
      <protection hidden="1"/>
    </xf>
    <xf numFmtId="0" fontId="54" fillId="48" borderId="3" xfId="0" applyFont="1" applyFill="1" applyBorder="1" applyAlignment="1" applyProtection="1">
      <alignment horizontal="center" vertical="center"/>
      <protection hidden="1"/>
    </xf>
    <xf numFmtId="0" fontId="70" fillId="40" borderId="3" xfId="0" applyFont="1" applyFill="1" applyBorder="1" applyAlignment="1" applyProtection="1">
      <alignment horizontal="center" vertical="center"/>
      <protection hidden="1"/>
    </xf>
    <xf numFmtId="169" fontId="70" fillId="45" borderId="3" xfId="0" applyNumberFormat="1" applyFont="1" applyFill="1" applyBorder="1" applyAlignment="1" applyProtection="1">
      <alignment horizontal="center" vertical="center"/>
      <protection locked="0" hidden="1"/>
    </xf>
    <xf numFmtId="0" fontId="70" fillId="28" borderId="3" xfId="0" applyFont="1" applyFill="1" applyBorder="1" applyAlignment="1" applyProtection="1">
      <alignment horizontal="center" vertical="center"/>
      <protection locked="0" hidden="1"/>
    </xf>
    <xf numFmtId="164" fontId="71" fillId="11" borderId="3" xfId="0" applyNumberFormat="1" applyFont="1" applyFill="1" applyBorder="1" applyAlignment="1" applyProtection="1">
      <alignment horizontal="center" vertical="center"/>
      <protection locked="0" hidden="1"/>
    </xf>
    <xf numFmtId="0" fontId="65" fillId="48" borderId="34" xfId="0" applyFont="1" applyFill="1" applyBorder="1" applyAlignment="1" applyProtection="1">
      <alignment horizontal="center" vertical="center"/>
      <protection hidden="1"/>
    </xf>
    <xf numFmtId="164" fontId="65" fillId="49" borderId="34" xfId="0" applyNumberFormat="1" applyFont="1" applyFill="1" applyBorder="1" applyAlignment="1" applyProtection="1">
      <alignment horizontal="center" vertical="center"/>
      <protection hidden="1"/>
    </xf>
    <xf numFmtId="0" fontId="66" fillId="39" borderId="36" xfId="0" applyFont="1" applyFill="1" applyBorder="1" applyAlignment="1" applyProtection="1">
      <alignment horizontal="center" vertical="center"/>
      <protection hidden="1"/>
    </xf>
    <xf numFmtId="0" fontId="55" fillId="50" borderId="2" xfId="0" applyFont="1" applyFill="1" applyBorder="1" applyAlignment="1" applyProtection="1">
      <alignment horizontal="center" vertical="center"/>
      <protection locked="0" hidden="1"/>
    </xf>
    <xf numFmtId="164" fontId="55" fillId="0" borderId="2" xfId="0" applyNumberFormat="1" applyFont="1" applyBorder="1" applyAlignment="1" applyProtection="1">
      <alignment horizontal="center" vertical="center"/>
      <protection locked="0" hidden="1"/>
    </xf>
    <xf numFmtId="164" fontId="55" fillId="51" borderId="2" xfId="0" applyNumberFormat="1" applyFont="1" applyFill="1" applyBorder="1" applyAlignment="1" applyProtection="1">
      <alignment horizontal="center" vertical="center"/>
      <protection hidden="1"/>
    </xf>
    <xf numFmtId="164" fontId="55" fillId="0" borderId="16" xfId="0" applyNumberFormat="1" applyFont="1" applyBorder="1" applyAlignment="1" applyProtection="1">
      <alignment horizontal="center" vertical="center"/>
      <protection locked="0" hidden="1"/>
    </xf>
    <xf numFmtId="164" fontId="55" fillId="0" borderId="3" xfId="0" applyNumberFormat="1" applyFont="1" applyBorder="1" applyAlignment="1" applyProtection="1">
      <alignment horizontal="center" vertical="center"/>
      <protection locked="0" hidden="1"/>
    </xf>
    <xf numFmtId="164" fontId="55" fillId="51" borderId="3" xfId="0" applyNumberFormat="1" applyFont="1" applyFill="1" applyBorder="1" applyAlignment="1" applyProtection="1">
      <alignment horizontal="center" vertical="center"/>
      <protection hidden="1"/>
    </xf>
    <xf numFmtId="164" fontId="55" fillId="0" borderId="13" xfId="0" applyNumberFormat="1" applyFont="1" applyBorder="1" applyAlignment="1" applyProtection="1">
      <alignment horizontal="center" vertical="center"/>
      <protection locked="0" hidden="1"/>
    </xf>
    <xf numFmtId="0" fontId="55" fillId="50" borderId="3" xfId="0" applyFont="1" applyFill="1" applyBorder="1" applyAlignment="1" applyProtection="1">
      <alignment horizontal="center" vertical="center"/>
      <protection locked="0" hidden="1"/>
    </xf>
    <xf numFmtId="0" fontId="24" fillId="50" borderId="3" xfId="0" applyFont="1" applyFill="1" applyBorder="1" applyAlignment="1" applyProtection="1">
      <alignment horizontal="center" vertical="center"/>
      <protection locked="0" hidden="1"/>
    </xf>
    <xf numFmtId="0" fontId="55" fillId="50" borderId="1" xfId="0" applyFont="1" applyFill="1" applyBorder="1" applyAlignment="1" applyProtection="1">
      <alignment horizontal="center" vertical="center"/>
      <protection locked="0" hidden="1"/>
    </xf>
    <xf numFmtId="164" fontId="55" fillId="0" borderId="1" xfId="0" applyNumberFormat="1" applyFont="1" applyBorder="1" applyAlignment="1" applyProtection="1">
      <alignment horizontal="center" vertical="center"/>
      <protection locked="0" hidden="1"/>
    </xf>
    <xf numFmtId="164" fontId="55" fillId="51" borderId="1" xfId="0" applyNumberFormat="1" applyFont="1" applyFill="1" applyBorder="1" applyAlignment="1" applyProtection="1">
      <alignment horizontal="center" vertical="center"/>
      <protection hidden="1"/>
    </xf>
    <xf numFmtId="164" fontId="55" fillId="0" borderId="18" xfId="0" applyNumberFormat="1" applyFont="1" applyBorder="1" applyAlignment="1" applyProtection="1">
      <alignment horizontal="center" vertical="center"/>
      <protection locked="0" hidden="1"/>
    </xf>
    <xf numFmtId="0" fontId="72" fillId="11" borderId="0" xfId="0" applyFont="1" applyFill="1" applyAlignment="1" applyProtection="1">
      <alignment vertical="center"/>
      <protection hidden="1"/>
    </xf>
    <xf numFmtId="177" fontId="52" fillId="3" borderId="3" xfId="0" applyNumberFormat="1" applyFont="1" applyFill="1" applyBorder="1" applyAlignment="1" applyProtection="1">
      <alignment horizontal="center" vertical="center"/>
      <protection hidden="1"/>
    </xf>
    <xf numFmtId="164" fontId="0" fillId="11" borderId="0" xfId="0" applyNumberFormat="1" applyFill="1" applyAlignment="1" applyProtection="1">
      <alignment horizontal="center" vertical="center"/>
      <protection hidden="1"/>
    </xf>
    <xf numFmtId="0" fontId="74" fillId="28" borderId="3" xfId="0" applyFont="1" applyFill="1" applyBorder="1" applyAlignment="1" applyProtection="1">
      <alignment horizontal="center" vertical="center"/>
      <protection hidden="1"/>
    </xf>
    <xf numFmtId="0" fontId="75" fillId="9" borderId="3" xfId="0" applyFont="1" applyFill="1" applyBorder="1" applyAlignment="1" applyProtection="1">
      <alignment horizontal="left" vertical="center"/>
      <protection locked="0" hidden="1"/>
    </xf>
    <xf numFmtId="0" fontId="74" fillId="9" borderId="3" xfId="0" applyFont="1" applyFill="1" applyBorder="1" applyAlignment="1" applyProtection="1">
      <alignment horizontal="left" vertical="center"/>
      <protection locked="0" hidden="1"/>
    </xf>
    <xf numFmtId="164" fontId="5" fillId="11" borderId="0" xfId="0" applyNumberFormat="1" applyFont="1" applyFill="1" applyAlignment="1" applyProtection="1">
      <alignment horizontal="center" vertical="center"/>
      <protection hidden="1"/>
    </xf>
    <xf numFmtId="164" fontId="3" fillId="11" borderId="0" xfId="0" applyNumberFormat="1" applyFont="1" applyFill="1" applyAlignment="1" applyProtection="1">
      <alignment horizontal="center" vertical="center"/>
      <protection hidden="1"/>
    </xf>
    <xf numFmtId="164" fontId="77" fillId="52" borderId="27" xfId="0" applyNumberFormat="1" applyFont="1" applyFill="1" applyBorder="1" applyAlignment="1" applyProtection="1">
      <alignment horizontal="center" vertical="center"/>
      <protection hidden="1"/>
    </xf>
    <xf numFmtId="0" fontId="78" fillId="39" borderId="38" xfId="0" applyFont="1" applyFill="1" applyBorder="1" applyAlignment="1" applyProtection="1">
      <alignment horizontal="center" vertical="center"/>
      <protection locked="0" hidden="1"/>
    </xf>
    <xf numFmtId="164" fontId="55" fillId="44" borderId="39" xfId="0" applyNumberFormat="1" applyFont="1" applyFill="1" applyBorder="1" applyAlignment="1" applyProtection="1">
      <alignment horizontal="center" vertical="center"/>
      <protection hidden="1"/>
    </xf>
    <xf numFmtId="0" fontId="79" fillId="11" borderId="40" xfId="0" applyFont="1" applyFill="1" applyBorder="1" applyAlignment="1" applyProtection="1">
      <alignment horizontal="center" vertical="center"/>
      <protection locked="0" hidden="1"/>
    </xf>
    <xf numFmtId="164" fontId="55" fillId="44" borderId="41" xfId="0" applyNumberFormat="1" applyFont="1" applyFill="1" applyBorder="1" applyAlignment="1" applyProtection="1">
      <alignment horizontal="center" vertical="center"/>
      <protection hidden="1"/>
    </xf>
    <xf numFmtId="164" fontId="55" fillId="44" borderId="42" xfId="0" applyNumberFormat="1" applyFont="1" applyFill="1" applyBorder="1" applyAlignment="1" applyProtection="1">
      <alignment horizontal="center" vertical="center"/>
      <protection hidden="1"/>
    </xf>
    <xf numFmtId="0" fontId="79" fillId="11" borderId="43" xfId="0" applyFont="1" applyFill="1" applyBorder="1" applyAlignment="1" applyProtection="1">
      <alignment horizontal="center" vertical="center"/>
      <protection locked="0" hidden="1"/>
    </xf>
    <xf numFmtId="0" fontId="68" fillId="11" borderId="0" xfId="0" applyFont="1" applyFill="1" applyAlignment="1" applyProtection="1">
      <alignment horizontal="right" vertical="center"/>
      <protection hidden="1"/>
    </xf>
    <xf numFmtId="177" fontId="74" fillId="28" borderId="3" xfId="0" applyNumberFormat="1" applyFont="1" applyFill="1" applyBorder="1" applyAlignment="1" applyProtection="1">
      <alignment horizontal="center" vertical="center"/>
      <protection hidden="1"/>
    </xf>
    <xf numFmtId="177" fontId="74" fillId="9" borderId="3" xfId="0" applyNumberFormat="1" applyFont="1" applyFill="1" applyBorder="1" applyAlignment="1" applyProtection="1">
      <alignment horizontal="center" vertical="center"/>
      <protection locked="0" hidden="1"/>
    </xf>
    <xf numFmtId="0" fontId="58" fillId="11" borderId="0" xfId="0" applyFont="1" applyFill="1" applyAlignment="1" applyProtection="1">
      <alignment horizontal="center"/>
      <protection hidden="1"/>
    </xf>
    <xf numFmtId="0" fontId="0" fillId="11" borderId="0" xfId="0" applyFill="1" applyAlignment="1" applyProtection="1">
      <alignment horizontal="center"/>
      <protection hidden="1"/>
    </xf>
    <xf numFmtId="0" fontId="83" fillId="11" borderId="0" xfId="0" applyFont="1" applyFill="1" applyAlignment="1" applyProtection="1">
      <alignment horizontal="center"/>
      <protection hidden="1"/>
    </xf>
    <xf numFmtId="0" fontId="5" fillId="11" borderId="0" xfId="0" applyFont="1" applyFill="1" applyAlignment="1" applyProtection="1">
      <alignment horizontal="center"/>
      <protection hidden="1"/>
    </xf>
    <xf numFmtId="0" fontId="56" fillId="8" borderId="4" xfId="0" applyFont="1" applyFill="1" applyBorder="1" applyAlignment="1" applyProtection="1">
      <alignment horizontal="center" vertical="center"/>
      <protection hidden="1"/>
    </xf>
    <xf numFmtId="0" fontId="56" fillId="8" borderId="7" xfId="0" applyFont="1" applyFill="1" applyBorder="1" applyAlignment="1" applyProtection="1">
      <alignment horizontal="center" vertical="center"/>
      <protection hidden="1"/>
    </xf>
    <xf numFmtId="0" fontId="84" fillId="7" borderId="3" xfId="0" applyFont="1" applyFill="1" applyBorder="1" applyAlignment="1" applyProtection="1">
      <alignment horizontal="center" vertical="center"/>
      <protection locked="0" hidden="1"/>
    </xf>
    <xf numFmtId="0" fontId="85" fillId="7" borderId="3" xfId="0" applyFont="1" applyFill="1" applyBorder="1" applyAlignment="1" applyProtection="1">
      <alignment horizontal="center" vertical="center"/>
      <protection locked="0" hidden="1"/>
    </xf>
    <xf numFmtId="165" fontId="85" fillId="7" borderId="3" xfId="0" applyNumberFormat="1" applyFont="1" applyFill="1" applyBorder="1" applyAlignment="1" applyProtection="1">
      <alignment horizontal="center" vertical="center"/>
      <protection locked="0" hidden="1"/>
    </xf>
    <xf numFmtId="0" fontId="84" fillId="11" borderId="3" xfId="0" applyFont="1" applyFill="1" applyBorder="1" applyAlignment="1" applyProtection="1">
      <alignment horizontal="center" vertical="center"/>
      <protection locked="0" hidden="1"/>
    </xf>
    <xf numFmtId="0" fontId="85" fillId="11" borderId="3" xfId="0" applyFont="1" applyFill="1" applyBorder="1" applyAlignment="1" applyProtection="1">
      <alignment horizontal="center" vertical="center"/>
      <protection locked="0" hidden="1"/>
    </xf>
    <xf numFmtId="165" fontId="85" fillId="11" borderId="3" xfId="0" applyNumberFormat="1" applyFont="1" applyFill="1" applyBorder="1" applyAlignment="1" applyProtection="1">
      <alignment horizontal="center" vertical="center"/>
      <protection locked="0" hidden="1"/>
    </xf>
    <xf numFmtId="0" fontId="84" fillId="2" borderId="3" xfId="0" applyFont="1" applyFill="1" applyBorder="1" applyAlignment="1" applyProtection="1">
      <alignment horizontal="center" vertical="center"/>
      <protection locked="0" hidden="1"/>
    </xf>
    <xf numFmtId="0" fontId="85" fillId="2" borderId="3" xfId="0" applyFont="1" applyFill="1" applyBorder="1" applyAlignment="1" applyProtection="1">
      <alignment horizontal="center" vertical="center"/>
      <protection locked="0" hidden="1"/>
    </xf>
    <xf numFmtId="165" fontId="85" fillId="2" borderId="3" xfId="0" applyNumberFormat="1" applyFont="1" applyFill="1" applyBorder="1" applyAlignment="1" applyProtection="1">
      <alignment horizontal="center" vertical="center"/>
      <protection locked="0" hidden="1"/>
    </xf>
    <xf numFmtId="0" fontId="84" fillId="11" borderId="1" xfId="0" applyFont="1" applyFill="1" applyBorder="1" applyAlignment="1" applyProtection="1">
      <alignment horizontal="center" vertical="center"/>
      <protection locked="0" hidden="1"/>
    </xf>
    <xf numFmtId="0" fontId="85" fillId="11" borderId="1" xfId="0" applyFont="1" applyFill="1" applyBorder="1" applyAlignment="1" applyProtection="1">
      <alignment horizontal="center" vertical="center"/>
      <protection locked="0" hidden="1"/>
    </xf>
    <xf numFmtId="165" fontId="85" fillId="11" borderId="1" xfId="0" applyNumberFormat="1" applyFont="1" applyFill="1" applyBorder="1" applyAlignment="1" applyProtection="1">
      <alignment horizontal="center" vertical="center"/>
      <protection locked="0" hidden="1"/>
    </xf>
    <xf numFmtId="165" fontId="85" fillId="7" borderId="3" xfId="0" applyNumberFormat="1" applyFont="1" applyFill="1" applyBorder="1" applyAlignment="1" applyProtection="1">
      <alignment horizontal="center" vertical="center"/>
      <protection hidden="1"/>
    </xf>
    <xf numFmtId="165" fontId="85" fillId="11" borderId="3" xfId="0" applyNumberFormat="1" applyFont="1" applyFill="1" applyBorder="1" applyAlignment="1" applyProtection="1">
      <alignment horizontal="center" vertical="center"/>
      <protection hidden="1"/>
    </xf>
    <xf numFmtId="165" fontId="85" fillId="2" borderId="3" xfId="0" applyNumberFormat="1" applyFont="1" applyFill="1" applyBorder="1" applyAlignment="1" applyProtection="1">
      <alignment horizontal="center" vertical="center"/>
      <protection hidden="1"/>
    </xf>
    <xf numFmtId="165" fontId="85" fillId="11" borderId="1" xfId="0" applyNumberFormat="1" applyFont="1" applyFill="1" applyBorder="1" applyAlignment="1" applyProtection="1">
      <alignment horizontal="center" vertical="center"/>
      <protection hidden="1"/>
    </xf>
    <xf numFmtId="0" fontId="56" fillId="19" borderId="8" xfId="0" applyFont="1" applyFill="1" applyBorder="1" applyAlignment="1" applyProtection="1">
      <alignment horizontal="center" vertical="center"/>
      <protection hidden="1"/>
    </xf>
    <xf numFmtId="49" fontId="91" fillId="11" borderId="9" xfId="0" applyNumberFormat="1" applyFont="1" applyFill="1" applyBorder="1" applyAlignment="1" applyProtection="1">
      <alignment horizontal="center" vertical="center"/>
      <protection locked="0" hidden="1"/>
    </xf>
    <xf numFmtId="166" fontId="5" fillId="11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11" borderId="45" xfId="0" applyFill="1" applyBorder="1" applyProtection="1">
      <protection hidden="1"/>
    </xf>
    <xf numFmtId="0" fontId="92" fillId="0" borderId="45" xfId="0" applyFont="1" applyBorder="1" applyProtection="1">
      <protection hidden="1"/>
    </xf>
    <xf numFmtId="0" fontId="0" fillId="0" borderId="45" xfId="0" applyBorder="1" applyProtection="1">
      <protection hidden="1"/>
    </xf>
    <xf numFmtId="0" fontId="0" fillId="11" borderId="0" xfId="0" applyFill="1" applyAlignment="1" applyProtection="1">
      <alignment horizontal="left"/>
      <protection hidden="1"/>
    </xf>
    <xf numFmtId="0" fontId="0" fillId="11" borderId="0" xfId="0" applyFill="1" applyProtection="1">
      <protection hidden="1"/>
    </xf>
    <xf numFmtId="0" fontId="0" fillId="11" borderId="25" xfId="0" applyFill="1" applyBorder="1" applyProtection="1">
      <protection hidden="1"/>
    </xf>
    <xf numFmtId="0" fontId="93" fillId="11" borderId="26" xfId="0" applyFont="1" applyFill="1" applyBorder="1" applyProtection="1">
      <protection hidden="1"/>
    </xf>
    <xf numFmtId="0" fontId="95" fillId="11" borderId="32" xfId="0" applyFont="1" applyFill="1" applyBorder="1" applyProtection="1">
      <protection hidden="1"/>
    </xf>
    <xf numFmtId="0" fontId="52" fillId="54" borderId="33" xfId="0" applyFont="1" applyFill="1" applyBorder="1" applyAlignment="1" applyProtection="1">
      <alignment horizontal="center"/>
      <protection hidden="1"/>
    </xf>
    <xf numFmtId="0" fontId="96" fillId="55" borderId="34" xfId="0" applyFont="1" applyFill="1" applyBorder="1" applyAlignment="1" applyProtection="1">
      <alignment horizontal="center"/>
      <protection hidden="1"/>
    </xf>
    <xf numFmtId="1" fontId="52" fillId="56" borderId="35" xfId="0" applyNumberFormat="1" applyFont="1" applyFill="1" applyBorder="1" applyAlignment="1" applyProtection="1">
      <alignment horizontal="center"/>
      <protection locked="0" hidden="1"/>
    </xf>
    <xf numFmtId="1" fontId="52" fillId="57" borderId="35" xfId="0" applyNumberFormat="1" applyFont="1" applyFill="1" applyBorder="1" applyAlignment="1" applyProtection="1">
      <alignment horizontal="center"/>
      <protection locked="0" hidden="1"/>
    </xf>
    <xf numFmtId="0" fontId="52" fillId="56" borderId="35" xfId="0" applyFont="1" applyFill="1" applyBorder="1" applyAlignment="1" applyProtection="1">
      <alignment horizontal="center"/>
      <protection locked="0" hidden="1"/>
    </xf>
    <xf numFmtId="0" fontId="52" fillId="57" borderId="35" xfId="0" applyFont="1" applyFill="1" applyBorder="1" applyAlignment="1" applyProtection="1">
      <alignment horizontal="center"/>
      <protection locked="0" hidden="1"/>
    </xf>
    <xf numFmtId="0" fontId="0" fillId="19" borderId="48" xfId="0" applyFill="1" applyBorder="1" applyAlignment="1" applyProtection="1">
      <alignment horizontal="left"/>
      <protection hidden="1"/>
    </xf>
    <xf numFmtId="0" fontId="0" fillId="19" borderId="45" xfId="0" applyFill="1" applyBorder="1" applyAlignment="1" applyProtection="1">
      <alignment horizontal="left"/>
      <protection hidden="1"/>
    </xf>
    <xf numFmtId="0" fontId="0" fillId="19" borderId="45" xfId="0" applyFill="1" applyBorder="1" applyProtection="1">
      <protection hidden="1"/>
    </xf>
    <xf numFmtId="0" fontId="65" fillId="24" borderId="46" xfId="0" applyFont="1" applyFill="1" applyBorder="1" applyAlignment="1" applyProtection="1">
      <alignment horizontal="center"/>
      <protection hidden="1"/>
    </xf>
    <xf numFmtId="0" fontId="77" fillId="48" borderId="50" xfId="0" applyFont="1" applyFill="1" applyBorder="1" applyAlignment="1" applyProtection="1">
      <alignment horizontal="center"/>
      <protection hidden="1"/>
    </xf>
    <xf numFmtId="0" fontId="0" fillId="11" borderId="0" xfId="0" applyFill="1" applyAlignment="1" applyProtection="1">
      <alignment horizontal="left" vertical="center"/>
      <protection hidden="1"/>
    </xf>
    <xf numFmtId="0" fontId="0" fillId="11" borderId="0" xfId="0" applyFill="1" applyAlignment="1" applyProtection="1">
      <alignment vertical="center"/>
      <protection hidden="1"/>
    </xf>
    <xf numFmtId="0" fontId="0" fillId="11" borderId="25" xfId="0" applyFill="1" applyBorder="1" applyAlignment="1" applyProtection="1">
      <alignment vertical="center"/>
      <protection hidden="1"/>
    </xf>
    <xf numFmtId="0" fontId="93" fillId="11" borderId="26" xfId="0" applyFont="1" applyFill="1" applyBorder="1" applyAlignment="1" applyProtection="1">
      <alignment vertical="center"/>
      <protection hidden="1"/>
    </xf>
    <xf numFmtId="0" fontId="95" fillId="11" borderId="32" xfId="0" applyFont="1" applyFill="1" applyBorder="1" applyAlignment="1" applyProtection="1">
      <alignment vertical="center"/>
      <protection hidden="1"/>
    </xf>
    <xf numFmtId="0" fontId="52" fillId="54" borderId="44" xfId="0" applyFont="1" applyFill="1" applyBorder="1" applyAlignment="1" applyProtection="1">
      <alignment horizontal="center" vertical="center"/>
      <protection hidden="1"/>
    </xf>
    <xf numFmtId="0" fontId="96" fillId="55" borderId="10" xfId="0" applyFont="1" applyFill="1" applyBorder="1" applyAlignment="1" applyProtection="1">
      <alignment horizontal="center" vertical="center"/>
      <protection hidden="1"/>
    </xf>
    <xf numFmtId="0" fontId="52" fillId="56" borderId="4" xfId="0" applyFont="1" applyFill="1" applyBorder="1" applyAlignment="1" applyProtection="1">
      <alignment horizontal="center" vertical="center"/>
      <protection locked="0" hidden="1"/>
    </xf>
    <xf numFmtId="0" fontId="52" fillId="58" borderId="8" xfId="0" applyFont="1" applyFill="1" applyBorder="1" applyAlignment="1" applyProtection="1">
      <alignment horizontal="center" vertical="center"/>
      <protection locked="0" hidden="1"/>
    </xf>
    <xf numFmtId="0" fontId="65" fillId="24" borderId="46" xfId="0" applyFont="1" applyFill="1" applyBorder="1" applyAlignment="1" applyProtection="1">
      <alignment horizontal="center" vertical="center"/>
      <protection hidden="1"/>
    </xf>
    <xf numFmtId="0" fontId="77" fillId="48" borderId="50" xfId="0" applyFont="1" applyFill="1" applyBorder="1" applyAlignment="1" applyProtection="1">
      <alignment horizontal="center" vertical="center"/>
      <protection hidden="1"/>
    </xf>
    <xf numFmtId="0" fontId="100" fillId="28" borderId="33" xfId="0" applyFont="1" applyFill="1" applyBorder="1" applyAlignment="1" applyProtection="1">
      <alignment horizontal="center" vertical="center"/>
      <protection hidden="1"/>
    </xf>
    <xf numFmtId="0" fontId="100" fillId="33" borderId="52" xfId="0" applyFont="1" applyFill="1" applyBorder="1" applyAlignment="1" applyProtection="1">
      <alignment horizontal="center" vertical="center"/>
      <protection hidden="1"/>
    </xf>
    <xf numFmtId="0" fontId="3" fillId="11" borderId="25" xfId="0" applyFont="1" applyFill="1" applyBorder="1" applyAlignment="1" applyProtection="1">
      <alignment horizontal="left" vertical="center"/>
      <protection hidden="1"/>
    </xf>
    <xf numFmtId="0" fontId="3" fillId="11" borderId="26" xfId="0" applyFont="1" applyFill="1" applyBorder="1" applyAlignment="1" applyProtection="1">
      <alignment horizontal="left" vertical="center"/>
      <protection hidden="1"/>
    </xf>
    <xf numFmtId="0" fontId="3" fillId="11" borderId="26" xfId="0" applyFont="1" applyFill="1" applyBorder="1" applyAlignment="1" applyProtection="1">
      <alignment vertical="center"/>
      <protection hidden="1"/>
    </xf>
    <xf numFmtId="2" fontId="100" fillId="49" borderId="46" xfId="0" applyNumberFormat="1" applyFont="1" applyFill="1" applyBorder="1" applyAlignment="1" applyProtection="1">
      <alignment horizontal="center" vertical="center"/>
      <protection hidden="1"/>
    </xf>
    <xf numFmtId="2" fontId="100" fillId="55" borderId="46" xfId="0" applyNumberFormat="1" applyFont="1" applyFill="1" applyBorder="1" applyAlignment="1" applyProtection="1">
      <alignment horizontal="center" vertical="center"/>
      <protection hidden="1"/>
    </xf>
    <xf numFmtId="0" fontId="100" fillId="28" borderId="46" xfId="0" applyFont="1" applyFill="1" applyBorder="1" applyAlignment="1" applyProtection="1">
      <alignment horizontal="center" vertical="center"/>
      <protection hidden="1"/>
    </xf>
    <xf numFmtId="0" fontId="100" fillId="33" borderId="46" xfId="0" applyFont="1" applyFill="1" applyBorder="1" applyAlignment="1" applyProtection="1">
      <alignment horizontal="center" vertical="center"/>
      <protection hidden="1"/>
    </xf>
    <xf numFmtId="0" fontId="52" fillId="54" borderId="33" xfId="0" applyFont="1" applyFill="1" applyBorder="1" applyAlignment="1" applyProtection="1">
      <alignment horizontal="center" vertical="center"/>
      <protection hidden="1"/>
    </xf>
    <xf numFmtId="0" fontId="96" fillId="55" borderId="34" xfId="0" applyFont="1" applyFill="1" applyBorder="1" applyAlignment="1" applyProtection="1">
      <alignment horizontal="center" vertical="center"/>
      <protection hidden="1"/>
    </xf>
    <xf numFmtId="0" fontId="96" fillId="55" borderId="36" xfId="0" applyFont="1" applyFill="1" applyBorder="1" applyAlignment="1" applyProtection="1">
      <alignment horizontal="center" vertical="center"/>
      <protection hidden="1"/>
    </xf>
    <xf numFmtId="0" fontId="52" fillId="58" borderId="51" xfId="0" applyFont="1" applyFill="1" applyBorder="1" applyAlignment="1" applyProtection="1">
      <alignment horizontal="center" vertical="center"/>
      <protection locked="0" hidden="1"/>
    </xf>
    <xf numFmtId="0" fontId="3" fillId="11" borderId="30" xfId="0" applyFont="1" applyFill="1" applyBorder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6" fillId="20" borderId="0" xfId="0" applyFont="1" applyFill="1" applyAlignment="1" applyProtection="1">
      <alignment horizontal="center" vertical="center"/>
      <protection hidden="1"/>
    </xf>
    <xf numFmtId="0" fontId="65" fillId="49" borderId="46" xfId="0" applyFont="1" applyFill="1" applyBorder="1" applyAlignment="1" applyProtection="1">
      <alignment horizontal="center" vertical="center"/>
      <protection hidden="1"/>
    </xf>
    <xf numFmtId="0" fontId="99" fillId="48" borderId="50" xfId="0" applyFont="1" applyFill="1" applyBorder="1" applyAlignment="1" applyProtection="1">
      <alignment horizontal="center" vertical="center"/>
      <protection hidden="1"/>
    </xf>
    <xf numFmtId="171" fontId="2" fillId="2" borderId="4" xfId="0" applyNumberFormat="1" applyFont="1" applyFill="1" applyBorder="1" applyAlignment="1" applyProtection="1">
      <alignment horizontal="center" vertical="center"/>
      <protection hidden="1"/>
    </xf>
    <xf numFmtId="0" fontId="1" fillId="28" borderId="35" xfId="0" applyFont="1" applyFill="1" applyBorder="1" applyAlignment="1" applyProtection="1">
      <alignment horizontal="center" vertical="center"/>
      <protection hidden="1"/>
    </xf>
    <xf numFmtId="0" fontId="1" fillId="57" borderId="38" xfId="0" applyFont="1" applyFill="1" applyBorder="1" applyAlignment="1" applyProtection="1">
      <alignment horizontal="center" vertical="center"/>
      <protection hidden="1"/>
    </xf>
    <xf numFmtId="171" fontId="2" fillId="41" borderId="4" xfId="0" applyNumberFormat="1" applyFont="1" applyFill="1" applyBorder="1" applyAlignment="1" applyProtection="1">
      <alignment horizontal="center" vertical="center"/>
      <protection hidden="1"/>
    </xf>
    <xf numFmtId="171" fontId="2" fillId="2" borderId="48" xfId="0" applyNumberFormat="1" applyFont="1" applyFill="1" applyBorder="1" applyAlignment="1" applyProtection="1">
      <alignment horizontal="center" vertical="center"/>
      <protection hidden="1"/>
    </xf>
    <xf numFmtId="0" fontId="1" fillId="11" borderId="0" xfId="0" applyFont="1" applyFill="1" applyAlignment="1" applyProtection="1">
      <alignment horizontal="center" vertical="center"/>
      <protection hidden="1"/>
    </xf>
    <xf numFmtId="0" fontId="2" fillId="18" borderId="56" xfId="0" applyFont="1" applyFill="1" applyBorder="1" applyAlignment="1" applyProtection="1">
      <alignment horizontal="center" vertical="center"/>
      <protection hidden="1"/>
    </xf>
    <xf numFmtId="0" fontId="97" fillId="48" borderId="56" xfId="0" applyFont="1" applyFill="1" applyBorder="1" applyAlignment="1" applyProtection="1">
      <alignment horizontal="center" vertical="center"/>
      <protection hidden="1"/>
    </xf>
    <xf numFmtId="0" fontId="2" fillId="11" borderId="0" xfId="0" applyFont="1" applyFill="1" applyAlignment="1" applyProtection="1">
      <alignment horizontal="center" vertical="center"/>
      <protection hidden="1"/>
    </xf>
    <xf numFmtId="0" fontId="2" fillId="56" borderId="57" xfId="0" applyFont="1" applyFill="1" applyBorder="1" applyAlignment="1" applyProtection="1">
      <alignment horizontal="center" vertical="center"/>
      <protection hidden="1"/>
    </xf>
    <xf numFmtId="0" fontId="2" fillId="57" borderId="57" xfId="0" applyFont="1" applyFill="1" applyBorder="1" applyAlignment="1" applyProtection="1">
      <alignment horizontal="center" vertical="center"/>
      <protection hidden="1"/>
    </xf>
    <xf numFmtId="0" fontId="12" fillId="64" borderId="8" xfId="0" applyFont="1" applyFill="1" applyBorder="1" applyAlignment="1" applyProtection="1">
      <alignment horizontal="right" vertical="center"/>
      <protection hidden="1"/>
    </xf>
    <xf numFmtId="0" fontId="2" fillId="18" borderId="55" xfId="0" applyFont="1" applyFill="1" applyBorder="1" applyAlignment="1" applyProtection="1">
      <alignment horizontal="center" vertical="center"/>
      <protection hidden="1"/>
    </xf>
    <xf numFmtId="0" fontId="58" fillId="56" borderId="58" xfId="0" applyFont="1" applyFill="1" applyBorder="1" applyAlignment="1" applyProtection="1">
      <alignment horizontal="center" vertical="center"/>
      <protection hidden="1"/>
    </xf>
    <xf numFmtId="0" fontId="1" fillId="11" borderId="0" xfId="0" applyFont="1" applyFill="1" applyAlignment="1" applyProtection="1">
      <alignment vertical="center"/>
      <protection hidden="1"/>
    </xf>
    <xf numFmtId="0" fontId="58" fillId="57" borderId="57" xfId="0" applyFont="1" applyFill="1" applyBorder="1" applyAlignment="1" applyProtection="1">
      <alignment horizontal="center" vertical="center"/>
      <protection hidden="1"/>
    </xf>
    <xf numFmtId="0" fontId="96" fillId="55" borderId="52" xfId="0" applyFont="1" applyFill="1" applyBorder="1" applyAlignment="1" applyProtection="1">
      <alignment horizontal="center"/>
      <protection hidden="1"/>
    </xf>
    <xf numFmtId="0" fontId="52" fillId="57" borderId="38" xfId="0" applyFont="1" applyFill="1" applyBorder="1" applyAlignment="1" applyProtection="1">
      <alignment horizontal="center"/>
      <protection locked="0" hidden="1"/>
    </xf>
    <xf numFmtId="0" fontId="52" fillId="56" borderId="33" xfId="0" applyFont="1" applyFill="1" applyBorder="1" applyAlignment="1" applyProtection="1">
      <alignment horizontal="center"/>
      <protection locked="0" hidden="1"/>
    </xf>
    <xf numFmtId="0" fontId="52" fillId="57" borderId="64" xfId="0" applyFont="1" applyFill="1" applyBorder="1" applyAlignment="1" applyProtection="1">
      <alignment horizontal="center"/>
      <protection locked="0" hidden="1"/>
    </xf>
    <xf numFmtId="0" fontId="96" fillId="55" borderId="52" xfId="0" applyFont="1" applyFill="1" applyBorder="1" applyAlignment="1" applyProtection="1">
      <alignment horizontal="center" vertical="center"/>
      <protection hidden="1"/>
    </xf>
    <xf numFmtId="0" fontId="52" fillId="56" borderId="46" xfId="0" applyFont="1" applyFill="1" applyBorder="1" applyAlignment="1" applyProtection="1">
      <alignment horizontal="center" vertical="center"/>
      <protection locked="0" hidden="1"/>
    </xf>
    <xf numFmtId="0" fontId="52" fillId="58" borderId="50" xfId="0" applyFont="1" applyFill="1" applyBorder="1" applyAlignment="1" applyProtection="1">
      <alignment horizontal="center" vertical="center"/>
      <protection locked="0" hidden="1"/>
    </xf>
    <xf numFmtId="170" fontId="0" fillId="11" borderId="0" xfId="0" applyNumberFormat="1" applyFill="1" applyAlignment="1" applyProtection="1">
      <alignment horizontal="center" vertical="center"/>
      <protection hidden="1"/>
    </xf>
    <xf numFmtId="0" fontId="3" fillId="11" borderId="0" xfId="0" applyFont="1" applyFill="1" applyAlignment="1" applyProtection="1">
      <alignment vertical="center"/>
      <protection hidden="1"/>
    </xf>
    <xf numFmtId="0" fontId="3" fillId="11" borderId="0" xfId="0" applyFont="1" applyFill="1" applyAlignment="1" applyProtection="1">
      <alignment vertical="center"/>
      <protection locked="0" hidden="1"/>
    </xf>
    <xf numFmtId="0" fontId="94" fillId="11" borderId="0" xfId="0" applyFont="1" applyFill="1" applyAlignment="1" applyProtection="1">
      <alignment horizontal="center" vertical="center"/>
      <protection hidden="1"/>
    </xf>
    <xf numFmtId="0" fontId="94" fillId="11" borderId="0" xfId="0" applyFont="1" applyFill="1" applyAlignment="1" applyProtection="1">
      <alignment horizontal="center" vertical="center"/>
      <protection locked="0" hidden="1"/>
    </xf>
    <xf numFmtId="0" fontId="65" fillId="11" borderId="0" xfId="0" applyFont="1" applyFill="1" applyAlignment="1" applyProtection="1">
      <alignment horizontal="center" vertical="center"/>
      <protection hidden="1"/>
    </xf>
    <xf numFmtId="0" fontId="99" fillId="11" borderId="0" xfId="0" applyFont="1" applyFill="1" applyAlignment="1" applyProtection="1">
      <alignment vertical="center"/>
      <protection hidden="1"/>
    </xf>
    <xf numFmtId="0" fontId="100" fillId="11" borderId="0" xfId="0" applyFont="1" applyFill="1" applyAlignment="1" applyProtection="1">
      <alignment horizontal="center" vertical="center"/>
      <protection hidden="1"/>
    </xf>
    <xf numFmtId="0" fontId="100" fillId="11" borderId="0" xfId="0" applyFont="1" applyFill="1" applyAlignment="1" applyProtection="1">
      <alignment vertical="center"/>
      <protection hidden="1"/>
    </xf>
    <xf numFmtId="0" fontId="4" fillId="11" borderId="0" xfId="0" applyFont="1" applyFill="1" applyAlignment="1" applyProtection="1">
      <alignment horizontal="center" vertical="center"/>
      <protection hidden="1"/>
    </xf>
    <xf numFmtId="0" fontId="4" fillId="11" borderId="0" xfId="0" applyFont="1" applyFill="1" applyAlignment="1" applyProtection="1">
      <alignment vertical="center"/>
      <protection hidden="1"/>
    </xf>
    <xf numFmtId="0" fontId="101" fillId="11" borderId="0" xfId="0" applyFont="1" applyFill="1" applyAlignment="1" applyProtection="1">
      <alignment vertical="center"/>
      <protection hidden="1"/>
    </xf>
    <xf numFmtId="0" fontId="110" fillId="11" borderId="0" xfId="0" applyFont="1" applyFill="1" applyAlignment="1" applyProtection="1">
      <alignment horizontal="center" vertical="center"/>
      <protection hidden="1"/>
    </xf>
    <xf numFmtId="0" fontId="0" fillId="11" borderId="32" xfId="0" applyFill="1" applyBorder="1" applyAlignment="1" applyProtection="1">
      <alignment horizontal="left" vertical="center"/>
      <protection hidden="1"/>
    </xf>
    <xf numFmtId="0" fontId="0" fillId="11" borderId="37" xfId="0" applyFill="1" applyBorder="1" applyAlignment="1" applyProtection="1">
      <alignment vertical="center"/>
      <protection hidden="1"/>
    </xf>
    <xf numFmtId="2" fontId="100" fillId="55" borderId="66" xfId="0" applyNumberFormat="1" applyFont="1" applyFill="1" applyBorder="1" applyAlignment="1" applyProtection="1">
      <alignment horizontal="center" vertical="center"/>
      <protection hidden="1"/>
    </xf>
    <xf numFmtId="0" fontId="100" fillId="33" borderId="66" xfId="0" applyFont="1" applyFill="1" applyBorder="1" applyAlignment="1" applyProtection="1">
      <alignment horizontal="center" vertical="center"/>
      <protection hidden="1"/>
    </xf>
    <xf numFmtId="171" fontId="130" fillId="19" borderId="48" xfId="0" applyNumberFormat="1" applyFont="1" applyFill="1" applyBorder="1" applyAlignment="1" applyProtection="1">
      <alignment horizontal="center" vertical="center"/>
      <protection hidden="1"/>
    </xf>
    <xf numFmtId="0" fontId="130" fillId="19" borderId="45" xfId="0" applyFont="1" applyFill="1" applyBorder="1" applyAlignment="1" applyProtection="1">
      <alignment horizontal="center" vertical="center"/>
      <protection hidden="1"/>
    </xf>
    <xf numFmtId="0" fontId="130" fillId="19" borderId="49" xfId="0" applyFont="1" applyFill="1" applyBorder="1" applyAlignment="1" applyProtection="1">
      <alignment horizontal="center" vertical="center"/>
      <protection hidden="1"/>
    </xf>
    <xf numFmtId="173" fontId="8" fillId="12" borderId="3" xfId="0" applyNumberFormat="1" applyFont="1" applyFill="1" applyBorder="1" applyAlignment="1" applyProtection="1">
      <alignment horizontal="left" vertical="center"/>
      <protection locked="0" hidden="1"/>
    </xf>
    <xf numFmtId="172" fontId="8" fillId="12" borderId="3" xfId="0" applyNumberFormat="1" applyFont="1" applyFill="1" applyBorder="1" applyAlignment="1" applyProtection="1">
      <alignment horizontal="left" vertical="center"/>
      <protection locked="0" hidden="1"/>
    </xf>
    <xf numFmtId="0" fontId="9" fillId="17" borderId="3" xfId="0" applyFont="1" applyFill="1" applyBorder="1" applyAlignment="1" applyProtection="1">
      <alignment horizontal="center" vertical="center"/>
      <protection locked="0" hidden="1"/>
    </xf>
    <xf numFmtId="0" fontId="8" fillId="17" borderId="3" xfId="0" applyFont="1" applyFill="1" applyBorder="1" applyAlignment="1" applyProtection="1">
      <alignment horizontal="center" vertical="center"/>
      <protection locked="0" hidden="1"/>
    </xf>
    <xf numFmtId="179" fontId="140" fillId="11" borderId="21" xfId="0" applyNumberFormat="1" applyFont="1" applyFill="1" applyBorder="1" applyAlignment="1" applyProtection="1">
      <alignment horizontal="center" vertical="center"/>
      <protection locked="0" hidden="1"/>
    </xf>
    <xf numFmtId="179" fontId="140" fillId="11" borderId="16" xfId="0" applyNumberFormat="1" applyFont="1" applyFill="1" applyBorder="1" applyAlignment="1" applyProtection="1">
      <alignment horizontal="center" vertical="center"/>
      <protection locked="0" hidden="1"/>
    </xf>
    <xf numFmtId="0" fontId="7" fillId="6" borderId="3" xfId="0" applyFont="1" applyFill="1" applyBorder="1" applyAlignment="1" applyProtection="1">
      <alignment horizontal="center" vertical="center"/>
      <protection hidden="1"/>
    </xf>
    <xf numFmtId="0" fontId="10" fillId="11" borderId="0" xfId="0" applyFont="1" applyFill="1" applyAlignment="1" applyProtection="1">
      <alignment horizontal="center" vertical="center"/>
      <protection hidden="1"/>
    </xf>
    <xf numFmtId="0" fontId="11" fillId="11" borderId="0" xfId="0" applyFont="1" applyFill="1" applyAlignment="1" applyProtection="1">
      <alignment horizontal="center" vertical="center"/>
      <protection hidden="1"/>
    </xf>
    <xf numFmtId="0" fontId="137" fillId="6" borderId="3" xfId="0" applyFont="1" applyFill="1" applyBorder="1" applyAlignment="1" applyProtection="1">
      <alignment horizontal="center" vertical="center"/>
      <protection hidden="1"/>
    </xf>
    <xf numFmtId="0" fontId="135" fillId="0" borderId="0" xfId="0" applyFont="1"/>
    <xf numFmtId="0" fontId="135" fillId="0" borderId="0" xfId="0" applyFont="1" applyAlignment="1">
      <alignment horizontal="center" vertical="center"/>
    </xf>
    <xf numFmtId="0" fontId="134" fillId="6" borderId="3" xfId="0" applyFont="1" applyFill="1" applyBorder="1" applyAlignment="1">
      <alignment horizontal="center" vertical="center"/>
    </xf>
    <xf numFmtId="0" fontId="134" fillId="4" borderId="5" xfId="0" applyFont="1" applyFill="1" applyBorder="1" applyAlignment="1">
      <alignment horizontal="center" vertical="center"/>
    </xf>
    <xf numFmtId="0" fontId="135" fillId="7" borderId="3" xfId="0" applyFont="1" applyFill="1" applyBorder="1" applyAlignment="1">
      <alignment horizontal="center" vertical="center"/>
    </xf>
    <xf numFmtId="0" fontId="134" fillId="8" borderId="9" xfId="0" applyFont="1" applyFill="1" applyBorder="1" applyAlignment="1">
      <alignment horizontal="center" vertical="center"/>
    </xf>
    <xf numFmtId="175" fontId="135" fillId="9" borderId="1" xfId="0" applyNumberFormat="1" applyFont="1" applyFill="1" applyBorder="1" applyAlignment="1">
      <alignment horizontal="center" vertical="center"/>
    </xf>
    <xf numFmtId="0" fontId="135" fillId="81" borderId="3" xfId="0" applyFont="1" applyFill="1" applyBorder="1" applyAlignment="1">
      <alignment horizontal="center" vertical="center"/>
    </xf>
    <xf numFmtId="0" fontId="134" fillId="7" borderId="3" xfId="0" applyFont="1" applyFill="1" applyBorder="1" applyAlignment="1">
      <alignment horizontal="center" vertical="center"/>
    </xf>
    <xf numFmtId="0" fontId="134" fillId="8" borderId="3" xfId="0" applyFont="1" applyFill="1" applyBorder="1" applyAlignment="1">
      <alignment horizontal="center" vertical="center"/>
    </xf>
    <xf numFmtId="0" fontId="134" fillId="42" borderId="3" xfId="0" applyFont="1" applyFill="1" applyBorder="1" applyAlignment="1">
      <alignment horizontal="center" vertical="center"/>
    </xf>
    <xf numFmtId="0" fontId="134" fillId="88" borderId="3" xfId="0" applyFont="1" applyFill="1" applyBorder="1" applyAlignment="1">
      <alignment horizontal="center" vertical="center"/>
    </xf>
    <xf numFmtId="0" fontId="134" fillId="20" borderId="3" xfId="0" applyFont="1" applyFill="1" applyBorder="1" applyAlignment="1">
      <alignment horizontal="center" vertical="center"/>
    </xf>
    <xf numFmtId="175" fontId="139" fillId="0" borderId="3" xfId="0" applyNumberFormat="1" applyFont="1" applyBorder="1" applyAlignment="1">
      <alignment horizontal="center" vertical="center"/>
    </xf>
    <xf numFmtId="0" fontId="139" fillId="0" borderId="3" xfId="0" applyFont="1" applyBorder="1" applyAlignment="1">
      <alignment horizontal="center" vertical="center"/>
    </xf>
    <xf numFmtId="175" fontId="138" fillId="5" borderId="5" xfId="0" applyNumberFormat="1" applyFont="1" applyFill="1" applyBorder="1" applyAlignment="1">
      <alignment horizontal="center" vertical="center"/>
    </xf>
    <xf numFmtId="1" fontId="141" fillId="10" borderId="3" xfId="0" applyNumberFormat="1" applyFont="1" applyFill="1" applyBorder="1" applyAlignment="1" applyProtection="1">
      <alignment horizontal="center" vertical="center"/>
      <protection hidden="1"/>
    </xf>
    <xf numFmtId="1" fontId="141" fillId="10" borderId="9" xfId="0" applyNumberFormat="1" applyFont="1" applyFill="1" applyBorder="1" applyAlignment="1" applyProtection="1">
      <alignment horizontal="center" vertical="center"/>
      <protection hidden="1"/>
    </xf>
    <xf numFmtId="175" fontId="135" fillId="9" borderId="10" xfId="0" applyNumberFormat="1" applyFont="1" applyFill="1" applyBorder="1" applyAlignment="1">
      <alignment horizontal="center" vertical="center"/>
    </xf>
    <xf numFmtId="14" fontId="135" fillId="83" borderId="3" xfId="0" applyNumberFormat="1" applyFont="1" applyFill="1" applyBorder="1" applyAlignment="1">
      <alignment horizontal="center" vertical="center"/>
    </xf>
    <xf numFmtId="0" fontId="135" fillId="84" borderId="3" xfId="0" applyFont="1" applyFill="1" applyBorder="1" applyAlignment="1">
      <alignment horizontal="center" vertical="center"/>
    </xf>
    <xf numFmtId="0" fontId="135" fillId="85" borderId="3" xfId="0" applyFont="1" applyFill="1" applyBorder="1" applyAlignment="1">
      <alignment horizontal="center" vertical="center"/>
    </xf>
    <xf numFmtId="0" fontId="135" fillId="86" borderId="3" xfId="0" applyFont="1" applyFill="1" applyBorder="1" applyAlignment="1">
      <alignment horizontal="center" vertical="center"/>
    </xf>
    <xf numFmtId="0" fontId="135" fillId="82" borderId="3" xfId="0" applyFont="1" applyFill="1" applyBorder="1" applyAlignment="1">
      <alignment horizontal="center" vertical="center"/>
    </xf>
    <xf numFmtId="175" fontId="135" fillId="9" borderId="2" xfId="0" applyNumberFormat="1" applyFont="1" applyFill="1" applyBorder="1" applyAlignment="1">
      <alignment horizontal="center" vertical="center"/>
    </xf>
    <xf numFmtId="175" fontId="138" fillId="5" borderId="6" xfId="0" applyNumberFormat="1" applyFont="1" applyFill="1" applyBorder="1" applyAlignment="1">
      <alignment horizontal="center" vertical="center"/>
    </xf>
    <xf numFmtId="1" fontId="141" fillId="11" borderId="0" xfId="0" applyNumberFormat="1" applyFont="1" applyFill="1" applyAlignment="1" applyProtection="1">
      <alignment horizontal="center" vertical="center"/>
      <protection hidden="1"/>
    </xf>
    <xf numFmtId="14" fontId="135" fillId="0" borderId="0" xfId="0" applyNumberFormat="1" applyFont="1" applyAlignment="1">
      <alignment horizontal="center" vertical="center"/>
    </xf>
    <xf numFmtId="0" fontId="134" fillId="0" borderId="0" xfId="0" applyFont="1" applyAlignment="1">
      <alignment horizontal="center" vertical="center"/>
    </xf>
    <xf numFmtId="0" fontId="139" fillId="0" borderId="0" xfId="0" applyFont="1" applyAlignment="1">
      <alignment horizontal="center" vertical="center"/>
    </xf>
    <xf numFmtId="2" fontId="134" fillId="87" borderId="3" xfId="1" applyNumberFormat="1" applyFont="1" applyFill="1" applyBorder="1" applyAlignment="1">
      <alignment horizontal="center" vertical="center"/>
    </xf>
    <xf numFmtId="0" fontId="0" fillId="66" borderId="0" xfId="0" applyFill="1" applyAlignment="1" applyProtection="1">
      <alignment horizontal="center"/>
      <protection hidden="1"/>
    </xf>
    <xf numFmtId="0" fontId="124" fillId="70" borderId="0" xfId="0" applyFont="1" applyFill="1" applyAlignment="1" applyProtection="1">
      <alignment horizontal="center" vertical="center"/>
      <protection hidden="1"/>
    </xf>
    <xf numFmtId="176" fontId="85" fillId="70" borderId="0" xfId="0" applyNumberFormat="1" applyFont="1" applyFill="1" applyAlignment="1" applyProtection="1">
      <alignment horizontal="center" vertical="center"/>
      <protection hidden="1"/>
    </xf>
    <xf numFmtId="0" fontId="121" fillId="71" borderId="0" xfId="0" applyFont="1" applyFill="1" applyAlignment="1" applyProtection="1">
      <alignment horizontal="center" vertical="center"/>
      <protection hidden="1"/>
    </xf>
    <xf numFmtId="0" fontId="122" fillId="68" borderId="0" xfId="0" applyFont="1" applyFill="1" applyAlignment="1" applyProtection="1">
      <alignment horizontal="center" vertical="center"/>
      <protection hidden="1"/>
    </xf>
    <xf numFmtId="0" fontId="122" fillId="72" borderId="0" xfId="0" applyFont="1" applyFill="1" applyAlignment="1" applyProtection="1">
      <alignment horizontal="center" vertical="center"/>
      <protection hidden="1"/>
    </xf>
    <xf numFmtId="0" fontId="2" fillId="66" borderId="0" xfId="0" applyFont="1" applyFill="1" applyAlignment="1" applyProtection="1">
      <alignment horizontal="center" vertical="center"/>
      <protection hidden="1"/>
    </xf>
    <xf numFmtId="0" fontId="126" fillId="70" borderId="0" xfId="0" applyFont="1" applyFill="1" applyAlignment="1" applyProtection="1">
      <alignment horizontal="center" vertical="center"/>
      <protection hidden="1"/>
    </xf>
    <xf numFmtId="167" fontId="126" fillId="70" borderId="0" xfId="0" applyNumberFormat="1" applyFont="1" applyFill="1" applyAlignment="1" applyProtection="1">
      <alignment horizontal="center" vertical="center"/>
      <protection hidden="1"/>
    </xf>
    <xf numFmtId="0" fontId="120" fillId="7" borderId="0" xfId="0" applyFont="1" applyFill="1" applyAlignment="1" applyProtection="1">
      <alignment horizontal="center" vertical="center"/>
      <protection hidden="1"/>
    </xf>
    <xf numFmtId="0" fontId="84" fillId="18" borderId="0" xfId="0" applyFont="1" applyFill="1" applyAlignment="1" applyProtection="1">
      <alignment horizontal="center" vertical="center"/>
      <protection hidden="1"/>
    </xf>
    <xf numFmtId="0" fontId="84" fillId="2" borderId="0" xfId="0" applyFont="1" applyFill="1" applyAlignment="1" applyProtection="1">
      <alignment horizontal="center" vertical="center"/>
      <protection hidden="1"/>
    </xf>
    <xf numFmtId="0" fontId="56" fillId="73" borderId="0" xfId="0" applyFont="1" applyFill="1" applyAlignment="1" applyProtection="1">
      <alignment horizontal="center" vertical="center"/>
      <protection hidden="1"/>
    </xf>
    <xf numFmtId="0" fontId="123" fillId="14" borderId="0" xfId="0" applyFont="1" applyFill="1" applyAlignment="1" applyProtection="1">
      <alignment horizontal="center" vertical="center"/>
      <protection hidden="1"/>
    </xf>
    <xf numFmtId="0" fontId="123" fillId="69" borderId="0" xfId="0" applyFont="1" applyFill="1" applyAlignment="1" applyProtection="1">
      <alignment horizontal="center" vertical="center"/>
      <protection hidden="1"/>
    </xf>
    <xf numFmtId="0" fontId="125" fillId="74" borderId="0" xfId="0" applyFont="1" applyFill="1" applyAlignment="1" applyProtection="1">
      <alignment horizontal="center" vertical="center"/>
      <protection hidden="1"/>
    </xf>
    <xf numFmtId="0" fontId="119" fillId="3" borderId="0" xfId="0" applyFont="1" applyFill="1" applyAlignment="1" applyProtection="1">
      <alignment horizontal="center" vertical="center" wrapText="1"/>
      <protection hidden="1"/>
    </xf>
    <xf numFmtId="0" fontId="119" fillId="3" borderId="0" xfId="0" applyFont="1" applyFill="1" applyAlignment="1" applyProtection="1">
      <alignment horizontal="center" vertical="center"/>
      <protection hidden="1"/>
    </xf>
    <xf numFmtId="173" fontId="84" fillId="11" borderId="0" xfId="0" applyNumberFormat="1" applyFont="1" applyFill="1" applyAlignment="1" applyProtection="1">
      <alignment horizontal="center" vertical="center"/>
      <protection hidden="1"/>
    </xf>
    <xf numFmtId="0" fontId="58" fillId="66" borderId="0" xfId="0" applyFont="1" applyFill="1" applyAlignment="1" applyProtection="1">
      <alignment horizontal="center" vertical="center"/>
      <protection hidden="1"/>
    </xf>
    <xf numFmtId="0" fontId="121" fillId="67" borderId="0" xfId="0" applyFont="1" applyFill="1" applyAlignment="1" applyProtection="1">
      <alignment horizontal="center" vertical="center"/>
      <protection hidden="1"/>
    </xf>
    <xf numFmtId="178" fontId="56" fillId="53" borderId="0" xfId="0" applyNumberFormat="1" applyFont="1" applyFill="1" applyAlignment="1" applyProtection="1">
      <alignment horizontal="center" vertical="center"/>
      <protection hidden="1"/>
    </xf>
    <xf numFmtId="0" fontId="58" fillId="3" borderId="46" xfId="0" applyFont="1" applyFill="1" applyBorder="1" applyAlignment="1" applyProtection="1">
      <alignment horizontal="center" vertical="center"/>
      <protection hidden="1"/>
    </xf>
    <xf numFmtId="0" fontId="58" fillId="3" borderId="50" xfId="0" applyFont="1" applyFill="1" applyBorder="1" applyAlignment="1" applyProtection="1">
      <alignment horizontal="center" vertical="center"/>
      <protection hidden="1"/>
    </xf>
    <xf numFmtId="0" fontId="17" fillId="37" borderId="59" xfId="0" applyFont="1" applyFill="1" applyBorder="1" applyAlignment="1" applyProtection="1">
      <alignment horizontal="left" vertical="center" wrapText="1"/>
      <protection hidden="1"/>
    </xf>
    <xf numFmtId="0" fontId="17" fillId="37" borderId="60" xfId="0" applyFont="1" applyFill="1" applyBorder="1" applyAlignment="1" applyProtection="1">
      <alignment horizontal="left" vertical="center" wrapText="1"/>
      <protection hidden="1"/>
    </xf>
    <xf numFmtId="0" fontId="17" fillId="37" borderId="61" xfId="0" applyFont="1" applyFill="1" applyBorder="1" applyAlignment="1" applyProtection="1">
      <alignment horizontal="left" vertical="center" wrapText="1"/>
      <protection hidden="1"/>
    </xf>
    <xf numFmtId="0" fontId="8" fillId="24" borderId="41" xfId="0" applyFont="1" applyFill="1" applyBorder="1" applyAlignment="1" applyProtection="1">
      <alignment horizontal="center" vertical="center"/>
      <protection hidden="1"/>
    </xf>
    <xf numFmtId="0" fontId="8" fillId="24" borderId="15" xfId="0" applyFont="1" applyFill="1" applyBorder="1" applyAlignment="1" applyProtection="1">
      <alignment horizontal="center" vertical="center"/>
      <protection hidden="1"/>
    </xf>
    <xf numFmtId="0" fontId="12" fillId="19" borderId="13" xfId="0" applyFont="1" applyFill="1" applyBorder="1" applyAlignment="1" applyProtection="1">
      <alignment horizontal="center" vertical="center"/>
      <protection hidden="1"/>
    </xf>
    <xf numFmtId="0" fontId="12" fillId="19" borderId="62" xfId="0" applyFont="1" applyFill="1" applyBorder="1" applyAlignment="1" applyProtection="1">
      <alignment horizontal="center" vertical="center"/>
      <protection hidden="1"/>
    </xf>
    <xf numFmtId="0" fontId="111" fillId="18" borderId="25" xfId="0" applyFont="1" applyFill="1" applyBorder="1" applyAlignment="1" applyProtection="1">
      <alignment horizontal="center" vertical="center"/>
      <protection hidden="1"/>
    </xf>
    <xf numFmtId="0" fontId="111" fillId="18" borderId="27" xfId="0" applyFont="1" applyFill="1" applyBorder="1" applyAlignment="1" applyProtection="1">
      <alignment horizontal="center" vertical="center"/>
      <protection hidden="1"/>
    </xf>
    <xf numFmtId="0" fontId="65" fillId="4" borderId="25" xfId="0" applyFont="1" applyFill="1" applyBorder="1" applyAlignment="1" applyProtection="1">
      <alignment horizontal="center" vertical="center" wrapText="1"/>
      <protection hidden="1"/>
    </xf>
    <xf numFmtId="0" fontId="65" fillId="4" borderId="39" xfId="0" applyFont="1" applyFill="1" applyBorder="1" applyAlignment="1" applyProtection="1">
      <alignment horizontal="center" vertical="center" wrapText="1"/>
      <protection hidden="1"/>
    </xf>
    <xf numFmtId="0" fontId="112" fillId="36" borderId="32" xfId="0" applyFont="1" applyFill="1" applyBorder="1" applyAlignment="1" applyProtection="1">
      <alignment horizontal="center" vertical="center"/>
      <protection hidden="1"/>
    </xf>
    <xf numFmtId="0" fontId="112" fillId="36" borderId="27" xfId="0" applyFont="1" applyFill="1" applyBorder="1" applyAlignment="1" applyProtection="1">
      <alignment horizontal="center" vertical="center"/>
      <protection hidden="1"/>
    </xf>
    <xf numFmtId="0" fontId="65" fillId="49" borderId="55" xfId="0" applyFont="1" applyFill="1" applyBorder="1" applyAlignment="1" applyProtection="1">
      <alignment horizontal="center" vertical="center" wrapText="1"/>
      <protection hidden="1"/>
    </xf>
    <xf numFmtId="0" fontId="65" fillId="49" borderId="40" xfId="0" applyFont="1" applyFill="1" applyBorder="1" applyAlignment="1" applyProtection="1">
      <alignment horizontal="center" vertical="center" wrapText="1"/>
      <protection hidden="1"/>
    </xf>
    <xf numFmtId="0" fontId="112" fillId="63" borderId="40" xfId="0" applyFont="1" applyFill="1" applyBorder="1" applyAlignment="1" applyProtection="1">
      <alignment horizontal="center" vertical="center"/>
      <protection hidden="1"/>
    </xf>
    <xf numFmtId="0" fontId="112" fillId="63" borderId="58" xfId="0" applyFont="1" applyFill="1" applyBorder="1" applyAlignment="1" applyProtection="1">
      <alignment horizontal="center" vertical="center"/>
      <protection hidden="1"/>
    </xf>
    <xf numFmtId="174" fontId="84" fillId="43" borderId="42" xfId="0" applyNumberFormat="1" applyFont="1" applyFill="1" applyBorder="1" applyAlignment="1" applyProtection="1">
      <alignment horizontal="center" vertical="center" wrapText="1"/>
      <protection hidden="1"/>
    </xf>
    <xf numFmtId="174" fontId="84" fillId="43" borderId="54" xfId="0" applyNumberFormat="1" applyFont="1" applyFill="1" applyBorder="1" applyAlignment="1" applyProtection="1">
      <alignment horizontal="center" vertical="center" wrapText="1"/>
      <protection hidden="1"/>
    </xf>
    <xf numFmtId="174" fontId="84" fillId="43" borderId="27" xfId="0" applyNumberFormat="1" applyFont="1" applyFill="1" applyBorder="1" applyAlignment="1" applyProtection="1">
      <alignment horizontal="center" vertical="center" wrapText="1"/>
      <protection hidden="1"/>
    </xf>
    <xf numFmtId="174" fontId="84" fillId="43" borderId="31" xfId="0" applyNumberFormat="1" applyFont="1" applyFill="1" applyBorder="1" applyAlignment="1" applyProtection="1">
      <alignment horizontal="center" vertical="center" wrapText="1"/>
      <protection hidden="1"/>
    </xf>
    <xf numFmtId="0" fontId="58" fillId="3" borderId="25" xfId="0" applyFont="1" applyFill="1" applyBorder="1" applyAlignment="1" applyProtection="1">
      <alignment horizontal="center" vertical="center" wrapText="1"/>
      <protection hidden="1"/>
    </xf>
    <xf numFmtId="0" fontId="58" fillId="3" borderId="30" xfId="0" applyFont="1" applyFill="1" applyBorder="1" applyAlignment="1" applyProtection="1">
      <alignment horizontal="center" vertical="center" wrapText="1"/>
      <protection hidden="1"/>
    </xf>
    <xf numFmtId="0" fontId="58" fillId="3" borderId="39" xfId="0" applyFont="1" applyFill="1" applyBorder="1" applyAlignment="1" applyProtection="1">
      <alignment horizontal="center" vertical="center" wrapText="1"/>
      <protection hidden="1"/>
    </xf>
    <xf numFmtId="0" fontId="58" fillId="3" borderId="53" xfId="0" applyFont="1" applyFill="1" applyBorder="1" applyAlignment="1" applyProtection="1">
      <alignment horizontal="center" vertical="center" wrapText="1"/>
      <protection hidden="1"/>
    </xf>
    <xf numFmtId="0" fontId="116" fillId="3" borderId="18" xfId="0" applyFont="1" applyFill="1" applyBorder="1" applyAlignment="1" applyProtection="1">
      <alignment horizontal="center" vertical="center"/>
      <protection hidden="1"/>
    </xf>
    <xf numFmtId="0" fontId="116" fillId="3" borderId="19" xfId="0" applyFont="1" applyFill="1" applyBorder="1" applyAlignment="1" applyProtection="1">
      <alignment horizontal="center" vertical="center"/>
      <protection hidden="1"/>
    </xf>
    <xf numFmtId="0" fontId="116" fillId="3" borderId="22" xfId="0" applyFont="1" applyFill="1" applyBorder="1" applyAlignment="1" applyProtection="1">
      <alignment horizontal="center" vertical="center"/>
      <protection hidden="1"/>
    </xf>
    <xf numFmtId="0" fontId="116" fillId="3" borderId="21" xfId="0" applyFont="1" applyFill="1" applyBorder="1" applyAlignment="1" applyProtection="1">
      <alignment horizontal="center" vertical="center"/>
      <protection hidden="1"/>
    </xf>
    <xf numFmtId="0" fontId="116" fillId="3" borderId="0" xfId="0" applyFont="1" applyFill="1" applyAlignment="1" applyProtection="1">
      <alignment horizontal="center" vertical="center"/>
      <protection hidden="1"/>
    </xf>
    <xf numFmtId="0" fontId="116" fillId="3" borderId="23" xfId="0" applyFont="1" applyFill="1" applyBorder="1" applyAlignment="1" applyProtection="1">
      <alignment horizontal="center" vertical="center"/>
      <protection hidden="1"/>
    </xf>
    <xf numFmtId="0" fontId="22" fillId="24" borderId="18" xfId="0" applyFont="1" applyFill="1" applyBorder="1" applyAlignment="1" applyProtection="1">
      <alignment horizontal="center" vertical="center"/>
      <protection hidden="1"/>
    </xf>
    <xf numFmtId="0" fontId="22" fillId="24" borderId="22" xfId="0" applyFont="1" applyFill="1" applyBorder="1" applyAlignment="1" applyProtection="1">
      <alignment horizontal="center" vertical="center"/>
      <protection hidden="1"/>
    </xf>
    <xf numFmtId="0" fontId="22" fillId="24" borderId="21" xfId="0" applyFont="1" applyFill="1" applyBorder="1" applyAlignment="1" applyProtection="1">
      <alignment horizontal="center" vertical="center"/>
      <protection hidden="1"/>
    </xf>
    <xf numFmtId="0" fontId="22" fillId="24" borderId="23" xfId="0" applyFont="1" applyFill="1" applyBorder="1" applyAlignment="1" applyProtection="1">
      <alignment horizontal="center" vertical="center"/>
      <protection hidden="1"/>
    </xf>
    <xf numFmtId="0" fontId="117" fillId="48" borderId="18" xfId="0" applyFont="1" applyFill="1" applyBorder="1" applyAlignment="1" applyProtection="1">
      <alignment horizontal="center" vertical="center"/>
      <protection hidden="1"/>
    </xf>
    <xf numFmtId="0" fontId="117" fillId="48" borderId="22" xfId="0" applyFont="1" applyFill="1" applyBorder="1" applyAlignment="1" applyProtection="1">
      <alignment horizontal="center" vertical="center"/>
      <protection hidden="1"/>
    </xf>
    <xf numFmtId="0" fontId="117" fillId="48" borderId="21" xfId="0" applyFont="1" applyFill="1" applyBorder="1" applyAlignment="1" applyProtection="1">
      <alignment horizontal="center" vertical="center"/>
      <protection hidden="1"/>
    </xf>
    <xf numFmtId="0" fontId="117" fillId="48" borderId="23" xfId="0" applyFont="1" applyFill="1" applyBorder="1" applyAlignment="1" applyProtection="1">
      <alignment horizontal="center" vertical="center"/>
      <protection hidden="1"/>
    </xf>
    <xf numFmtId="168" fontId="118" fillId="62" borderId="21" xfId="0" applyNumberFormat="1" applyFont="1" applyFill="1" applyBorder="1" applyAlignment="1" applyProtection="1">
      <alignment horizontal="center" vertical="center"/>
      <protection locked="0" hidden="1"/>
    </xf>
    <xf numFmtId="168" fontId="118" fillId="62" borderId="23" xfId="0" applyNumberFormat="1" applyFont="1" applyFill="1" applyBorder="1" applyAlignment="1" applyProtection="1">
      <alignment horizontal="center" vertical="center"/>
      <protection locked="0" hidden="1"/>
    </xf>
    <xf numFmtId="168" fontId="118" fillId="62" borderId="16" xfId="0" applyNumberFormat="1" applyFont="1" applyFill="1" applyBorder="1" applyAlignment="1" applyProtection="1">
      <alignment horizontal="center" vertical="center"/>
      <protection locked="0" hidden="1"/>
    </xf>
    <xf numFmtId="168" fontId="118" fillId="62" borderId="17" xfId="0" applyNumberFormat="1" applyFont="1" applyFill="1" applyBorder="1" applyAlignment="1" applyProtection="1">
      <alignment horizontal="center" vertical="center"/>
      <protection locked="0" hidden="1"/>
    </xf>
    <xf numFmtId="168" fontId="118" fillId="57" borderId="21" xfId="0" applyNumberFormat="1" applyFont="1" applyFill="1" applyBorder="1" applyAlignment="1" applyProtection="1">
      <alignment horizontal="center" vertical="center"/>
      <protection locked="0" hidden="1"/>
    </xf>
    <xf numFmtId="168" fontId="118" fillId="57" borderId="23" xfId="0" applyNumberFormat="1" applyFont="1" applyFill="1" applyBorder="1" applyAlignment="1" applyProtection="1">
      <alignment horizontal="center" vertical="center"/>
      <protection locked="0" hidden="1"/>
    </xf>
    <xf numFmtId="168" fontId="118" fillId="57" borderId="16" xfId="0" applyNumberFormat="1" applyFont="1" applyFill="1" applyBorder="1" applyAlignment="1" applyProtection="1">
      <alignment horizontal="center" vertical="center"/>
      <protection locked="0" hidden="1"/>
    </xf>
    <xf numFmtId="168" fontId="118" fillId="57" borderId="17" xfId="0" applyNumberFormat="1" applyFont="1" applyFill="1" applyBorder="1" applyAlignment="1" applyProtection="1">
      <alignment horizontal="center" vertical="center"/>
      <protection locked="0" hidden="1"/>
    </xf>
    <xf numFmtId="0" fontId="1" fillId="11" borderId="0" xfId="0" applyFont="1" applyFill="1" applyAlignment="1" applyProtection="1">
      <alignment horizontal="center" vertical="center"/>
      <protection hidden="1"/>
    </xf>
    <xf numFmtId="0" fontId="113" fillId="12" borderId="26" xfId="0" applyFont="1" applyFill="1" applyBorder="1" applyAlignment="1" applyProtection="1">
      <alignment horizontal="center" vertical="center"/>
      <protection hidden="1"/>
    </xf>
    <xf numFmtId="0" fontId="113" fillId="12" borderId="30" xfId="0" applyFont="1" applyFill="1" applyBorder="1" applyAlignment="1" applyProtection="1">
      <alignment horizontal="center" vertical="center"/>
      <protection hidden="1"/>
    </xf>
    <xf numFmtId="0" fontId="113" fillId="12" borderId="28" xfId="0" applyFont="1" applyFill="1" applyBorder="1" applyAlignment="1" applyProtection="1">
      <alignment horizontal="center" vertical="center"/>
      <protection hidden="1"/>
    </xf>
    <xf numFmtId="0" fontId="113" fillId="12" borderId="31" xfId="0" applyFont="1" applyFill="1" applyBorder="1" applyAlignment="1" applyProtection="1">
      <alignment horizontal="center" vertical="center"/>
      <protection hidden="1"/>
    </xf>
    <xf numFmtId="0" fontId="31" fillId="2" borderId="18" xfId="0" applyFont="1" applyFill="1" applyBorder="1" applyAlignment="1" applyProtection="1">
      <alignment horizontal="center" vertical="center"/>
      <protection hidden="1"/>
    </xf>
    <xf numFmtId="0" fontId="31" fillId="2" borderId="19" xfId="0" applyFont="1" applyFill="1" applyBorder="1" applyAlignment="1" applyProtection="1">
      <alignment horizontal="center" vertical="center"/>
      <protection hidden="1"/>
    </xf>
    <xf numFmtId="0" fontId="31" fillId="2" borderId="22" xfId="0" applyFont="1" applyFill="1" applyBorder="1" applyAlignment="1" applyProtection="1">
      <alignment horizontal="center" vertical="center"/>
      <protection hidden="1"/>
    </xf>
    <xf numFmtId="0" fontId="31" fillId="2" borderId="21" xfId="0" applyFont="1" applyFill="1" applyBorder="1" applyAlignment="1" applyProtection="1">
      <alignment horizontal="center" vertical="center"/>
      <protection hidden="1"/>
    </xf>
    <xf numFmtId="0" fontId="31" fillId="2" borderId="0" xfId="0" applyFont="1" applyFill="1" applyAlignment="1" applyProtection="1">
      <alignment horizontal="center" vertical="center"/>
      <protection hidden="1"/>
    </xf>
    <xf numFmtId="0" fontId="31" fillId="2" borderId="23" xfId="0" applyFont="1" applyFill="1" applyBorder="1" applyAlignment="1" applyProtection="1">
      <alignment horizontal="center" vertical="center"/>
      <protection hidden="1"/>
    </xf>
    <xf numFmtId="0" fontId="113" fillId="12" borderId="25" xfId="0" applyFont="1" applyFill="1" applyBorder="1" applyAlignment="1" applyProtection="1">
      <alignment horizontal="center" vertical="center"/>
      <protection hidden="1"/>
    </xf>
    <xf numFmtId="0" fontId="113" fillId="12" borderId="27" xfId="0" applyFont="1" applyFill="1" applyBorder="1" applyAlignment="1" applyProtection="1">
      <alignment horizontal="center" vertical="center"/>
      <protection hidden="1"/>
    </xf>
    <xf numFmtId="0" fontId="29" fillId="37" borderId="25" xfId="0" applyFont="1" applyFill="1" applyBorder="1" applyAlignment="1" applyProtection="1">
      <alignment horizontal="center" vertical="center" wrapText="1"/>
      <protection hidden="1"/>
    </xf>
    <xf numFmtId="0" fontId="29" fillId="37" borderId="26" xfId="0" applyFont="1" applyFill="1" applyBorder="1" applyAlignment="1" applyProtection="1">
      <alignment horizontal="center" vertical="center"/>
      <protection hidden="1"/>
    </xf>
    <xf numFmtId="0" fontId="29" fillId="37" borderId="32" xfId="0" applyFont="1" applyFill="1" applyBorder="1" applyAlignment="1" applyProtection="1">
      <alignment horizontal="center" vertical="center"/>
      <protection hidden="1"/>
    </xf>
    <xf numFmtId="0" fontId="29" fillId="37" borderId="0" xfId="0" applyFont="1" applyFill="1" applyAlignment="1" applyProtection="1">
      <alignment horizontal="center" vertical="center"/>
      <protection hidden="1"/>
    </xf>
    <xf numFmtId="0" fontId="29" fillId="37" borderId="27" xfId="0" applyFont="1" applyFill="1" applyBorder="1" applyAlignment="1" applyProtection="1">
      <alignment horizontal="center" vertical="center"/>
      <protection hidden="1"/>
    </xf>
    <xf numFmtId="0" fontId="29" fillId="37" borderId="28" xfId="0" applyFont="1" applyFill="1" applyBorder="1" applyAlignment="1" applyProtection="1">
      <alignment horizontal="center" vertical="center"/>
      <protection hidden="1"/>
    </xf>
    <xf numFmtId="0" fontId="114" fillId="40" borderId="42" xfId="0" applyFont="1" applyFill="1" applyBorder="1" applyAlignment="1" applyProtection="1">
      <alignment horizontal="center" vertical="center"/>
      <protection hidden="1"/>
    </xf>
    <xf numFmtId="0" fontId="114" fillId="40" borderId="22" xfId="0" applyFont="1" applyFill="1" applyBorder="1" applyAlignment="1" applyProtection="1">
      <alignment horizontal="center" vertical="center"/>
      <protection hidden="1"/>
    </xf>
    <xf numFmtId="0" fontId="114" fillId="40" borderId="27" xfId="0" applyFont="1" applyFill="1" applyBorder="1" applyAlignment="1" applyProtection="1">
      <alignment horizontal="center" vertical="center"/>
      <protection hidden="1"/>
    </xf>
    <xf numFmtId="0" fontId="114" fillId="40" borderId="63" xfId="0" applyFont="1" applyFill="1" applyBorder="1" applyAlignment="1" applyProtection="1">
      <alignment horizontal="center" vertical="center"/>
      <protection hidden="1"/>
    </xf>
    <xf numFmtId="0" fontId="115" fillId="41" borderId="18" xfId="0" applyFont="1" applyFill="1" applyBorder="1" applyAlignment="1" applyProtection="1">
      <alignment horizontal="center" vertical="center"/>
      <protection hidden="1"/>
    </xf>
    <xf numFmtId="0" fontId="115" fillId="41" borderId="54" xfId="0" applyFont="1" applyFill="1" applyBorder="1" applyAlignment="1" applyProtection="1">
      <alignment horizontal="center" vertical="center"/>
      <protection hidden="1"/>
    </xf>
    <xf numFmtId="0" fontId="115" fillId="41" borderId="36" xfId="0" applyFont="1" applyFill="1" applyBorder="1" applyAlignment="1" applyProtection="1">
      <alignment horizontal="center" vertical="center"/>
      <protection hidden="1"/>
    </xf>
    <xf numFmtId="0" fontId="115" fillId="41" borderId="31" xfId="0" applyFont="1" applyFill="1" applyBorder="1" applyAlignment="1" applyProtection="1">
      <alignment horizontal="center" vertical="center"/>
      <protection hidden="1"/>
    </xf>
    <xf numFmtId="0" fontId="9" fillId="13" borderId="18" xfId="0" applyFont="1" applyFill="1" applyBorder="1" applyAlignment="1" applyProtection="1">
      <alignment horizontal="center" vertical="center"/>
      <protection hidden="1"/>
    </xf>
    <xf numFmtId="0" fontId="9" fillId="13" borderId="19" xfId="0" applyFont="1" applyFill="1" applyBorder="1" applyAlignment="1" applyProtection="1">
      <alignment horizontal="center" vertical="center"/>
      <protection hidden="1"/>
    </xf>
    <xf numFmtId="0" fontId="9" fillId="13" borderId="16" xfId="0" applyFont="1" applyFill="1" applyBorder="1" applyAlignment="1" applyProtection="1">
      <alignment horizontal="center" vertical="center"/>
      <protection hidden="1"/>
    </xf>
    <xf numFmtId="0" fontId="9" fillId="13" borderId="20" xfId="0" applyFont="1" applyFill="1" applyBorder="1" applyAlignment="1" applyProtection="1">
      <alignment horizontal="center" vertical="center"/>
      <protection hidden="1"/>
    </xf>
    <xf numFmtId="164" fontId="17" fillId="11" borderId="19" xfId="0" applyNumberFormat="1" applyFont="1" applyFill="1" applyBorder="1" applyAlignment="1" applyProtection="1">
      <alignment horizontal="center" vertical="center"/>
      <protection hidden="1"/>
    </xf>
    <xf numFmtId="164" fontId="17" fillId="11" borderId="22" xfId="0" applyNumberFormat="1" applyFont="1" applyFill="1" applyBorder="1" applyAlignment="1" applyProtection="1">
      <alignment horizontal="center" vertical="center"/>
      <protection hidden="1"/>
    </xf>
    <xf numFmtId="164" fontId="17" fillId="11" borderId="20" xfId="0" applyNumberFormat="1" applyFont="1" applyFill="1" applyBorder="1" applyAlignment="1" applyProtection="1">
      <alignment horizontal="center" vertical="center"/>
      <protection hidden="1"/>
    </xf>
    <xf numFmtId="164" fontId="17" fillId="11" borderId="17" xfId="0" applyNumberFormat="1" applyFont="1" applyFill="1" applyBorder="1" applyAlignment="1" applyProtection="1">
      <alignment horizontal="center" vertical="center"/>
      <protection hidden="1"/>
    </xf>
    <xf numFmtId="0" fontId="9" fillId="26" borderId="18" xfId="0" applyFont="1" applyFill="1" applyBorder="1" applyAlignment="1" applyProtection="1">
      <alignment horizontal="center" vertical="center"/>
      <protection hidden="1"/>
    </xf>
    <xf numFmtId="0" fontId="9" fillId="26" borderId="19" xfId="0" applyFont="1" applyFill="1" applyBorder="1" applyAlignment="1" applyProtection="1">
      <alignment horizontal="center" vertical="center"/>
      <protection hidden="1"/>
    </xf>
    <xf numFmtId="0" fontId="9" fillId="26" borderId="16" xfId="0" applyFont="1" applyFill="1" applyBorder="1" applyAlignment="1" applyProtection="1">
      <alignment horizontal="center" vertical="center"/>
      <protection hidden="1"/>
    </xf>
    <xf numFmtId="0" fontId="9" fillId="26" borderId="20" xfId="0" applyFont="1" applyFill="1" applyBorder="1" applyAlignment="1" applyProtection="1">
      <alignment horizontal="center" vertical="center"/>
      <protection hidden="1"/>
    </xf>
    <xf numFmtId="164" fontId="17" fillId="35" borderId="19" xfId="0" applyNumberFormat="1" applyFont="1" applyFill="1" applyBorder="1" applyAlignment="1" applyProtection="1">
      <alignment horizontal="center" vertical="center"/>
      <protection hidden="1"/>
    </xf>
    <xf numFmtId="164" fontId="17" fillId="35" borderId="22" xfId="0" applyNumberFormat="1" applyFont="1" applyFill="1" applyBorder="1" applyAlignment="1" applyProtection="1">
      <alignment horizontal="center" vertical="center"/>
      <protection hidden="1"/>
    </xf>
    <xf numFmtId="164" fontId="17" fillId="35" borderId="20" xfId="0" applyNumberFormat="1" applyFont="1" applyFill="1" applyBorder="1" applyAlignment="1" applyProtection="1">
      <alignment horizontal="center" vertical="center"/>
      <protection hidden="1"/>
    </xf>
    <xf numFmtId="164" fontId="17" fillId="35" borderId="17" xfId="0" applyNumberFormat="1" applyFont="1" applyFill="1" applyBorder="1" applyAlignment="1" applyProtection="1">
      <alignment horizontal="center" vertical="center"/>
      <protection hidden="1"/>
    </xf>
    <xf numFmtId="0" fontId="9" fillId="65" borderId="18" xfId="0" applyFont="1" applyFill="1" applyBorder="1" applyAlignment="1" applyProtection="1">
      <alignment horizontal="center" vertical="center"/>
      <protection hidden="1"/>
    </xf>
    <xf numFmtId="0" fontId="9" fillId="65" borderId="19" xfId="0" applyFont="1" applyFill="1" applyBorder="1" applyAlignment="1" applyProtection="1">
      <alignment horizontal="center" vertical="center"/>
      <protection hidden="1"/>
    </xf>
    <xf numFmtId="0" fontId="9" fillId="65" borderId="16" xfId="0" applyFont="1" applyFill="1" applyBorder="1" applyAlignment="1" applyProtection="1">
      <alignment horizontal="center" vertical="center"/>
      <protection hidden="1"/>
    </xf>
    <xf numFmtId="0" fontId="9" fillId="65" borderId="20" xfId="0" applyFont="1" applyFill="1" applyBorder="1" applyAlignment="1" applyProtection="1">
      <alignment horizontal="center" vertical="center"/>
      <protection hidden="1"/>
    </xf>
    <xf numFmtId="164" fontId="17" fillId="33" borderId="19" xfId="0" applyNumberFormat="1" applyFont="1" applyFill="1" applyBorder="1" applyAlignment="1" applyProtection="1">
      <alignment horizontal="center" vertical="center"/>
      <protection hidden="1"/>
    </xf>
    <xf numFmtId="164" fontId="17" fillId="33" borderId="22" xfId="0" applyNumberFormat="1" applyFont="1" applyFill="1" applyBorder="1" applyAlignment="1" applyProtection="1">
      <alignment horizontal="center" vertical="center"/>
      <protection hidden="1"/>
    </xf>
    <xf numFmtId="164" fontId="17" fillId="33" borderId="20" xfId="0" applyNumberFormat="1" applyFont="1" applyFill="1" applyBorder="1" applyAlignment="1" applyProtection="1">
      <alignment horizontal="center" vertical="center"/>
      <protection hidden="1"/>
    </xf>
    <xf numFmtId="164" fontId="17" fillId="33" borderId="17" xfId="0" applyNumberFormat="1" applyFont="1" applyFill="1" applyBorder="1" applyAlignment="1" applyProtection="1">
      <alignment horizontal="center" vertical="center"/>
      <protection hidden="1"/>
    </xf>
    <xf numFmtId="170" fontId="0" fillId="11" borderId="0" xfId="0" applyNumberFormat="1" applyFill="1" applyAlignment="1" applyProtection="1">
      <alignment horizontal="center" vertical="center"/>
      <protection hidden="1"/>
    </xf>
    <xf numFmtId="0" fontId="131" fillId="81" borderId="3" xfId="0" applyFont="1" applyFill="1" applyBorder="1" applyAlignment="1" applyProtection="1">
      <alignment horizontal="center" vertical="center" wrapText="1"/>
      <protection hidden="1"/>
    </xf>
    <xf numFmtId="170" fontId="127" fillId="78" borderId="45" xfId="0" applyNumberFormat="1" applyFont="1" applyFill="1" applyBorder="1" applyAlignment="1" applyProtection="1">
      <alignment horizontal="center" vertical="center"/>
      <protection hidden="1"/>
    </xf>
    <xf numFmtId="170" fontId="127" fillId="78" borderId="49" xfId="0" applyNumberFormat="1" applyFont="1" applyFill="1" applyBorder="1" applyAlignment="1" applyProtection="1">
      <alignment horizontal="center" vertical="center"/>
      <protection hidden="1"/>
    </xf>
    <xf numFmtId="170" fontId="127" fillId="79" borderId="48" xfId="0" applyNumberFormat="1" applyFont="1" applyFill="1" applyBorder="1" applyAlignment="1" applyProtection="1">
      <alignment horizontal="center" vertical="center"/>
      <protection hidden="1"/>
    </xf>
    <xf numFmtId="170" fontId="127" fillId="79" borderId="49" xfId="0" applyNumberFormat="1" applyFont="1" applyFill="1" applyBorder="1" applyAlignment="1" applyProtection="1">
      <alignment horizontal="center" vertical="center"/>
      <protection hidden="1"/>
    </xf>
    <xf numFmtId="170" fontId="129" fillId="77" borderId="46" xfId="0" applyNumberFormat="1" applyFont="1" applyFill="1" applyBorder="1" applyAlignment="1" applyProtection="1">
      <alignment horizontal="center" vertical="center"/>
      <protection hidden="1"/>
    </xf>
    <xf numFmtId="170" fontId="129" fillId="77" borderId="65" xfId="0" applyNumberFormat="1" applyFont="1" applyFill="1" applyBorder="1" applyAlignment="1" applyProtection="1">
      <alignment horizontal="center" vertical="center"/>
      <protection hidden="1"/>
    </xf>
    <xf numFmtId="170" fontId="129" fillId="80" borderId="48" xfId="0" applyNumberFormat="1" applyFont="1" applyFill="1" applyBorder="1" applyAlignment="1" applyProtection="1">
      <alignment horizontal="center" vertical="center"/>
      <protection hidden="1"/>
    </xf>
    <xf numFmtId="170" fontId="129" fillId="80" borderId="45" xfId="0" applyNumberFormat="1" applyFont="1" applyFill="1" applyBorder="1" applyAlignment="1" applyProtection="1">
      <alignment horizontal="center" vertical="center"/>
      <protection hidden="1"/>
    </xf>
    <xf numFmtId="170" fontId="104" fillId="30" borderId="46" xfId="0" applyNumberFormat="1" applyFont="1" applyFill="1" applyBorder="1" applyAlignment="1" applyProtection="1">
      <alignment horizontal="center" vertical="center"/>
      <protection hidden="1"/>
    </xf>
    <xf numFmtId="170" fontId="104" fillId="30" borderId="50" xfId="0" applyNumberFormat="1" applyFont="1" applyFill="1" applyBorder="1" applyAlignment="1" applyProtection="1">
      <alignment horizontal="center" vertical="center"/>
      <protection hidden="1"/>
    </xf>
    <xf numFmtId="170" fontId="104" fillId="76" borderId="48" xfId="0" applyNumberFormat="1" applyFont="1" applyFill="1" applyBorder="1" applyAlignment="1" applyProtection="1">
      <alignment horizontal="center" vertical="center"/>
      <protection hidden="1"/>
    </xf>
    <xf numFmtId="170" fontId="104" fillId="76" borderId="49" xfId="0" applyNumberFormat="1" applyFont="1" applyFill="1" applyBorder="1" applyAlignment="1" applyProtection="1">
      <alignment horizontal="center" vertical="center"/>
      <protection hidden="1"/>
    </xf>
    <xf numFmtId="0" fontId="53" fillId="53" borderId="46" xfId="0" applyFont="1" applyFill="1" applyBorder="1" applyAlignment="1" applyProtection="1">
      <alignment horizontal="center" vertical="center"/>
      <protection locked="0" hidden="1"/>
    </xf>
    <xf numFmtId="0" fontId="53" fillId="53" borderId="50" xfId="0" applyFont="1" applyFill="1" applyBorder="1" applyAlignment="1" applyProtection="1">
      <alignment horizontal="center" vertical="center"/>
      <protection locked="0" hidden="1"/>
    </xf>
    <xf numFmtId="0" fontId="3" fillId="11" borderId="0" xfId="0" applyFont="1" applyFill="1" applyAlignment="1" applyProtection="1">
      <alignment horizontal="center" vertical="center"/>
      <protection locked="0" hidden="1"/>
    </xf>
    <xf numFmtId="171" fontId="52" fillId="2" borderId="4" xfId="0" applyNumberFormat="1" applyFont="1" applyFill="1" applyBorder="1" applyAlignment="1" applyProtection="1">
      <alignment horizontal="left" vertical="center"/>
      <protection hidden="1"/>
    </xf>
    <xf numFmtId="171" fontId="52" fillId="2" borderId="51" xfId="0" applyNumberFormat="1" applyFont="1" applyFill="1" applyBorder="1" applyAlignment="1" applyProtection="1">
      <alignment horizontal="left" vertical="center"/>
      <protection hidden="1"/>
    </xf>
    <xf numFmtId="171" fontId="52" fillId="41" borderId="4" xfId="0" applyNumberFormat="1" applyFont="1" applyFill="1" applyBorder="1" applyAlignment="1" applyProtection="1">
      <alignment horizontal="left" vertical="center"/>
      <protection hidden="1"/>
    </xf>
    <xf numFmtId="171" fontId="52" fillId="41" borderId="51" xfId="0" applyNumberFormat="1" applyFont="1" applyFill="1" applyBorder="1" applyAlignment="1" applyProtection="1">
      <alignment horizontal="left" vertical="center"/>
      <protection hidden="1"/>
    </xf>
    <xf numFmtId="0" fontId="53" fillId="53" borderId="47" xfId="0" applyFont="1" applyFill="1" applyBorder="1" applyAlignment="1" applyProtection="1">
      <alignment horizontal="center" vertical="center"/>
      <protection locked="0" hidden="1"/>
    </xf>
    <xf numFmtId="171" fontId="52" fillId="41" borderId="46" xfId="0" applyNumberFormat="1" applyFont="1" applyFill="1" applyBorder="1" applyAlignment="1" applyProtection="1">
      <alignment horizontal="left" vertical="center"/>
      <protection hidden="1"/>
    </xf>
    <xf numFmtId="171" fontId="52" fillId="41" borderId="65" xfId="0" applyNumberFormat="1" applyFont="1" applyFill="1" applyBorder="1" applyAlignment="1" applyProtection="1">
      <alignment horizontal="left" vertical="center"/>
      <protection hidden="1"/>
    </xf>
    <xf numFmtId="0" fontId="0" fillId="11" borderId="28" xfId="0" applyFill="1" applyBorder="1" applyAlignment="1" applyProtection="1">
      <alignment horizontal="center" vertical="center"/>
      <protection hidden="1"/>
    </xf>
    <xf numFmtId="0" fontId="65" fillId="3" borderId="25" xfId="0" applyFont="1" applyFill="1" applyBorder="1" applyAlignment="1" applyProtection="1">
      <alignment horizontal="center" vertical="center"/>
      <protection hidden="1"/>
    </xf>
    <xf numFmtId="0" fontId="65" fillId="3" borderId="30" xfId="0" applyFont="1" applyFill="1" applyBorder="1" applyAlignment="1" applyProtection="1">
      <alignment horizontal="center" vertical="center"/>
      <protection hidden="1"/>
    </xf>
    <xf numFmtId="0" fontId="94" fillId="18" borderId="48" xfId="0" applyFont="1" applyFill="1" applyBorder="1" applyAlignment="1" applyProtection="1">
      <alignment horizontal="center" vertical="center"/>
      <protection hidden="1"/>
    </xf>
    <xf numFmtId="0" fontId="94" fillId="18" borderId="45" xfId="0" applyFont="1" applyFill="1" applyBorder="1" applyAlignment="1" applyProtection="1">
      <alignment horizontal="center" vertical="center"/>
      <protection hidden="1"/>
    </xf>
    <xf numFmtId="0" fontId="98" fillId="0" borderId="48" xfId="0" applyFont="1" applyBorder="1" applyAlignment="1" applyProtection="1">
      <alignment horizontal="center" vertical="center"/>
      <protection hidden="1"/>
    </xf>
    <xf numFmtId="0" fontId="98" fillId="0" borderId="49" xfId="0" applyFont="1" applyBorder="1" applyAlignment="1" applyProtection="1">
      <alignment horizontal="center" vertical="center"/>
      <protection hidden="1"/>
    </xf>
    <xf numFmtId="170" fontId="104" fillId="2" borderId="48" xfId="0" applyNumberFormat="1" applyFont="1" applyFill="1" applyBorder="1" applyAlignment="1" applyProtection="1">
      <alignment horizontal="center" vertical="center"/>
      <protection hidden="1"/>
    </xf>
    <xf numFmtId="170" fontId="104" fillId="2" borderId="49" xfId="0" applyNumberFormat="1" applyFont="1" applyFill="1" applyBorder="1" applyAlignment="1" applyProtection="1">
      <alignment horizontal="center" vertical="center"/>
      <protection hidden="1"/>
    </xf>
    <xf numFmtId="0" fontId="109" fillId="11" borderId="0" xfId="0" applyFont="1" applyFill="1" applyAlignment="1" applyProtection="1">
      <alignment horizontal="center" vertical="center"/>
      <protection hidden="1"/>
    </xf>
    <xf numFmtId="0" fontId="108" fillId="11" borderId="0" xfId="0" applyFont="1" applyFill="1" applyAlignment="1" applyProtection="1">
      <alignment horizontal="center" vertical="center"/>
      <protection hidden="1"/>
    </xf>
    <xf numFmtId="0" fontId="102" fillId="59" borderId="27" xfId="0" applyFont="1" applyFill="1" applyBorder="1" applyAlignment="1" applyProtection="1">
      <alignment horizontal="center" vertical="center"/>
      <protection hidden="1"/>
    </xf>
    <xf numFmtId="0" fontId="102" fillId="59" borderId="28" xfId="0" applyFont="1" applyFill="1" applyBorder="1" applyAlignment="1" applyProtection="1">
      <alignment horizontal="center" vertical="center"/>
      <protection hidden="1"/>
    </xf>
    <xf numFmtId="0" fontId="102" fillId="3" borderId="48" xfId="0" applyFont="1" applyFill="1" applyBorder="1" applyAlignment="1" applyProtection="1">
      <alignment horizontal="center" vertical="center"/>
      <protection hidden="1"/>
    </xf>
    <xf numFmtId="0" fontId="102" fillId="3" borderId="45" xfId="0" applyFont="1" applyFill="1" applyBorder="1" applyAlignment="1" applyProtection="1">
      <alignment horizontal="center" vertical="center"/>
      <protection hidden="1"/>
    </xf>
    <xf numFmtId="0" fontId="102" fillId="19" borderId="48" xfId="0" applyFont="1" applyFill="1" applyBorder="1" applyAlignment="1" applyProtection="1">
      <alignment horizontal="center" vertical="center"/>
      <protection hidden="1"/>
    </xf>
    <xf numFmtId="0" fontId="102" fillId="19" borderId="45" xfId="0" applyFont="1" applyFill="1" applyBorder="1" applyAlignment="1" applyProtection="1">
      <alignment horizontal="center" vertical="center"/>
      <protection hidden="1"/>
    </xf>
    <xf numFmtId="170" fontId="103" fillId="60" borderId="48" xfId="0" applyNumberFormat="1" applyFont="1" applyFill="1" applyBorder="1" applyAlignment="1" applyProtection="1">
      <alignment horizontal="center" vertical="center" wrapText="1"/>
      <protection hidden="1"/>
    </xf>
    <xf numFmtId="170" fontId="103" fillId="60" borderId="45" xfId="0" applyNumberFormat="1" applyFont="1" applyFill="1" applyBorder="1" applyAlignment="1" applyProtection="1">
      <alignment horizontal="center" vertical="center"/>
      <protection hidden="1"/>
    </xf>
    <xf numFmtId="170" fontId="104" fillId="2" borderId="46" xfId="0" applyNumberFormat="1" applyFont="1" applyFill="1" applyBorder="1" applyAlignment="1" applyProtection="1">
      <alignment horizontal="center" vertical="center"/>
      <protection hidden="1"/>
    </xf>
    <xf numFmtId="170" fontId="104" fillId="2" borderId="50" xfId="0" applyNumberFormat="1" applyFont="1" applyFill="1" applyBorder="1" applyAlignment="1" applyProtection="1">
      <alignment horizontal="center" vertical="center"/>
      <protection hidden="1"/>
    </xf>
    <xf numFmtId="170" fontId="104" fillId="2" borderId="45" xfId="0" applyNumberFormat="1" applyFont="1" applyFill="1" applyBorder="1" applyAlignment="1" applyProtection="1">
      <alignment horizontal="center" vertical="center"/>
      <protection hidden="1"/>
    </xf>
    <xf numFmtId="170" fontId="105" fillId="61" borderId="48" xfId="0" applyNumberFormat="1" applyFont="1" applyFill="1" applyBorder="1" applyAlignment="1" applyProtection="1">
      <alignment horizontal="center" vertical="center" wrapText="1"/>
      <protection hidden="1"/>
    </xf>
    <xf numFmtId="170" fontId="105" fillId="61" borderId="49" xfId="0" applyNumberFormat="1" applyFont="1" applyFill="1" applyBorder="1" applyAlignment="1" applyProtection="1">
      <alignment horizontal="center" vertical="center" wrapText="1"/>
      <protection hidden="1"/>
    </xf>
    <xf numFmtId="170" fontId="103" fillId="21" borderId="48" xfId="0" applyNumberFormat="1" applyFont="1" applyFill="1" applyBorder="1" applyAlignment="1" applyProtection="1">
      <alignment horizontal="center" vertical="center" wrapText="1"/>
      <protection hidden="1"/>
    </xf>
    <xf numFmtId="170" fontId="103" fillId="21" borderId="45" xfId="0" applyNumberFormat="1" applyFont="1" applyFill="1" applyBorder="1" applyAlignment="1" applyProtection="1">
      <alignment horizontal="center" vertical="center" wrapText="1"/>
      <protection hidden="1"/>
    </xf>
    <xf numFmtId="164" fontId="107" fillId="62" borderId="5" xfId="0" applyNumberFormat="1" applyFont="1" applyFill="1" applyBorder="1" applyAlignment="1" applyProtection="1">
      <alignment horizontal="center" vertical="center"/>
      <protection locked="0" hidden="1"/>
    </xf>
    <xf numFmtId="0" fontId="107" fillId="62" borderId="3" xfId="0" applyFont="1" applyFill="1" applyBorder="1" applyAlignment="1" applyProtection="1">
      <alignment horizontal="center" vertical="center"/>
      <protection locked="0" hidden="1"/>
    </xf>
    <xf numFmtId="0" fontId="107" fillId="62" borderId="6" xfId="0" applyFont="1" applyFill="1" applyBorder="1" applyAlignment="1" applyProtection="1">
      <alignment horizontal="center" vertical="center"/>
      <protection locked="0" hidden="1"/>
    </xf>
    <xf numFmtId="0" fontId="107" fillId="62" borderId="11" xfId="0" applyFont="1" applyFill="1" applyBorder="1" applyAlignment="1" applyProtection="1">
      <alignment horizontal="center" vertical="center"/>
      <protection locked="0" hidden="1"/>
    </xf>
    <xf numFmtId="164" fontId="107" fillId="57" borderId="3" xfId="0" applyNumberFormat="1" applyFont="1" applyFill="1" applyBorder="1" applyAlignment="1" applyProtection="1">
      <alignment horizontal="center" vertical="center"/>
      <protection locked="0" hidden="1"/>
    </xf>
    <xf numFmtId="0" fontId="107" fillId="57" borderId="9" xfId="0" applyFont="1" applyFill="1" applyBorder="1" applyAlignment="1" applyProtection="1">
      <alignment horizontal="center" vertical="center"/>
      <protection locked="0" hidden="1"/>
    </xf>
    <xf numFmtId="0" fontId="107" fillId="57" borderId="11" xfId="0" applyFont="1" applyFill="1" applyBorder="1" applyAlignment="1" applyProtection="1">
      <alignment horizontal="center" vertical="center"/>
      <protection locked="0" hidden="1"/>
    </xf>
    <xf numFmtId="0" fontId="107" fillId="57" borderId="12" xfId="0" applyFont="1" applyFill="1" applyBorder="1" applyAlignment="1" applyProtection="1">
      <alignment horizontal="center" vertical="center"/>
      <protection locked="0" hidden="1"/>
    </xf>
    <xf numFmtId="164" fontId="107" fillId="62" borderId="5" xfId="0" applyNumberFormat="1" applyFont="1" applyFill="1" applyBorder="1" applyAlignment="1" applyProtection="1">
      <alignment horizontal="center" vertical="center"/>
      <protection hidden="1"/>
    </xf>
    <xf numFmtId="0" fontId="107" fillId="62" borderId="3" xfId="0" applyFont="1" applyFill="1" applyBorder="1" applyAlignment="1" applyProtection="1">
      <alignment horizontal="center" vertical="center"/>
      <protection hidden="1"/>
    </xf>
    <xf numFmtId="0" fontId="107" fillId="62" borderId="6" xfId="0" applyFont="1" applyFill="1" applyBorder="1" applyAlignment="1" applyProtection="1">
      <alignment horizontal="center" vertical="center"/>
      <protection hidden="1"/>
    </xf>
    <xf numFmtId="0" fontId="107" fillId="62" borderId="11" xfId="0" applyFont="1" applyFill="1" applyBorder="1" applyAlignment="1" applyProtection="1">
      <alignment horizontal="center" vertical="center"/>
      <protection hidden="1"/>
    </xf>
    <xf numFmtId="164" fontId="107" fillId="57" borderId="3" xfId="0" applyNumberFormat="1" applyFont="1" applyFill="1" applyBorder="1" applyAlignment="1" applyProtection="1">
      <alignment horizontal="center" vertical="center"/>
      <protection hidden="1"/>
    </xf>
    <xf numFmtId="0" fontId="107" fillId="57" borderId="9" xfId="0" applyFont="1" applyFill="1" applyBorder="1" applyAlignment="1" applyProtection="1">
      <alignment horizontal="center" vertical="center"/>
      <protection hidden="1"/>
    </xf>
    <xf numFmtId="0" fontId="107" fillId="57" borderId="11" xfId="0" applyFont="1" applyFill="1" applyBorder="1" applyAlignment="1" applyProtection="1">
      <alignment horizontal="center" vertical="center"/>
      <protection hidden="1"/>
    </xf>
    <xf numFmtId="0" fontId="107" fillId="57" borderId="12" xfId="0" applyFont="1" applyFill="1" applyBorder="1" applyAlignment="1" applyProtection="1">
      <alignment horizontal="center" vertical="center"/>
      <protection hidden="1"/>
    </xf>
    <xf numFmtId="170" fontId="0" fillId="11" borderId="25" xfId="0" applyNumberFormat="1" applyFill="1" applyBorder="1" applyAlignment="1" applyProtection="1">
      <alignment horizontal="center" vertical="center"/>
      <protection hidden="1"/>
    </xf>
    <xf numFmtId="170" fontId="0" fillId="11" borderId="26" xfId="0" applyNumberFormat="1" applyFill="1" applyBorder="1" applyAlignment="1" applyProtection="1">
      <alignment horizontal="center" vertical="center"/>
      <protection hidden="1"/>
    </xf>
    <xf numFmtId="170" fontId="0" fillId="11" borderId="45" xfId="0" applyNumberFormat="1" applyFill="1" applyBorder="1" applyAlignment="1" applyProtection="1">
      <alignment horizontal="center" vertical="center"/>
      <protection hidden="1"/>
    </xf>
    <xf numFmtId="170" fontId="0" fillId="11" borderId="49" xfId="0" applyNumberFormat="1" applyFill="1" applyBorder="1" applyAlignment="1" applyProtection="1">
      <alignment horizontal="center" vertical="center"/>
      <protection hidden="1"/>
    </xf>
    <xf numFmtId="0" fontId="65" fillId="3" borderId="4" xfId="0" applyFont="1" applyFill="1" applyBorder="1" applyAlignment="1" applyProtection="1">
      <alignment horizontal="center" vertical="center"/>
      <protection hidden="1"/>
    </xf>
    <xf numFmtId="0" fontId="65" fillId="3" borderId="7" xfId="0" applyFont="1" applyFill="1" applyBorder="1" applyAlignment="1" applyProtection="1">
      <alignment horizontal="center" vertical="center"/>
      <protection hidden="1"/>
    </xf>
    <xf numFmtId="0" fontId="65" fillId="3" borderId="8" xfId="0" applyFont="1" applyFill="1" applyBorder="1" applyAlignment="1" applyProtection="1">
      <alignment horizontal="center" vertical="center"/>
      <protection hidden="1"/>
    </xf>
    <xf numFmtId="0" fontId="12" fillId="19" borderId="4" xfId="0" applyFont="1" applyFill="1" applyBorder="1" applyAlignment="1" applyProtection="1">
      <alignment horizontal="center" vertical="center"/>
      <protection hidden="1"/>
    </xf>
    <xf numFmtId="0" fontId="65" fillId="19" borderId="7" xfId="0" applyFont="1" applyFill="1" applyBorder="1" applyAlignment="1" applyProtection="1">
      <alignment horizontal="center" vertical="center"/>
      <protection hidden="1"/>
    </xf>
    <xf numFmtId="0" fontId="65" fillId="19" borderId="8" xfId="0" applyFont="1" applyFill="1" applyBorder="1" applyAlignment="1" applyProtection="1">
      <alignment horizontal="center" vertical="center"/>
      <protection hidden="1"/>
    </xf>
    <xf numFmtId="0" fontId="53" fillId="24" borderId="5" xfId="0" applyFont="1" applyFill="1" applyBorder="1" applyAlignment="1" applyProtection="1">
      <alignment horizontal="center" vertical="center"/>
      <protection hidden="1"/>
    </xf>
    <xf numFmtId="0" fontId="53" fillId="24" borderId="3" xfId="0" applyFont="1" applyFill="1" applyBorder="1" applyAlignment="1" applyProtection="1">
      <alignment horizontal="center" vertical="center"/>
      <protection hidden="1"/>
    </xf>
    <xf numFmtId="0" fontId="106" fillId="48" borderId="3" xfId="0" applyFont="1" applyFill="1" applyBorder="1" applyAlignment="1" applyProtection="1">
      <alignment horizontal="center" vertical="center"/>
      <protection hidden="1"/>
    </xf>
    <xf numFmtId="0" fontId="106" fillId="48" borderId="9" xfId="0" applyFont="1" applyFill="1" applyBorder="1" applyAlignment="1" applyProtection="1">
      <alignment horizontal="center" vertical="center"/>
      <protection hidden="1"/>
    </xf>
    <xf numFmtId="170" fontId="133" fillId="11" borderId="28" xfId="0" applyNumberFormat="1" applyFont="1" applyFill="1" applyBorder="1" applyAlignment="1" applyProtection="1">
      <alignment horizontal="center" vertical="center"/>
      <protection locked="0" hidden="1"/>
    </xf>
    <xf numFmtId="170" fontId="133" fillId="11" borderId="31" xfId="0" applyNumberFormat="1" applyFont="1" applyFill="1" applyBorder="1" applyAlignment="1" applyProtection="1">
      <alignment horizontal="center" vertical="center"/>
      <protection locked="0" hidden="1"/>
    </xf>
    <xf numFmtId="170" fontId="132" fillId="11" borderId="31" xfId="0" applyNumberFormat="1" applyFont="1" applyFill="1" applyBorder="1" applyAlignment="1" applyProtection="1">
      <alignment horizontal="center" vertical="center"/>
      <protection locked="0" hidden="1"/>
    </xf>
    <xf numFmtId="170" fontId="132" fillId="11" borderId="28" xfId="0" applyNumberFormat="1" applyFont="1" applyFill="1" applyBorder="1" applyAlignment="1" applyProtection="1">
      <alignment horizontal="center" vertical="center"/>
      <protection locked="0" hidden="1"/>
    </xf>
    <xf numFmtId="0" fontId="94" fillId="53" borderId="48" xfId="0" applyFont="1" applyFill="1" applyBorder="1" applyAlignment="1" applyProtection="1">
      <alignment horizontal="center"/>
      <protection hidden="1"/>
    </xf>
    <xf numFmtId="0" fontId="94" fillId="53" borderId="49" xfId="0" applyFont="1" applyFill="1" applyBorder="1" applyAlignment="1" applyProtection="1">
      <alignment horizontal="center"/>
      <protection hidden="1"/>
    </xf>
    <xf numFmtId="0" fontId="98" fillId="0" borderId="48" xfId="0" applyFont="1" applyBorder="1" applyAlignment="1" applyProtection="1">
      <alignment horizontal="center"/>
      <protection hidden="1"/>
    </xf>
    <xf numFmtId="0" fontId="98" fillId="0" borderId="49" xfId="0" applyFont="1" applyBorder="1" applyAlignment="1" applyProtection="1">
      <alignment horizontal="center"/>
      <protection hidden="1"/>
    </xf>
    <xf numFmtId="171" fontId="52" fillId="2" borderId="4" xfId="0" applyNumberFormat="1" applyFont="1" applyFill="1" applyBorder="1" applyAlignment="1" applyProtection="1">
      <alignment horizontal="left"/>
      <protection hidden="1"/>
    </xf>
    <xf numFmtId="171" fontId="52" fillId="2" borderId="8" xfId="0" applyNumberFormat="1" applyFont="1" applyFill="1" applyBorder="1" applyAlignment="1" applyProtection="1">
      <alignment horizontal="left"/>
      <protection hidden="1"/>
    </xf>
    <xf numFmtId="0" fontId="94" fillId="53" borderId="46" xfId="0" applyFont="1" applyFill="1" applyBorder="1" applyAlignment="1" applyProtection="1">
      <alignment horizontal="center"/>
      <protection hidden="1"/>
    </xf>
    <xf numFmtId="0" fontId="94" fillId="53" borderId="47" xfId="0" applyFont="1" applyFill="1" applyBorder="1" applyAlignment="1" applyProtection="1">
      <alignment horizontal="center"/>
      <protection hidden="1"/>
    </xf>
    <xf numFmtId="171" fontId="52" fillId="41" borderId="4" xfId="0" applyNumberFormat="1" applyFont="1" applyFill="1" applyBorder="1" applyAlignment="1" applyProtection="1">
      <alignment horizontal="left"/>
      <protection hidden="1"/>
    </xf>
    <xf numFmtId="171" fontId="52" fillId="41" borderId="8" xfId="0" applyNumberFormat="1" applyFont="1" applyFill="1" applyBorder="1" applyAlignment="1" applyProtection="1">
      <alignment horizontal="left"/>
      <protection hidden="1"/>
    </xf>
    <xf numFmtId="0" fontId="97" fillId="3" borderId="48" xfId="0" applyFont="1" applyFill="1" applyBorder="1" applyAlignment="1" applyProtection="1">
      <alignment horizontal="center"/>
      <protection hidden="1"/>
    </xf>
    <xf numFmtId="0" fontId="97" fillId="3" borderId="49" xfId="0" applyFont="1" applyFill="1" applyBorder="1" applyAlignment="1" applyProtection="1">
      <alignment horizontal="center"/>
      <protection hidden="1"/>
    </xf>
    <xf numFmtId="0" fontId="65" fillId="18" borderId="48" xfId="0" applyFont="1" applyFill="1" applyBorder="1" applyAlignment="1" applyProtection="1">
      <alignment horizontal="center"/>
      <protection hidden="1"/>
    </xf>
    <xf numFmtId="0" fontId="65" fillId="18" borderId="45" xfId="0" applyFont="1" applyFill="1" applyBorder="1" applyAlignment="1" applyProtection="1">
      <alignment horizontal="center"/>
      <protection hidden="1"/>
    </xf>
    <xf numFmtId="166" fontId="65" fillId="7" borderId="24" xfId="0" applyNumberFormat="1" applyFont="1" applyFill="1" applyBorder="1" applyAlignment="1" applyProtection="1">
      <alignment horizontal="center" vertical="center"/>
      <protection hidden="1"/>
    </xf>
    <xf numFmtId="166" fontId="65" fillId="7" borderId="35" xfId="0" applyNumberFormat="1" applyFont="1" applyFill="1" applyBorder="1" applyAlignment="1" applyProtection="1">
      <alignment horizontal="center" vertical="center"/>
      <protection hidden="1"/>
    </xf>
    <xf numFmtId="166" fontId="86" fillId="2" borderId="24" xfId="0" applyNumberFormat="1" applyFont="1" applyFill="1" applyBorder="1" applyAlignment="1" applyProtection="1">
      <alignment horizontal="center" vertical="center"/>
      <protection hidden="1"/>
    </xf>
    <xf numFmtId="166" fontId="86" fillId="2" borderId="35" xfId="0" applyNumberFormat="1" applyFont="1" applyFill="1" applyBorder="1" applyAlignment="1" applyProtection="1">
      <alignment horizontal="center" vertical="center"/>
      <protection hidden="1"/>
    </xf>
    <xf numFmtId="165" fontId="88" fillId="7" borderId="1" xfId="0" applyNumberFormat="1" applyFont="1" applyFill="1" applyBorder="1" applyAlignment="1" applyProtection="1">
      <alignment horizontal="center" vertical="center"/>
      <protection hidden="1"/>
    </xf>
    <xf numFmtId="165" fontId="88" fillId="7" borderId="2" xfId="0" applyNumberFormat="1" applyFont="1" applyFill="1" applyBorder="1" applyAlignment="1" applyProtection="1">
      <alignment horizontal="center" vertical="center"/>
      <protection hidden="1"/>
    </xf>
    <xf numFmtId="165" fontId="89" fillId="2" borderId="1" xfId="0" applyNumberFormat="1" applyFont="1" applyFill="1" applyBorder="1" applyAlignment="1" applyProtection="1">
      <alignment horizontal="center" vertical="center"/>
      <protection hidden="1"/>
    </xf>
    <xf numFmtId="165" fontId="89" fillId="2" borderId="2" xfId="0" applyNumberFormat="1" applyFont="1" applyFill="1" applyBorder="1" applyAlignment="1" applyProtection="1">
      <alignment horizontal="center" vertical="center"/>
      <protection hidden="1"/>
    </xf>
    <xf numFmtId="165" fontId="88" fillId="7" borderId="10" xfId="0" applyNumberFormat="1" applyFont="1" applyFill="1" applyBorder="1" applyAlignment="1" applyProtection="1">
      <alignment horizontal="center" vertical="center"/>
      <protection hidden="1"/>
    </xf>
    <xf numFmtId="168" fontId="90" fillId="11" borderId="30" xfId="0" applyNumberFormat="1" applyFont="1" applyFill="1" applyBorder="1" applyAlignment="1" applyProtection="1">
      <alignment horizontal="center" vertical="center"/>
      <protection hidden="1"/>
    </xf>
    <xf numFmtId="168" fontId="90" fillId="11" borderId="31" xfId="0" applyNumberFormat="1" applyFont="1" applyFill="1" applyBorder="1" applyAlignment="1" applyProtection="1">
      <alignment horizontal="center" vertical="center"/>
      <protection hidden="1"/>
    </xf>
    <xf numFmtId="0" fontId="87" fillId="18" borderId="25" xfId="0" applyFont="1" applyFill="1" applyBorder="1" applyAlignment="1" applyProtection="1">
      <alignment horizontal="center" vertical="center"/>
      <protection hidden="1"/>
    </xf>
    <xf numFmtId="0" fontId="87" fillId="18" borderId="26" xfId="0" applyFont="1" applyFill="1" applyBorder="1" applyAlignment="1" applyProtection="1">
      <alignment horizontal="center" vertical="center"/>
      <protection hidden="1"/>
    </xf>
    <xf numFmtId="0" fontId="87" fillId="18" borderId="27" xfId="0" applyFont="1" applyFill="1" applyBorder="1" applyAlignment="1" applyProtection="1">
      <alignment horizontal="center" vertical="center"/>
      <protection hidden="1"/>
    </xf>
    <xf numFmtId="0" fontId="87" fillId="18" borderId="28" xfId="0" applyFont="1" applyFill="1" applyBorder="1" applyAlignment="1" applyProtection="1">
      <alignment horizontal="center" vertical="center"/>
      <protection hidden="1"/>
    </xf>
    <xf numFmtId="166" fontId="65" fillId="7" borderId="44" xfId="0" applyNumberFormat="1" applyFont="1" applyFill="1" applyBorder="1" applyAlignment="1" applyProtection="1">
      <alignment horizontal="center" vertical="center"/>
      <protection hidden="1"/>
    </xf>
    <xf numFmtId="0" fontId="58" fillId="14" borderId="3" xfId="0" applyFont="1" applyFill="1" applyBorder="1" applyAlignment="1" applyProtection="1">
      <alignment horizontal="center" vertical="center"/>
      <protection hidden="1"/>
    </xf>
    <xf numFmtId="0" fontId="52" fillId="43" borderId="16" xfId="0" applyFont="1" applyFill="1" applyBorder="1" applyAlignment="1" applyProtection="1">
      <alignment horizontal="center" vertical="center"/>
      <protection hidden="1"/>
    </xf>
    <xf numFmtId="0" fontId="52" fillId="43" borderId="17" xfId="0" applyFont="1" applyFill="1" applyBorder="1" applyAlignment="1" applyProtection="1">
      <alignment horizontal="center" vertical="center"/>
      <protection hidden="1"/>
    </xf>
    <xf numFmtId="168" fontId="52" fillId="44" borderId="13" xfId="0" applyNumberFormat="1" applyFont="1" applyFill="1" applyBorder="1" applyAlignment="1" applyProtection="1">
      <alignment horizontal="center" vertical="center"/>
      <protection hidden="1"/>
    </xf>
    <xf numFmtId="168" fontId="52" fillId="44" borderId="15" xfId="0" applyNumberFormat="1" applyFont="1" applyFill="1" applyBorder="1" applyAlignment="1" applyProtection="1">
      <alignment horizontal="center" vertical="center"/>
      <protection hidden="1"/>
    </xf>
    <xf numFmtId="0" fontId="22" fillId="49" borderId="3" xfId="0" applyFont="1" applyFill="1" applyBorder="1" applyAlignment="1" applyProtection="1">
      <alignment horizontal="center" vertical="center"/>
      <protection hidden="1"/>
    </xf>
    <xf numFmtId="0" fontId="22" fillId="49" borderId="1" xfId="0" applyFont="1" applyFill="1" applyBorder="1" applyAlignment="1" applyProtection="1">
      <alignment horizontal="center" vertical="center"/>
      <protection hidden="1"/>
    </xf>
    <xf numFmtId="0" fontId="22" fillId="49" borderId="2" xfId="0" applyFont="1" applyFill="1" applyBorder="1" applyAlignment="1" applyProtection="1">
      <alignment horizontal="center" vertical="center"/>
      <protection hidden="1"/>
    </xf>
    <xf numFmtId="164" fontId="80" fillId="2" borderId="30" xfId="0" applyNumberFormat="1" applyFont="1" applyFill="1" applyBorder="1" applyAlignment="1" applyProtection="1">
      <alignment horizontal="center" vertical="center"/>
      <protection hidden="1"/>
    </xf>
    <xf numFmtId="164" fontId="80" fillId="2" borderId="31" xfId="0" applyNumberFormat="1" applyFont="1" applyFill="1" applyBorder="1" applyAlignment="1" applyProtection="1">
      <alignment horizontal="center" vertical="center"/>
      <protection hidden="1"/>
    </xf>
    <xf numFmtId="177" fontId="82" fillId="11" borderId="23" xfId="0" applyNumberFormat="1" applyFont="1" applyFill="1" applyBorder="1" applyAlignment="1" applyProtection="1">
      <alignment horizontal="center" vertical="center"/>
      <protection hidden="1"/>
    </xf>
    <xf numFmtId="177" fontId="82" fillId="11" borderId="17" xfId="0" applyNumberFormat="1" applyFont="1" applyFill="1" applyBorder="1" applyAlignment="1" applyProtection="1">
      <alignment horizontal="center" vertical="center"/>
      <protection hidden="1"/>
    </xf>
    <xf numFmtId="0" fontId="56" fillId="20" borderId="21" xfId="0" applyFont="1" applyFill="1" applyBorder="1" applyAlignment="1" applyProtection="1">
      <alignment horizontal="center" vertical="center"/>
      <protection hidden="1"/>
    </xf>
    <xf numFmtId="0" fontId="56" fillId="20" borderId="0" xfId="0" applyFont="1" applyFill="1" applyBorder="1" applyAlignment="1" applyProtection="1">
      <alignment horizontal="center" vertical="center"/>
      <protection hidden="1"/>
    </xf>
    <xf numFmtId="0" fontId="56" fillId="20" borderId="16" xfId="0" applyFont="1" applyFill="1" applyBorder="1" applyAlignment="1" applyProtection="1">
      <alignment horizontal="center" vertical="center"/>
      <protection hidden="1"/>
    </xf>
    <xf numFmtId="0" fontId="56" fillId="20" borderId="20" xfId="0" applyFont="1" applyFill="1" applyBorder="1" applyAlignment="1" applyProtection="1">
      <alignment horizontal="center" vertical="center"/>
      <protection hidden="1"/>
    </xf>
    <xf numFmtId="0" fontId="73" fillId="18" borderId="18" xfId="0" applyFont="1" applyFill="1" applyBorder="1" applyAlignment="1" applyProtection="1">
      <alignment horizontal="center" vertical="center" wrapText="1"/>
      <protection hidden="1"/>
    </xf>
    <xf numFmtId="0" fontId="73" fillId="18" borderId="19" xfId="0" applyFont="1" applyFill="1" applyBorder="1" applyAlignment="1" applyProtection="1">
      <alignment horizontal="center" vertical="center"/>
      <protection hidden="1"/>
    </xf>
    <xf numFmtId="0" fontId="73" fillId="18" borderId="22" xfId="0" applyFont="1" applyFill="1" applyBorder="1" applyAlignment="1" applyProtection="1">
      <alignment horizontal="center" vertical="center"/>
      <protection hidden="1"/>
    </xf>
    <xf numFmtId="0" fontId="73" fillId="18" borderId="21" xfId="0" applyFont="1" applyFill="1" applyBorder="1" applyAlignment="1" applyProtection="1">
      <alignment horizontal="center" vertical="center"/>
      <protection hidden="1"/>
    </xf>
    <xf numFmtId="0" fontId="73" fillId="18" borderId="0" xfId="0" applyFont="1" applyFill="1" applyAlignment="1" applyProtection="1">
      <alignment horizontal="center" vertical="center"/>
      <protection hidden="1"/>
    </xf>
    <xf numFmtId="0" fontId="73" fillId="18" borderId="23" xfId="0" applyFont="1" applyFill="1" applyBorder="1" applyAlignment="1" applyProtection="1">
      <alignment horizontal="center" vertical="center"/>
      <protection hidden="1"/>
    </xf>
    <xf numFmtId="0" fontId="81" fillId="11" borderId="30" xfId="0" applyFont="1" applyFill="1" applyBorder="1" applyAlignment="1" applyProtection="1">
      <alignment horizontal="center" vertical="center"/>
      <protection hidden="1"/>
    </xf>
    <xf numFmtId="0" fontId="81" fillId="11" borderId="31" xfId="0" applyFont="1" applyFill="1" applyBorder="1" applyAlignment="1" applyProtection="1">
      <alignment horizontal="center" vertical="center"/>
      <protection hidden="1"/>
    </xf>
    <xf numFmtId="0" fontId="63" fillId="37" borderId="25" xfId="0" applyFont="1" applyFill="1" applyBorder="1" applyAlignment="1" applyProtection="1">
      <alignment horizontal="center" vertical="center"/>
      <protection hidden="1"/>
    </xf>
    <xf numFmtId="0" fontId="63" fillId="37" borderId="26" xfId="0" applyFont="1" applyFill="1" applyBorder="1" applyAlignment="1" applyProtection="1">
      <alignment horizontal="center" vertical="center"/>
      <protection hidden="1"/>
    </xf>
    <xf numFmtId="0" fontId="63" fillId="37" borderId="30" xfId="0" applyFont="1" applyFill="1" applyBorder="1" applyAlignment="1" applyProtection="1">
      <alignment horizontal="center" vertical="center"/>
      <protection hidden="1"/>
    </xf>
    <xf numFmtId="0" fontId="63" fillId="37" borderId="32" xfId="0" applyFont="1" applyFill="1" applyBorder="1" applyAlignment="1" applyProtection="1">
      <alignment horizontal="center" vertical="center"/>
      <protection hidden="1"/>
    </xf>
    <xf numFmtId="0" fontId="63" fillId="37" borderId="0" xfId="0" applyFont="1" applyFill="1" applyAlignment="1" applyProtection="1">
      <alignment horizontal="center" vertical="center"/>
      <protection hidden="1"/>
    </xf>
    <xf numFmtId="0" fontId="63" fillId="37" borderId="37" xfId="0" applyFont="1" applyFill="1" applyBorder="1" applyAlignment="1" applyProtection="1">
      <alignment horizontal="center" vertical="center"/>
      <protection hidden="1"/>
    </xf>
    <xf numFmtId="0" fontId="64" fillId="11" borderId="25" xfId="0" applyFont="1" applyFill="1" applyBorder="1" applyAlignment="1" applyProtection="1">
      <alignment horizontal="left" vertical="center"/>
      <protection hidden="1"/>
    </xf>
    <xf numFmtId="0" fontId="64" fillId="11" borderId="26" xfId="0" applyFont="1" applyFill="1" applyBorder="1" applyAlignment="1" applyProtection="1">
      <alignment horizontal="left" vertical="center"/>
      <protection hidden="1"/>
    </xf>
    <xf numFmtId="0" fontId="64" fillId="11" borderId="27" xfId="0" applyFont="1" applyFill="1" applyBorder="1" applyAlignment="1" applyProtection="1">
      <alignment horizontal="left" vertical="center"/>
      <protection hidden="1"/>
    </xf>
    <xf numFmtId="0" fontId="64" fillId="11" borderId="28" xfId="0" applyFont="1" applyFill="1" applyBorder="1" applyAlignment="1" applyProtection="1">
      <alignment horizontal="left" vertical="center"/>
      <protection hidden="1"/>
    </xf>
    <xf numFmtId="0" fontId="64" fillId="11" borderId="26" xfId="0" applyFont="1" applyFill="1" applyBorder="1" applyAlignment="1" applyProtection="1">
      <alignment horizontal="right" vertical="center"/>
      <protection hidden="1"/>
    </xf>
    <xf numFmtId="0" fontId="64" fillId="11" borderId="30" xfId="0" applyFont="1" applyFill="1" applyBorder="1" applyAlignment="1" applyProtection="1">
      <alignment horizontal="right" vertical="center"/>
      <protection hidden="1"/>
    </xf>
    <xf numFmtId="0" fontId="64" fillId="11" borderId="28" xfId="0" applyFont="1" applyFill="1" applyBorder="1" applyAlignment="1" applyProtection="1">
      <alignment horizontal="right" vertical="center"/>
      <protection hidden="1"/>
    </xf>
    <xf numFmtId="0" fontId="64" fillId="11" borderId="31" xfId="0" applyFont="1" applyFill="1" applyBorder="1" applyAlignment="1" applyProtection="1">
      <alignment horizontal="right" vertical="center"/>
      <protection hidden="1"/>
    </xf>
    <xf numFmtId="0" fontId="67" fillId="42" borderId="25" xfId="0" applyFont="1" applyFill="1" applyBorder="1" applyAlignment="1" applyProtection="1">
      <alignment horizontal="center" vertical="center"/>
      <protection hidden="1"/>
    </xf>
    <xf numFmtId="0" fontId="67" fillId="42" borderId="26" xfId="0" applyFont="1" applyFill="1" applyBorder="1" applyAlignment="1" applyProtection="1">
      <alignment horizontal="center" vertical="center"/>
      <protection hidden="1"/>
    </xf>
    <xf numFmtId="0" fontId="67" fillId="42" borderId="27" xfId="0" applyFont="1" applyFill="1" applyBorder="1" applyAlignment="1" applyProtection="1">
      <alignment horizontal="center" vertical="center"/>
      <protection hidden="1"/>
    </xf>
    <xf numFmtId="0" fontId="67" fillId="42" borderId="28" xfId="0" applyFont="1" applyFill="1" applyBorder="1" applyAlignment="1" applyProtection="1">
      <alignment horizontal="center" vertical="center"/>
      <protection hidden="1"/>
    </xf>
    <xf numFmtId="0" fontId="76" fillId="11" borderId="3" xfId="0" applyFont="1" applyFill="1" applyBorder="1" applyAlignment="1" applyProtection="1">
      <alignment horizontal="center" vertical="center"/>
      <protection locked="0" hidden="1"/>
    </xf>
    <xf numFmtId="164" fontId="60" fillId="0" borderId="30" xfId="0" applyNumberFormat="1" applyFont="1" applyBorder="1" applyAlignment="1" applyProtection="1">
      <alignment horizontal="center" vertical="center"/>
      <protection hidden="1"/>
    </xf>
    <xf numFmtId="164" fontId="60" fillId="0" borderId="31" xfId="0" applyNumberFormat="1" applyFont="1" applyBorder="1" applyAlignment="1" applyProtection="1">
      <alignment horizontal="center" vertical="center"/>
      <protection hidden="1"/>
    </xf>
    <xf numFmtId="164" fontId="61" fillId="0" borderId="30" xfId="0" applyNumberFormat="1" applyFont="1" applyBorder="1" applyAlignment="1" applyProtection="1">
      <alignment horizontal="center" vertical="center"/>
      <protection hidden="1"/>
    </xf>
    <xf numFmtId="164" fontId="61" fillId="0" borderId="31" xfId="0" applyNumberFormat="1" applyFont="1" applyBorder="1" applyAlignment="1" applyProtection="1">
      <alignment horizontal="center" vertical="center"/>
      <protection hidden="1"/>
    </xf>
    <xf numFmtId="0" fontId="56" fillId="18" borderId="25" xfId="0" applyFont="1" applyFill="1" applyBorder="1" applyAlignment="1" applyProtection="1">
      <alignment horizontal="center" vertical="center"/>
      <protection hidden="1"/>
    </xf>
    <xf numFmtId="0" fontId="56" fillId="18" borderId="26" xfId="0" applyFont="1" applyFill="1" applyBorder="1" applyAlignment="1" applyProtection="1">
      <alignment horizontal="center" vertical="center"/>
      <protection hidden="1"/>
    </xf>
    <xf numFmtId="0" fontId="56" fillId="18" borderId="27" xfId="0" applyFont="1" applyFill="1" applyBorder="1" applyAlignment="1" applyProtection="1">
      <alignment horizontal="center" vertical="center"/>
      <protection hidden="1"/>
    </xf>
    <xf numFmtId="0" fontId="56" fillId="18" borderId="28" xfId="0" applyFont="1" applyFill="1" applyBorder="1" applyAlignment="1" applyProtection="1">
      <alignment horizontal="center" vertical="center"/>
      <protection hidden="1"/>
    </xf>
    <xf numFmtId="0" fontId="69" fillId="47" borderId="3" xfId="0" applyFont="1" applyFill="1" applyBorder="1" applyAlignment="1" applyProtection="1">
      <alignment horizontal="center" vertical="center"/>
      <protection hidden="1"/>
    </xf>
    <xf numFmtId="0" fontId="54" fillId="48" borderId="3" xfId="0" applyFont="1" applyFill="1" applyBorder="1" applyAlignment="1" applyProtection="1">
      <alignment horizontal="center" vertical="center"/>
      <protection hidden="1"/>
    </xf>
    <xf numFmtId="0" fontId="127" fillId="75" borderId="18" xfId="0" applyFont="1" applyFill="1" applyBorder="1" applyAlignment="1" applyProtection="1">
      <alignment horizontal="center" vertical="center" wrapText="1"/>
      <protection hidden="1"/>
    </xf>
    <xf numFmtId="0" fontId="127" fillId="75" borderId="19" xfId="0" applyFont="1" applyFill="1" applyBorder="1" applyAlignment="1" applyProtection="1">
      <alignment horizontal="center" vertical="center" wrapText="1"/>
      <protection hidden="1"/>
    </xf>
    <xf numFmtId="0" fontId="127" fillId="75" borderId="16" xfId="0" applyFont="1" applyFill="1" applyBorder="1" applyAlignment="1" applyProtection="1">
      <alignment horizontal="center" vertical="center" wrapText="1"/>
      <protection hidden="1"/>
    </xf>
    <xf numFmtId="0" fontId="127" fillId="75" borderId="20" xfId="0" applyFont="1" applyFill="1" applyBorder="1" applyAlignment="1" applyProtection="1">
      <alignment horizontal="center" vertical="center" wrapText="1"/>
      <protection hidden="1"/>
    </xf>
    <xf numFmtId="164" fontId="51" fillId="0" borderId="19" xfId="0" applyNumberFormat="1" applyFont="1" applyBorder="1" applyAlignment="1" applyProtection="1">
      <alignment horizontal="center" vertical="center"/>
      <protection hidden="1"/>
    </xf>
    <xf numFmtId="164" fontId="51" fillId="0" borderId="22" xfId="0" applyNumberFormat="1" applyFont="1" applyBorder="1" applyAlignment="1" applyProtection="1">
      <alignment horizontal="center" vertical="center"/>
      <protection hidden="1"/>
    </xf>
    <xf numFmtId="164" fontId="51" fillId="0" borderId="20" xfId="0" applyNumberFormat="1" applyFont="1" applyBorder="1" applyAlignment="1" applyProtection="1">
      <alignment horizontal="center" vertical="center"/>
      <protection hidden="1"/>
    </xf>
    <xf numFmtId="164" fontId="51" fillId="0" borderId="17" xfId="0" applyNumberFormat="1" applyFont="1" applyBorder="1" applyAlignment="1" applyProtection="1">
      <alignment horizontal="center" vertical="center"/>
      <protection hidden="1"/>
    </xf>
    <xf numFmtId="0" fontId="20" fillId="11" borderId="0" xfId="0" applyFont="1" applyFill="1" applyAlignment="1" applyProtection="1">
      <alignment horizontal="center" vertical="center"/>
      <protection hidden="1"/>
    </xf>
    <xf numFmtId="0" fontId="34" fillId="23" borderId="13" xfId="0" applyFont="1" applyFill="1" applyBorder="1" applyAlignment="1" applyProtection="1">
      <alignment horizontal="left" vertical="center"/>
      <protection hidden="1"/>
    </xf>
    <xf numFmtId="0" fontId="34" fillId="23" borderId="14" xfId="0" applyFont="1" applyFill="1" applyBorder="1" applyAlignment="1" applyProtection="1">
      <alignment horizontal="left" vertical="center"/>
      <protection hidden="1"/>
    </xf>
    <xf numFmtId="0" fontId="34" fillId="3" borderId="13" xfId="0" applyFont="1" applyFill="1" applyBorder="1" applyAlignment="1" applyProtection="1">
      <alignment horizontal="left" vertical="center"/>
      <protection hidden="1"/>
    </xf>
    <xf numFmtId="0" fontId="34" fillId="3" borderId="14" xfId="0" applyFont="1" applyFill="1" applyBorder="1" applyAlignment="1" applyProtection="1">
      <alignment horizontal="left" vertical="center"/>
      <protection hidden="1"/>
    </xf>
    <xf numFmtId="0" fontId="23" fillId="11" borderId="18" xfId="0" applyFont="1" applyFill="1" applyBorder="1" applyAlignment="1" applyProtection="1">
      <alignment horizontal="center" vertical="center"/>
      <protection hidden="1"/>
    </xf>
    <xf numFmtId="0" fontId="23" fillId="11" borderId="19" xfId="0" applyFont="1" applyFill="1" applyBorder="1" applyAlignment="1" applyProtection="1">
      <alignment horizontal="center" vertical="center"/>
      <protection hidden="1"/>
    </xf>
    <xf numFmtId="0" fontId="23" fillId="11" borderId="22" xfId="0" applyFont="1" applyFill="1" applyBorder="1" applyAlignment="1" applyProtection="1">
      <alignment horizontal="center" vertical="center"/>
      <protection hidden="1"/>
    </xf>
    <xf numFmtId="0" fontId="16" fillId="11" borderId="22" xfId="0" applyFont="1" applyFill="1" applyBorder="1" applyAlignment="1" applyProtection="1">
      <alignment horizontal="center" vertical="center"/>
      <protection hidden="1"/>
    </xf>
    <xf numFmtId="0" fontId="16" fillId="11" borderId="17" xfId="0" applyFont="1" applyFill="1" applyBorder="1" applyAlignment="1" applyProtection="1">
      <alignment horizontal="center" vertical="center"/>
      <protection hidden="1"/>
    </xf>
    <xf numFmtId="0" fontId="20" fillId="0" borderId="21" xfId="0" applyFont="1" applyBorder="1" applyAlignment="1" applyProtection="1">
      <alignment horizontal="center" vertical="center"/>
      <protection hidden="1"/>
    </xf>
    <xf numFmtId="0" fontId="20" fillId="0" borderId="0" xfId="0" applyFont="1" applyAlignment="1" applyProtection="1">
      <alignment horizontal="center" vertical="center"/>
      <protection hidden="1"/>
    </xf>
    <xf numFmtId="0" fontId="20" fillId="0" borderId="23" xfId="0" applyFont="1" applyBorder="1" applyAlignment="1" applyProtection="1">
      <alignment horizontal="center" vertical="center"/>
      <protection hidden="1"/>
    </xf>
    <xf numFmtId="0" fontId="24" fillId="23" borderId="18" xfId="0" applyFont="1" applyFill="1" applyBorder="1" applyAlignment="1" applyProtection="1">
      <alignment horizontal="left" vertical="center"/>
      <protection hidden="1"/>
    </xf>
    <xf numFmtId="0" fontId="24" fillId="23" borderId="19" xfId="0" applyFont="1" applyFill="1" applyBorder="1" applyAlignment="1" applyProtection="1">
      <alignment horizontal="left" vertical="center"/>
      <protection hidden="1"/>
    </xf>
    <xf numFmtId="170" fontId="27" fillId="32" borderId="19" xfId="0" applyNumberFormat="1" applyFont="1" applyFill="1" applyBorder="1" applyAlignment="1" applyProtection="1">
      <alignment vertical="center"/>
      <protection hidden="1"/>
    </xf>
    <xf numFmtId="170" fontId="27" fillId="32" borderId="22" xfId="0" applyNumberFormat="1" applyFont="1" applyFill="1" applyBorder="1" applyAlignment="1" applyProtection="1">
      <alignment vertical="center"/>
      <protection hidden="1"/>
    </xf>
    <xf numFmtId="0" fontId="6" fillId="33" borderId="3" xfId="0" applyFont="1" applyFill="1" applyBorder="1" applyAlignment="1" applyProtection="1">
      <alignment horizontal="left" vertical="center"/>
      <protection hidden="1"/>
    </xf>
    <xf numFmtId="164" fontId="6" fillId="27" borderId="3" xfId="0" applyNumberFormat="1" applyFont="1" applyFill="1" applyBorder="1" applyAlignment="1" applyProtection="1">
      <alignment horizontal="right" vertical="center"/>
      <protection hidden="1"/>
    </xf>
    <xf numFmtId="0" fontId="24" fillId="21" borderId="13" xfId="0" applyFont="1" applyFill="1" applyBorder="1" applyAlignment="1" applyProtection="1">
      <alignment horizontal="left" vertical="center"/>
      <protection hidden="1"/>
    </xf>
    <xf numFmtId="0" fontId="24" fillId="21" borderId="14" xfId="0" applyFont="1" applyFill="1" applyBorder="1" applyAlignment="1" applyProtection="1">
      <alignment horizontal="left" vertical="center"/>
      <protection hidden="1"/>
    </xf>
    <xf numFmtId="170" fontId="27" fillId="30" borderId="14" xfId="0" applyNumberFormat="1" applyFont="1" applyFill="1" applyBorder="1" applyAlignment="1" applyProtection="1">
      <alignment vertical="center"/>
      <protection hidden="1"/>
    </xf>
    <xf numFmtId="170" fontId="27" fillId="30" borderId="15" xfId="0" applyNumberFormat="1" applyFont="1" applyFill="1" applyBorder="1" applyAlignment="1" applyProtection="1">
      <alignment vertical="center"/>
      <protection hidden="1"/>
    </xf>
    <xf numFmtId="0" fontId="17" fillId="28" borderId="18" xfId="0" applyFont="1" applyFill="1" applyBorder="1" applyAlignment="1" applyProtection="1">
      <alignment horizontal="center" vertical="center" wrapText="1"/>
      <protection hidden="1"/>
    </xf>
    <xf numFmtId="0" fontId="17" fillId="28" borderId="19" xfId="0" applyFont="1" applyFill="1" applyBorder="1" applyAlignment="1" applyProtection="1">
      <alignment horizontal="center" vertical="center" wrapText="1"/>
      <protection hidden="1"/>
    </xf>
    <xf numFmtId="0" fontId="32" fillId="11" borderId="21" xfId="0" applyFont="1" applyFill="1" applyBorder="1" applyAlignment="1" applyProtection="1">
      <alignment horizontal="center" vertical="center"/>
      <protection hidden="1"/>
    </xf>
    <xf numFmtId="0" fontId="9" fillId="21" borderId="18" xfId="0" applyFont="1" applyFill="1" applyBorder="1" applyAlignment="1" applyProtection="1">
      <alignment horizontal="left" vertical="center"/>
      <protection hidden="1"/>
    </xf>
    <xf numFmtId="0" fontId="9" fillId="21" borderId="19" xfId="0" applyFont="1" applyFill="1" applyBorder="1" applyAlignment="1" applyProtection="1">
      <alignment horizontal="left" vertical="center"/>
      <protection hidden="1"/>
    </xf>
    <xf numFmtId="0" fontId="9" fillId="21" borderId="16" xfId="0" applyFont="1" applyFill="1" applyBorder="1" applyAlignment="1" applyProtection="1">
      <alignment horizontal="left" vertical="center"/>
      <protection hidden="1"/>
    </xf>
    <xf numFmtId="0" fontId="9" fillId="21" borderId="20" xfId="0" applyFont="1" applyFill="1" applyBorder="1" applyAlignment="1" applyProtection="1">
      <alignment horizontal="left" vertical="center"/>
      <protection hidden="1"/>
    </xf>
    <xf numFmtId="164" fontId="39" fillId="0" borderId="19" xfId="0" applyNumberFormat="1" applyFont="1" applyBorder="1" applyAlignment="1" applyProtection="1">
      <alignment horizontal="center" vertical="center"/>
      <protection hidden="1"/>
    </xf>
    <xf numFmtId="164" fontId="39" fillId="0" borderId="22" xfId="0" applyNumberFormat="1" applyFont="1" applyBorder="1" applyAlignment="1" applyProtection="1">
      <alignment horizontal="center" vertical="center"/>
      <protection hidden="1"/>
    </xf>
    <xf numFmtId="164" fontId="39" fillId="0" borderId="20" xfId="0" applyNumberFormat="1" applyFont="1" applyBorder="1" applyAlignment="1" applyProtection="1">
      <alignment horizontal="center" vertical="center"/>
      <protection hidden="1"/>
    </xf>
    <xf numFmtId="164" fontId="39" fillId="0" borderId="17" xfId="0" applyNumberFormat="1" applyFont="1" applyBorder="1" applyAlignment="1" applyProtection="1">
      <alignment horizontal="center" vertical="center"/>
      <protection hidden="1"/>
    </xf>
    <xf numFmtId="164" fontId="45" fillId="11" borderId="0" xfId="0" applyNumberFormat="1" applyFont="1" applyFill="1" applyAlignment="1" applyProtection="1">
      <alignment horizontal="center" vertical="center"/>
      <protection hidden="1"/>
    </xf>
    <xf numFmtId="0" fontId="45" fillId="11" borderId="0" xfId="0" applyFont="1" applyFill="1" applyAlignment="1" applyProtection="1">
      <alignment horizontal="center" vertical="center"/>
      <protection hidden="1"/>
    </xf>
    <xf numFmtId="0" fontId="45" fillId="11" borderId="23" xfId="0" applyFont="1" applyFill="1" applyBorder="1" applyAlignment="1" applyProtection="1">
      <alignment horizontal="center" vertical="center"/>
      <protection hidden="1"/>
    </xf>
    <xf numFmtId="0" fontId="45" fillId="11" borderId="20" xfId="0" applyFont="1" applyFill="1" applyBorder="1" applyAlignment="1" applyProtection="1">
      <alignment horizontal="center" vertical="center"/>
      <protection hidden="1"/>
    </xf>
    <xf numFmtId="0" fontId="45" fillId="11" borderId="17" xfId="0" applyFont="1" applyFill="1" applyBorder="1" applyAlignment="1" applyProtection="1">
      <alignment horizontal="center" vertical="center"/>
      <protection hidden="1"/>
    </xf>
    <xf numFmtId="0" fontId="7" fillId="18" borderId="18" xfId="0" applyFont="1" applyFill="1" applyBorder="1" applyAlignment="1" applyProtection="1">
      <alignment horizontal="center" vertical="center"/>
      <protection hidden="1"/>
    </xf>
    <xf numFmtId="0" fontId="7" fillId="18" borderId="19" xfId="0" applyFont="1" applyFill="1" applyBorder="1" applyAlignment="1" applyProtection="1">
      <alignment horizontal="center" vertical="center"/>
      <protection hidden="1"/>
    </xf>
    <xf numFmtId="0" fontId="7" fillId="18" borderId="16" xfId="0" applyFont="1" applyFill="1" applyBorder="1" applyAlignment="1" applyProtection="1">
      <alignment horizontal="center" vertical="center"/>
      <protection hidden="1"/>
    </xf>
    <xf numFmtId="0" fontId="7" fillId="18" borderId="20" xfId="0" applyFont="1" applyFill="1" applyBorder="1" applyAlignment="1" applyProtection="1">
      <alignment horizontal="center" vertical="center"/>
      <protection hidden="1"/>
    </xf>
    <xf numFmtId="1" fontId="46" fillId="0" borderId="19" xfId="0" applyNumberFormat="1" applyFont="1" applyBorder="1" applyAlignment="1" applyProtection="1">
      <alignment horizontal="right" vertical="center"/>
      <protection hidden="1"/>
    </xf>
    <xf numFmtId="0" fontId="46" fillId="0" borderId="19" xfId="0" applyFont="1" applyBorder="1" applyAlignment="1" applyProtection="1">
      <alignment horizontal="right" vertical="center"/>
      <protection hidden="1"/>
    </xf>
    <xf numFmtId="0" fontId="46" fillId="0" borderId="22" xfId="0" applyFont="1" applyBorder="1" applyAlignment="1" applyProtection="1">
      <alignment horizontal="right" vertical="center"/>
      <protection hidden="1"/>
    </xf>
    <xf numFmtId="0" fontId="46" fillId="0" borderId="20" xfId="0" applyFont="1" applyBorder="1" applyAlignment="1" applyProtection="1">
      <alignment horizontal="right" vertical="center"/>
      <protection hidden="1"/>
    </xf>
    <xf numFmtId="0" fontId="46" fillId="0" borderId="17" xfId="0" applyFont="1" applyBorder="1" applyAlignment="1" applyProtection="1">
      <alignment horizontal="right" vertical="center"/>
      <protection hidden="1"/>
    </xf>
    <xf numFmtId="164" fontId="43" fillId="11" borderId="19" xfId="0" applyNumberFormat="1" applyFont="1" applyFill="1" applyBorder="1" applyAlignment="1" applyProtection="1">
      <alignment horizontal="center" vertical="center"/>
      <protection hidden="1"/>
    </xf>
    <xf numFmtId="164" fontId="43" fillId="11" borderId="22" xfId="0" applyNumberFormat="1" applyFont="1" applyFill="1" applyBorder="1" applyAlignment="1" applyProtection="1">
      <alignment horizontal="center" vertical="center"/>
      <protection hidden="1"/>
    </xf>
    <xf numFmtId="164" fontId="43" fillId="11" borderId="20" xfId="0" applyNumberFormat="1" applyFont="1" applyFill="1" applyBorder="1" applyAlignment="1" applyProtection="1">
      <alignment horizontal="center" vertical="center"/>
      <protection hidden="1"/>
    </xf>
    <xf numFmtId="164" fontId="43" fillId="11" borderId="17" xfId="0" applyNumberFormat="1" applyFont="1" applyFill="1" applyBorder="1" applyAlignment="1" applyProtection="1">
      <alignment horizontal="center" vertical="center"/>
      <protection hidden="1"/>
    </xf>
    <xf numFmtId="0" fontId="7" fillId="7" borderId="18" xfId="0" applyFont="1" applyFill="1" applyBorder="1" applyAlignment="1" applyProtection="1">
      <alignment horizontal="left" vertical="center"/>
      <protection hidden="1"/>
    </xf>
    <xf numFmtId="0" fontId="7" fillId="7" borderId="19" xfId="0" applyFont="1" applyFill="1" applyBorder="1" applyAlignment="1" applyProtection="1">
      <alignment horizontal="left" vertical="center"/>
      <protection hidden="1"/>
    </xf>
    <xf numFmtId="0" fontId="7" fillId="7" borderId="16" xfId="0" applyFont="1" applyFill="1" applyBorder="1" applyAlignment="1" applyProtection="1">
      <alignment horizontal="left" vertical="center"/>
      <protection hidden="1"/>
    </xf>
    <xf numFmtId="0" fontId="7" fillId="7" borderId="20" xfId="0" applyFont="1" applyFill="1" applyBorder="1" applyAlignment="1" applyProtection="1">
      <alignment horizontal="left" vertical="center"/>
      <protection hidden="1"/>
    </xf>
    <xf numFmtId="0" fontId="7" fillId="24" borderId="18" xfId="0" applyFont="1" applyFill="1" applyBorder="1" applyAlignment="1" applyProtection="1">
      <alignment horizontal="left" vertical="center"/>
      <protection hidden="1"/>
    </xf>
    <xf numFmtId="0" fontId="7" fillId="24" borderId="19" xfId="0" applyFont="1" applyFill="1" applyBorder="1" applyAlignment="1" applyProtection="1">
      <alignment horizontal="left" vertical="center"/>
      <protection hidden="1"/>
    </xf>
    <xf numFmtId="0" fontId="7" fillId="24" borderId="16" xfId="0" applyFont="1" applyFill="1" applyBorder="1" applyAlignment="1" applyProtection="1">
      <alignment horizontal="left" vertical="center"/>
      <protection hidden="1"/>
    </xf>
    <xf numFmtId="0" fontId="7" fillId="24" borderId="20" xfId="0" applyFont="1" applyFill="1" applyBorder="1" applyAlignment="1" applyProtection="1">
      <alignment horizontal="left" vertical="center"/>
      <protection hidden="1"/>
    </xf>
    <xf numFmtId="164" fontId="44" fillId="11" borderId="19" xfId="0" applyNumberFormat="1" applyFont="1" applyFill="1" applyBorder="1" applyAlignment="1" applyProtection="1">
      <alignment horizontal="center" vertical="center"/>
      <protection hidden="1"/>
    </xf>
    <xf numFmtId="0" fontId="44" fillId="11" borderId="19" xfId="0" applyFont="1" applyFill="1" applyBorder="1" applyAlignment="1" applyProtection="1">
      <alignment horizontal="center" vertical="center"/>
      <protection hidden="1"/>
    </xf>
    <xf numFmtId="0" fontId="44" fillId="11" borderId="22" xfId="0" applyFont="1" applyFill="1" applyBorder="1" applyAlignment="1" applyProtection="1">
      <alignment horizontal="center" vertical="center"/>
      <protection hidden="1"/>
    </xf>
    <xf numFmtId="0" fontId="44" fillId="11" borderId="20" xfId="0" applyFont="1" applyFill="1" applyBorder="1" applyAlignment="1" applyProtection="1">
      <alignment horizontal="center" vertical="center"/>
      <protection hidden="1"/>
    </xf>
    <xf numFmtId="0" fontId="44" fillId="11" borderId="17" xfId="0" applyFont="1" applyFill="1" applyBorder="1" applyAlignment="1" applyProtection="1">
      <alignment horizontal="center" vertical="center"/>
      <protection hidden="1"/>
    </xf>
    <xf numFmtId="0" fontId="12" fillId="7" borderId="18" xfId="0" applyFont="1" applyFill="1" applyBorder="1" applyAlignment="1" applyProtection="1">
      <alignment horizontal="center" vertical="center" wrapText="1"/>
      <protection hidden="1"/>
    </xf>
    <xf numFmtId="0" fontId="12" fillId="7" borderId="19" xfId="0" applyFont="1" applyFill="1" applyBorder="1" applyAlignment="1" applyProtection="1">
      <alignment horizontal="center" vertical="center" wrapText="1"/>
      <protection hidden="1"/>
    </xf>
    <xf numFmtId="0" fontId="12" fillId="7" borderId="16" xfId="0" applyFont="1" applyFill="1" applyBorder="1" applyAlignment="1" applyProtection="1">
      <alignment horizontal="center" vertical="center" wrapText="1"/>
      <protection hidden="1"/>
    </xf>
    <xf numFmtId="0" fontId="12" fillId="7" borderId="20" xfId="0" applyFont="1" applyFill="1" applyBorder="1" applyAlignment="1" applyProtection="1">
      <alignment horizontal="center" vertical="center" wrapText="1"/>
      <protection hidden="1"/>
    </xf>
    <xf numFmtId="164" fontId="23" fillId="11" borderId="19" xfId="0" applyNumberFormat="1" applyFont="1" applyFill="1" applyBorder="1" applyAlignment="1" applyProtection="1">
      <alignment horizontal="center" vertical="center"/>
      <protection hidden="1"/>
    </xf>
    <xf numFmtId="164" fontId="23" fillId="11" borderId="22" xfId="0" applyNumberFormat="1" applyFont="1" applyFill="1" applyBorder="1" applyAlignment="1" applyProtection="1">
      <alignment horizontal="center" vertical="center"/>
      <protection hidden="1"/>
    </xf>
    <xf numFmtId="164" fontId="23" fillId="11" borderId="20" xfId="0" applyNumberFormat="1" applyFont="1" applyFill="1" applyBorder="1" applyAlignment="1" applyProtection="1">
      <alignment horizontal="center" vertical="center"/>
      <protection hidden="1"/>
    </xf>
    <xf numFmtId="164" fontId="23" fillId="11" borderId="17" xfId="0" applyNumberFormat="1" applyFont="1" applyFill="1" applyBorder="1" applyAlignment="1" applyProtection="1">
      <alignment horizontal="center" vertical="center"/>
      <protection hidden="1"/>
    </xf>
    <xf numFmtId="164" fontId="25" fillId="27" borderId="13" xfId="0" applyNumberFormat="1" applyFont="1" applyFill="1" applyBorder="1" applyAlignment="1" applyProtection="1">
      <alignment horizontal="center" vertical="center"/>
      <protection hidden="1"/>
    </xf>
    <xf numFmtId="164" fontId="25" fillId="27" borderId="15" xfId="0" applyNumberFormat="1" applyFont="1" applyFill="1" applyBorder="1" applyAlignment="1" applyProtection="1">
      <alignment horizontal="center" vertical="center"/>
      <protection hidden="1"/>
    </xf>
    <xf numFmtId="0" fontId="28" fillId="28" borderId="21" xfId="0" applyFont="1" applyFill="1" applyBorder="1" applyAlignment="1" applyProtection="1">
      <alignment horizontal="center" vertical="center" wrapText="1"/>
      <protection hidden="1"/>
    </xf>
    <xf numFmtId="0" fontId="28" fillId="28" borderId="0" xfId="0" applyFont="1" applyFill="1" applyAlignment="1" applyProtection="1">
      <alignment horizontal="center" vertical="center" wrapText="1"/>
      <protection hidden="1"/>
    </xf>
    <xf numFmtId="0" fontId="28" fillId="28" borderId="16" xfId="0" applyFont="1" applyFill="1" applyBorder="1" applyAlignment="1" applyProtection="1">
      <alignment horizontal="center" vertical="center" wrapText="1"/>
      <protection hidden="1"/>
    </xf>
    <xf numFmtId="0" fontId="28" fillId="28" borderId="20" xfId="0" applyFont="1" applyFill="1" applyBorder="1" applyAlignment="1" applyProtection="1">
      <alignment horizontal="center" vertical="center" wrapText="1"/>
      <protection hidden="1"/>
    </xf>
    <xf numFmtId="164" fontId="51" fillId="0" borderId="0" xfId="0" applyNumberFormat="1" applyFont="1" applyAlignment="1" applyProtection="1">
      <alignment horizontal="center" vertical="center"/>
      <protection hidden="1"/>
    </xf>
    <xf numFmtId="164" fontId="51" fillId="0" borderId="23" xfId="0" applyNumberFormat="1" applyFont="1" applyBorder="1" applyAlignment="1" applyProtection="1">
      <alignment horizontal="center" vertical="center"/>
      <protection hidden="1"/>
    </xf>
    <xf numFmtId="0" fontId="9" fillId="26" borderId="18" xfId="0" applyFont="1" applyFill="1" applyBorder="1" applyAlignment="1" applyProtection="1">
      <alignment horizontal="left" vertical="center"/>
      <protection hidden="1"/>
    </xf>
    <xf numFmtId="0" fontId="9" fillId="26" borderId="19" xfId="0" applyFont="1" applyFill="1" applyBorder="1" applyAlignment="1" applyProtection="1">
      <alignment horizontal="left" vertical="center"/>
      <protection hidden="1"/>
    </xf>
    <xf numFmtId="0" fontId="9" fillId="26" borderId="16" xfId="0" applyFont="1" applyFill="1" applyBorder="1" applyAlignment="1" applyProtection="1">
      <alignment horizontal="left" vertical="center"/>
      <protection hidden="1"/>
    </xf>
    <xf numFmtId="0" fontId="9" fillId="26" borderId="20" xfId="0" applyFont="1" applyFill="1" applyBorder="1" applyAlignment="1" applyProtection="1">
      <alignment horizontal="left" vertical="center"/>
      <protection hidden="1"/>
    </xf>
    <xf numFmtId="164" fontId="40" fillId="0" borderId="19" xfId="0" applyNumberFormat="1" applyFont="1" applyBorder="1" applyAlignment="1" applyProtection="1">
      <alignment horizontal="center" vertical="center"/>
      <protection hidden="1"/>
    </xf>
    <xf numFmtId="164" fontId="40" fillId="0" borderId="22" xfId="0" applyNumberFormat="1" applyFont="1" applyBorder="1" applyAlignment="1" applyProtection="1">
      <alignment horizontal="center" vertical="center"/>
      <protection hidden="1"/>
    </xf>
    <xf numFmtId="164" fontId="40" fillId="0" borderId="20" xfId="0" applyNumberFormat="1" applyFont="1" applyBorder="1" applyAlignment="1" applyProtection="1">
      <alignment horizontal="center" vertical="center"/>
      <protection hidden="1"/>
    </xf>
    <xf numFmtId="164" fontId="40" fillId="0" borderId="17" xfId="0" applyNumberFormat="1" applyFont="1" applyBorder="1" applyAlignment="1" applyProtection="1">
      <alignment horizontal="center" vertical="center"/>
      <protection hidden="1"/>
    </xf>
    <xf numFmtId="0" fontId="9" fillId="18" borderId="18" xfId="0" applyFont="1" applyFill="1" applyBorder="1" applyAlignment="1" applyProtection="1">
      <alignment horizontal="left" vertical="center"/>
      <protection hidden="1"/>
    </xf>
    <xf numFmtId="0" fontId="9" fillId="18" borderId="19" xfId="0" applyFont="1" applyFill="1" applyBorder="1" applyAlignment="1" applyProtection="1">
      <alignment horizontal="left" vertical="center"/>
      <protection hidden="1"/>
    </xf>
    <xf numFmtId="0" fontId="9" fillId="18" borderId="16" xfId="0" applyFont="1" applyFill="1" applyBorder="1" applyAlignment="1" applyProtection="1">
      <alignment horizontal="left" vertical="center"/>
      <protection hidden="1"/>
    </xf>
    <xf numFmtId="0" fontId="9" fillId="18" borderId="20" xfId="0" applyFont="1" applyFill="1" applyBorder="1" applyAlignment="1" applyProtection="1">
      <alignment horizontal="left" vertical="center"/>
      <protection hidden="1"/>
    </xf>
    <xf numFmtId="164" fontId="41" fillId="0" borderId="19" xfId="0" applyNumberFormat="1" applyFont="1" applyBorder="1" applyAlignment="1" applyProtection="1">
      <alignment horizontal="center" vertical="center"/>
      <protection hidden="1"/>
    </xf>
    <xf numFmtId="164" fontId="41" fillId="0" borderId="22" xfId="0" applyNumberFormat="1" applyFont="1" applyBorder="1" applyAlignment="1" applyProtection="1">
      <alignment horizontal="center" vertical="center"/>
      <protection hidden="1"/>
    </xf>
    <xf numFmtId="164" fontId="41" fillId="0" borderId="20" xfId="0" applyNumberFormat="1" applyFont="1" applyBorder="1" applyAlignment="1" applyProtection="1">
      <alignment horizontal="center" vertical="center"/>
      <protection hidden="1"/>
    </xf>
    <xf numFmtId="164" fontId="41" fillId="0" borderId="17" xfId="0" applyNumberFormat="1" applyFont="1" applyBorder="1" applyAlignment="1" applyProtection="1">
      <alignment horizontal="center" vertical="center"/>
      <protection hidden="1"/>
    </xf>
    <xf numFmtId="0" fontId="17" fillId="2" borderId="18" xfId="0" applyFont="1" applyFill="1" applyBorder="1" applyAlignment="1" applyProtection="1">
      <alignment horizontal="center" vertical="center"/>
      <protection hidden="1"/>
    </xf>
    <xf numFmtId="0" fontId="17" fillId="2" borderId="19" xfId="0" applyFont="1" applyFill="1" applyBorder="1" applyAlignment="1" applyProtection="1">
      <alignment horizontal="center" vertical="center"/>
      <protection hidden="1"/>
    </xf>
    <xf numFmtId="0" fontId="17" fillId="2" borderId="16" xfId="0" applyFont="1" applyFill="1" applyBorder="1" applyAlignment="1" applyProtection="1">
      <alignment horizontal="center" vertical="center"/>
      <protection hidden="1"/>
    </xf>
    <xf numFmtId="0" fontId="17" fillId="2" borderId="20" xfId="0" applyFont="1" applyFill="1" applyBorder="1" applyAlignment="1" applyProtection="1">
      <alignment horizontal="center" vertical="center"/>
      <protection hidden="1"/>
    </xf>
    <xf numFmtId="164" fontId="47" fillId="11" borderId="19" xfId="0" applyNumberFormat="1" applyFont="1" applyFill="1" applyBorder="1" applyAlignment="1" applyProtection="1">
      <alignment horizontal="center" vertical="center"/>
      <protection hidden="1"/>
    </xf>
    <xf numFmtId="0" fontId="47" fillId="11" borderId="19" xfId="0" applyFont="1" applyFill="1" applyBorder="1" applyAlignment="1" applyProtection="1">
      <alignment horizontal="center" vertical="center"/>
      <protection hidden="1"/>
    </xf>
    <xf numFmtId="0" fontId="47" fillId="11" borderId="22" xfId="0" applyFont="1" applyFill="1" applyBorder="1" applyAlignment="1" applyProtection="1">
      <alignment horizontal="center" vertical="center"/>
      <protection hidden="1"/>
    </xf>
    <xf numFmtId="0" fontId="47" fillId="11" borderId="20" xfId="0" applyFont="1" applyFill="1" applyBorder="1" applyAlignment="1" applyProtection="1">
      <alignment horizontal="center" vertical="center"/>
      <protection hidden="1"/>
    </xf>
    <xf numFmtId="0" fontId="47" fillId="11" borderId="17" xfId="0" applyFont="1" applyFill="1" applyBorder="1" applyAlignment="1" applyProtection="1">
      <alignment horizontal="center" vertical="center"/>
      <protection hidden="1"/>
    </xf>
    <xf numFmtId="0" fontId="7" fillId="7" borderId="18" xfId="0" applyFont="1" applyFill="1" applyBorder="1" applyAlignment="1" applyProtection="1">
      <alignment horizontal="center" vertical="center" wrapText="1"/>
      <protection hidden="1"/>
    </xf>
    <xf numFmtId="0" fontId="7" fillId="7" borderId="19" xfId="0" applyFont="1" applyFill="1" applyBorder="1" applyAlignment="1" applyProtection="1">
      <alignment horizontal="center" vertical="center" wrapText="1"/>
      <protection hidden="1"/>
    </xf>
    <xf numFmtId="0" fontId="7" fillId="7" borderId="21" xfId="0" applyFont="1" applyFill="1" applyBorder="1" applyAlignment="1" applyProtection="1">
      <alignment horizontal="center" vertical="center" wrapText="1"/>
      <protection hidden="1"/>
    </xf>
    <xf numFmtId="0" fontId="7" fillId="7" borderId="0" xfId="0" applyFont="1" applyFill="1" applyAlignment="1" applyProtection="1">
      <alignment horizontal="center" vertical="center" wrapText="1"/>
      <protection hidden="1"/>
    </xf>
    <xf numFmtId="0" fontId="7" fillId="7" borderId="16" xfId="0" applyFont="1" applyFill="1" applyBorder="1" applyAlignment="1" applyProtection="1">
      <alignment horizontal="center" vertical="center" wrapText="1"/>
      <protection hidden="1"/>
    </xf>
    <xf numFmtId="0" fontId="7" fillId="7" borderId="20" xfId="0" applyFont="1" applyFill="1" applyBorder="1" applyAlignment="1" applyProtection="1">
      <alignment horizontal="center" vertical="center" wrapText="1"/>
      <protection hidden="1"/>
    </xf>
    <xf numFmtId="170" fontId="30" fillId="30" borderId="19" xfId="0" applyNumberFormat="1" applyFont="1" applyFill="1" applyBorder="1" applyAlignment="1" applyProtection="1">
      <alignment horizontal="center" vertical="center"/>
      <protection hidden="1"/>
    </xf>
    <xf numFmtId="170" fontId="30" fillId="30" borderId="22" xfId="0" applyNumberFormat="1" applyFont="1" applyFill="1" applyBorder="1" applyAlignment="1" applyProtection="1">
      <alignment horizontal="center" vertical="center"/>
      <protection hidden="1"/>
    </xf>
    <xf numFmtId="170" fontId="30" fillId="30" borderId="0" xfId="0" applyNumberFormat="1" applyFont="1" applyFill="1" applyAlignment="1" applyProtection="1">
      <alignment horizontal="center" vertical="center"/>
      <protection hidden="1"/>
    </xf>
    <xf numFmtId="170" fontId="30" fillId="30" borderId="23" xfId="0" applyNumberFormat="1" applyFont="1" applyFill="1" applyBorder="1" applyAlignment="1" applyProtection="1">
      <alignment horizontal="center" vertical="center"/>
      <protection hidden="1"/>
    </xf>
    <xf numFmtId="170" fontId="30" fillId="30" borderId="20" xfId="0" applyNumberFormat="1" applyFont="1" applyFill="1" applyBorder="1" applyAlignment="1" applyProtection="1">
      <alignment horizontal="center" vertical="center"/>
      <protection hidden="1"/>
    </xf>
    <xf numFmtId="170" fontId="30" fillId="30" borderId="17" xfId="0" applyNumberFormat="1" applyFont="1" applyFill="1" applyBorder="1" applyAlignment="1" applyProtection="1">
      <alignment horizontal="center" vertical="center"/>
      <protection hidden="1"/>
    </xf>
    <xf numFmtId="0" fontId="9" fillId="35" borderId="18" xfId="0" applyFont="1" applyFill="1" applyBorder="1" applyAlignment="1" applyProtection="1">
      <alignment horizontal="center" vertical="center"/>
      <protection hidden="1"/>
    </xf>
    <xf numFmtId="0" fontId="9" fillId="35" borderId="19" xfId="0" applyFont="1" applyFill="1" applyBorder="1" applyAlignment="1" applyProtection="1">
      <alignment horizontal="center" vertical="center"/>
      <protection hidden="1"/>
    </xf>
    <xf numFmtId="0" fontId="9" fillId="35" borderId="16" xfId="0" applyFont="1" applyFill="1" applyBorder="1" applyAlignment="1" applyProtection="1">
      <alignment horizontal="center" vertical="center"/>
      <protection hidden="1"/>
    </xf>
    <xf numFmtId="0" fontId="9" fillId="35" borderId="20" xfId="0" applyFont="1" applyFill="1" applyBorder="1" applyAlignment="1" applyProtection="1">
      <alignment horizontal="center" vertical="center"/>
      <protection hidden="1"/>
    </xf>
    <xf numFmtId="164" fontId="13" fillId="0" borderId="19" xfId="0" applyNumberFormat="1" applyFont="1" applyBorder="1" applyAlignment="1" applyProtection="1">
      <alignment horizontal="center" vertical="center"/>
      <protection hidden="1"/>
    </xf>
    <xf numFmtId="164" fontId="13" fillId="0" borderId="22" xfId="0" applyNumberFormat="1" applyFont="1" applyBorder="1" applyAlignment="1" applyProtection="1">
      <alignment horizontal="center" vertical="center"/>
      <protection hidden="1"/>
    </xf>
    <xf numFmtId="164" fontId="13" fillId="0" borderId="20" xfId="0" applyNumberFormat="1" applyFont="1" applyBorder="1" applyAlignment="1" applyProtection="1">
      <alignment horizontal="center" vertical="center"/>
      <protection hidden="1"/>
    </xf>
    <xf numFmtId="164" fontId="13" fillId="0" borderId="17" xfId="0" applyNumberFormat="1" applyFont="1" applyBorder="1" applyAlignment="1" applyProtection="1">
      <alignment horizontal="center" vertical="center"/>
      <protection hidden="1"/>
    </xf>
    <xf numFmtId="0" fontId="9" fillId="15" borderId="18" xfId="0" applyFont="1" applyFill="1" applyBorder="1" applyAlignment="1" applyProtection="1">
      <alignment horizontal="center" vertical="center"/>
      <protection hidden="1"/>
    </xf>
    <xf numFmtId="0" fontId="9" fillId="15" borderId="19" xfId="0" applyFont="1" applyFill="1" applyBorder="1" applyAlignment="1" applyProtection="1">
      <alignment horizontal="center" vertical="center"/>
      <protection hidden="1"/>
    </xf>
    <xf numFmtId="0" fontId="9" fillId="15" borderId="16" xfId="0" applyFont="1" applyFill="1" applyBorder="1" applyAlignment="1" applyProtection="1">
      <alignment horizontal="center" vertical="center"/>
      <protection hidden="1"/>
    </xf>
    <xf numFmtId="0" fontId="9" fillId="15" borderId="20" xfId="0" applyFont="1" applyFill="1" applyBorder="1" applyAlignment="1" applyProtection="1">
      <alignment horizontal="center" vertical="center"/>
      <protection hidden="1"/>
    </xf>
    <xf numFmtId="164" fontId="50" fillId="0" borderId="19" xfId="0" applyNumberFormat="1" applyFont="1" applyBorder="1" applyAlignment="1" applyProtection="1">
      <alignment horizontal="center" vertical="center"/>
      <protection hidden="1"/>
    </xf>
    <xf numFmtId="164" fontId="50" fillId="0" borderId="22" xfId="0" applyNumberFormat="1" applyFont="1" applyBorder="1" applyAlignment="1" applyProtection="1">
      <alignment horizontal="center" vertical="center"/>
      <protection hidden="1"/>
    </xf>
    <xf numFmtId="164" fontId="50" fillId="0" borderId="20" xfId="0" applyNumberFormat="1" applyFont="1" applyBorder="1" applyAlignment="1" applyProtection="1">
      <alignment horizontal="center" vertical="center"/>
      <protection hidden="1"/>
    </xf>
    <xf numFmtId="164" fontId="50" fillId="0" borderId="17" xfId="0" applyNumberFormat="1" applyFont="1" applyBorder="1" applyAlignment="1" applyProtection="1">
      <alignment horizontal="center" vertical="center"/>
      <protection hidden="1"/>
    </xf>
    <xf numFmtId="0" fontId="30" fillId="11" borderId="0" xfId="0" applyFont="1" applyFill="1" applyAlignment="1" applyProtection="1">
      <alignment horizontal="center" vertical="center"/>
      <protection hidden="1"/>
    </xf>
    <xf numFmtId="0" fontId="30" fillId="11" borderId="20" xfId="0" applyFont="1" applyFill="1" applyBorder="1" applyAlignment="1" applyProtection="1">
      <alignment horizontal="center" vertical="center"/>
      <protection hidden="1"/>
    </xf>
    <xf numFmtId="0" fontId="33" fillId="20" borderId="21" xfId="0" applyFont="1" applyFill="1" applyBorder="1" applyAlignment="1" applyProtection="1">
      <alignment horizontal="left" vertical="center"/>
      <protection hidden="1"/>
    </xf>
    <xf numFmtId="0" fontId="33" fillId="20" borderId="0" xfId="0" applyFont="1" applyFill="1" applyAlignment="1" applyProtection="1">
      <alignment horizontal="left" vertical="center"/>
      <protection hidden="1"/>
    </xf>
    <xf numFmtId="0" fontId="33" fillId="20" borderId="16" xfId="0" applyFont="1" applyFill="1" applyBorder="1" applyAlignment="1" applyProtection="1">
      <alignment horizontal="left" vertical="center"/>
      <protection hidden="1"/>
    </xf>
    <xf numFmtId="0" fontId="33" fillId="20" borderId="20" xfId="0" applyFont="1" applyFill="1" applyBorder="1" applyAlignment="1" applyProtection="1">
      <alignment horizontal="left" vertical="center"/>
      <protection hidden="1"/>
    </xf>
    <xf numFmtId="0" fontId="21" fillId="7" borderId="18" xfId="0" applyFont="1" applyFill="1" applyBorder="1" applyAlignment="1" applyProtection="1">
      <alignment horizontal="center" vertical="center" wrapText="1"/>
      <protection hidden="1"/>
    </xf>
    <xf numFmtId="0" fontId="21" fillId="7" borderId="19" xfId="0" applyFont="1" applyFill="1" applyBorder="1" applyAlignment="1" applyProtection="1">
      <alignment horizontal="center" vertical="center" wrapText="1"/>
      <protection hidden="1"/>
    </xf>
    <xf numFmtId="0" fontId="21" fillId="7" borderId="16" xfId="0" applyFont="1" applyFill="1" applyBorder="1" applyAlignment="1" applyProtection="1">
      <alignment horizontal="center" vertical="center" wrapText="1"/>
      <protection hidden="1"/>
    </xf>
    <xf numFmtId="0" fontId="21" fillId="7" borderId="20" xfId="0" applyFont="1" applyFill="1" applyBorder="1" applyAlignment="1" applyProtection="1">
      <alignment horizontal="center" vertical="center" wrapText="1"/>
      <protection hidden="1"/>
    </xf>
    <xf numFmtId="0" fontId="21" fillId="2" borderId="18" xfId="0" applyFont="1" applyFill="1" applyBorder="1" applyAlignment="1" applyProtection="1">
      <alignment horizontal="center" vertical="center"/>
      <protection hidden="1"/>
    </xf>
    <xf numFmtId="0" fontId="21" fillId="2" borderId="19" xfId="0" applyFont="1" applyFill="1" applyBorder="1" applyAlignment="1" applyProtection="1">
      <alignment horizontal="center" vertical="center"/>
      <protection hidden="1"/>
    </xf>
    <xf numFmtId="0" fontId="21" fillId="2" borderId="16" xfId="0" applyFont="1" applyFill="1" applyBorder="1" applyAlignment="1" applyProtection="1">
      <alignment horizontal="center" vertical="center"/>
      <protection hidden="1"/>
    </xf>
    <xf numFmtId="0" fontId="21" fillId="2" borderId="20" xfId="0" applyFont="1" applyFill="1" applyBorder="1" applyAlignment="1" applyProtection="1">
      <alignment horizontal="center" vertical="center"/>
      <protection hidden="1"/>
    </xf>
    <xf numFmtId="0" fontId="12" fillId="31" borderId="18" xfId="0" applyFont="1" applyFill="1" applyBorder="1" applyAlignment="1" applyProtection="1">
      <alignment horizontal="center" vertical="center"/>
      <protection hidden="1"/>
    </xf>
    <xf numFmtId="0" fontId="12" fillId="31" borderId="19" xfId="0" applyFont="1" applyFill="1" applyBorder="1" applyAlignment="1" applyProtection="1">
      <alignment horizontal="center" vertical="center"/>
      <protection hidden="1"/>
    </xf>
    <xf numFmtId="0" fontId="12" fillId="31" borderId="16" xfId="0" applyFont="1" applyFill="1" applyBorder="1" applyAlignment="1" applyProtection="1">
      <alignment horizontal="center" vertical="center"/>
      <protection hidden="1"/>
    </xf>
    <xf numFmtId="0" fontId="12" fillId="31" borderId="20" xfId="0" applyFont="1" applyFill="1" applyBorder="1" applyAlignment="1" applyProtection="1">
      <alignment horizontal="center" vertical="center"/>
      <protection hidden="1"/>
    </xf>
    <xf numFmtId="0" fontId="22" fillId="18" borderId="18" xfId="0" applyFont="1" applyFill="1" applyBorder="1" applyAlignment="1" applyProtection="1">
      <alignment horizontal="center" vertical="center"/>
      <protection hidden="1"/>
    </xf>
    <xf numFmtId="0" fontId="22" fillId="18" borderId="19" xfId="0" applyFont="1" applyFill="1" applyBorder="1" applyAlignment="1" applyProtection="1">
      <alignment horizontal="center" vertical="center"/>
      <protection hidden="1"/>
    </xf>
    <xf numFmtId="0" fontId="22" fillId="18" borderId="16" xfId="0" applyFont="1" applyFill="1" applyBorder="1" applyAlignment="1" applyProtection="1">
      <alignment horizontal="center" vertical="center"/>
      <protection hidden="1"/>
    </xf>
    <xf numFmtId="0" fontId="22" fillId="18" borderId="20" xfId="0" applyFont="1" applyFill="1" applyBorder="1" applyAlignment="1" applyProtection="1">
      <alignment horizontal="center" vertical="center"/>
      <protection hidden="1"/>
    </xf>
    <xf numFmtId="0" fontId="22" fillId="34" borderId="21" xfId="0" applyFont="1" applyFill="1" applyBorder="1" applyAlignment="1" applyProtection="1">
      <alignment horizontal="center" vertical="center"/>
      <protection hidden="1"/>
    </xf>
    <xf numFmtId="0" fontId="22" fillId="34" borderId="0" xfId="0" applyFont="1" applyFill="1" applyAlignment="1" applyProtection="1">
      <alignment horizontal="center" vertical="center"/>
      <protection hidden="1"/>
    </xf>
    <xf numFmtId="0" fontId="22" fillId="34" borderId="16" xfId="0" applyFont="1" applyFill="1" applyBorder="1" applyAlignment="1" applyProtection="1">
      <alignment horizontal="center" vertical="center"/>
      <protection hidden="1"/>
    </xf>
    <xf numFmtId="0" fontId="22" fillId="34" borderId="20" xfId="0" applyFont="1" applyFill="1" applyBorder="1" applyAlignment="1" applyProtection="1">
      <alignment horizontal="center" vertical="center"/>
      <protection hidden="1"/>
    </xf>
    <xf numFmtId="164" fontId="8" fillId="0" borderId="0" xfId="0" applyNumberFormat="1" applyFont="1" applyAlignment="1" applyProtection="1">
      <alignment horizontal="right" vertical="center"/>
      <protection hidden="1"/>
    </xf>
    <xf numFmtId="0" fontId="8" fillId="0" borderId="23" xfId="0" applyFont="1" applyBorder="1" applyAlignment="1" applyProtection="1">
      <alignment horizontal="right" vertical="center"/>
      <protection hidden="1"/>
    </xf>
    <xf numFmtId="0" fontId="8" fillId="0" borderId="20" xfId="0" applyFont="1" applyBorder="1" applyAlignment="1" applyProtection="1">
      <alignment horizontal="right" vertical="center"/>
      <protection hidden="1"/>
    </xf>
    <xf numFmtId="0" fontId="8" fillId="0" borderId="17" xfId="0" applyFont="1" applyBorder="1" applyAlignment="1" applyProtection="1">
      <alignment horizontal="right" vertical="center"/>
      <protection hidden="1"/>
    </xf>
    <xf numFmtId="0" fontId="22" fillId="24" borderId="0" xfId="0" applyFont="1" applyFill="1" applyAlignment="1" applyProtection="1">
      <alignment horizontal="center" vertical="center"/>
      <protection hidden="1"/>
    </xf>
    <xf numFmtId="0" fontId="22" fillId="24" borderId="16" xfId="0" applyFont="1" applyFill="1" applyBorder="1" applyAlignment="1" applyProtection="1">
      <alignment horizontal="center" vertical="center"/>
      <protection hidden="1"/>
    </xf>
    <xf numFmtId="0" fontId="22" fillId="24" borderId="20" xfId="0" applyFont="1" applyFill="1" applyBorder="1" applyAlignment="1" applyProtection="1">
      <alignment horizontal="center" vertical="center"/>
      <protection hidden="1"/>
    </xf>
    <xf numFmtId="164" fontId="37" fillId="0" borderId="0" xfId="0" applyNumberFormat="1" applyFont="1" applyAlignment="1" applyProtection="1">
      <alignment horizontal="center" vertical="center"/>
      <protection hidden="1"/>
    </xf>
    <xf numFmtId="164" fontId="37" fillId="0" borderId="23" xfId="0" applyNumberFormat="1" applyFont="1" applyBorder="1" applyAlignment="1" applyProtection="1">
      <alignment horizontal="center" vertical="center"/>
      <protection hidden="1"/>
    </xf>
    <xf numFmtId="164" fontId="37" fillId="0" borderId="20" xfId="0" applyNumberFormat="1" applyFont="1" applyBorder="1" applyAlignment="1" applyProtection="1">
      <alignment horizontal="center" vertical="center"/>
      <protection hidden="1"/>
    </xf>
    <xf numFmtId="164" fontId="37" fillId="0" borderId="17" xfId="0" applyNumberFormat="1" applyFont="1" applyBorder="1" applyAlignment="1" applyProtection="1">
      <alignment horizontal="center" vertical="center"/>
      <protection hidden="1"/>
    </xf>
    <xf numFmtId="0" fontId="23" fillId="0" borderId="22" xfId="0" applyFont="1" applyBorder="1" applyAlignment="1" applyProtection="1">
      <alignment horizontal="center" vertical="center"/>
      <protection hidden="1"/>
    </xf>
    <xf numFmtId="0" fontId="23" fillId="0" borderId="17" xfId="0" applyFont="1" applyBorder="1" applyAlignment="1" applyProtection="1">
      <alignment horizontal="center" vertical="center"/>
      <protection hidden="1"/>
    </xf>
    <xf numFmtId="1" fontId="35" fillId="0" borderId="22" xfId="0" applyNumberFormat="1" applyFont="1" applyBorder="1" applyAlignment="1" applyProtection="1">
      <alignment horizontal="center" vertical="center"/>
      <protection hidden="1"/>
    </xf>
    <xf numFmtId="0" fontId="35" fillId="0" borderId="17" xfId="0" applyFont="1" applyBorder="1" applyAlignment="1" applyProtection="1">
      <alignment horizontal="center" vertical="center"/>
      <protection hidden="1"/>
    </xf>
    <xf numFmtId="1" fontId="36" fillId="0" borderId="22" xfId="0" applyNumberFormat="1" applyFont="1" applyBorder="1" applyAlignment="1" applyProtection="1">
      <alignment horizontal="center" vertical="center"/>
      <protection hidden="1"/>
    </xf>
    <xf numFmtId="0" fontId="36" fillId="0" borderId="17" xfId="0" applyFont="1" applyBorder="1" applyAlignment="1" applyProtection="1">
      <alignment horizontal="center" vertical="center"/>
      <protection hidden="1"/>
    </xf>
    <xf numFmtId="0" fontId="25" fillId="11" borderId="0" xfId="0" applyFont="1" applyFill="1" applyAlignment="1" applyProtection="1">
      <alignment horizontal="center" vertical="center"/>
      <protection hidden="1"/>
    </xf>
    <xf numFmtId="0" fontId="26" fillId="0" borderId="20" xfId="0" applyFont="1" applyBorder="1" applyAlignment="1" applyProtection="1">
      <alignment horizontal="center" vertical="center"/>
      <protection hidden="1"/>
    </xf>
    <xf numFmtId="164" fontId="42" fillId="27" borderId="13" xfId="0" applyNumberFormat="1" applyFont="1" applyFill="1" applyBorder="1" applyAlignment="1" applyProtection="1">
      <alignment horizontal="center" vertical="center"/>
      <protection hidden="1"/>
    </xf>
    <xf numFmtId="164" fontId="42" fillId="27" borderId="15" xfId="0" applyNumberFormat="1" applyFont="1" applyFill="1" applyBorder="1" applyAlignment="1" applyProtection="1">
      <alignment horizontal="center" vertical="center"/>
      <protection hidden="1"/>
    </xf>
    <xf numFmtId="0" fontId="9" fillId="25" borderId="18" xfId="0" applyFont="1" applyFill="1" applyBorder="1" applyAlignment="1" applyProtection="1">
      <alignment horizontal="left" vertical="center"/>
      <protection hidden="1"/>
    </xf>
    <xf numFmtId="0" fontId="9" fillId="25" borderId="19" xfId="0" applyFont="1" applyFill="1" applyBorder="1" applyAlignment="1" applyProtection="1">
      <alignment horizontal="left" vertical="center"/>
      <protection hidden="1"/>
    </xf>
    <xf numFmtId="0" fontId="9" fillId="25" borderId="16" xfId="0" applyFont="1" applyFill="1" applyBorder="1" applyAlignment="1" applyProtection="1">
      <alignment horizontal="left" vertical="center"/>
      <protection hidden="1"/>
    </xf>
    <xf numFmtId="0" fontId="9" fillId="25" borderId="20" xfId="0" applyFont="1" applyFill="1" applyBorder="1" applyAlignment="1" applyProtection="1">
      <alignment horizontal="left" vertical="center"/>
      <protection hidden="1"/>
    </xf>
    <xf numFmtId="164" fontId="38" fillId="0" borderId="19" xfId="0" applyNumberFormat="1" applyFont="1" applyBorder="1" applyAlignment="1" applyProtection="1">
      <alignment horizontal="center" vertical="center"/>
      <protection hidden="1"/>
    </xf>
    <xf numFmtId="164" fontId="38" fillId="0" borderId="22" xfId="0" applyNumberFormat="1" applyFont="1" applyBorder="1" applyAlignment="1" applyProtection="1">
      <alignment horizontal="center" vertical="center"/>
      <protection hidden="1"/>
    </xf>
    <xf numFmtId="164" fontId="38" fillId="0" borderId="20" xfId="0" applyNumberFormat="1" applyFont="1" applyBorder="1" applyAlignment="1" applyProtection="1">
      <alignment horizontal="center" vertical="center"/>
      <protection hidden="1"/>
    </xf>
    <xf numFmtId="164" fontId="38" fillId="0" borderId="17" xfId="0" applyNumberFormat="1" applyFont="1" applyBorder="1" applyAlignment="1" applyProtection="1">
      <alignment horizontal="center" vertical="center"/>
      <protection hidden="1"/>
    </xf>
    <xf numFmtId="0" fontId="7" fillId="18" borderId="13" xfId="0" applyFont="1" applyFill="1" applyBorder="1" applyAlignment="1" applyProtection="1">
      <alignment horizontal="center" vertical="center"/>
      <protection hidden="1"/>
    </xf>
    <xf numFmtId="0" fontId="7" fillId="18" borderId="14" xfId="0" applyFont="1" applyFill="1" applyBorder="1" applyAlignment="1" applyProtection="1">
      <alignment horizontal="center" vertical="center"/>
      <protection hidden="1"/>
    </xf>
    <xf numFmtId="0" fontId="7" fillId="19" borderId="13" xfId="0" applyFont="1" applyFill="1" applyBorder="1" applyAlignment="1" applyProtection="1">
      <alignment horizontal="center" vertical="center"/>
      <protection hidden="1"/>
    </xf>
    <xf numFmtId="0" fontId="7" fillId="19" borderId="14" xfId="0" applyFont="1" applyFill="1" applyBorder="1" applyAlignment="1" applyProtection="1">
      <alignment horizontal="center" vertical="center"/>
      <protection hidden="1"/>
    </xf>
    <xf numFmtId="0" fontId="7" fillId="7" borderId="13" xfId="0" applyFont="1" applyFill="1" applyBorder="1" applyAlignment="1" applyProtection="1">
      <alignment horizontal="center" vertical="center"/>
      <protection hidden="1"/>
    </xf>
    <xf numFmtId="0" fontId="7" fillId="7" borderId="14" xfId="0" applyFont="1" applyFill="1" applyBorder="1" applyAlignment="1" applyProtection="1">
      <alignment horizontal="center" vertical="center"/>
      <protection hidden="1"/>
    </xf>
    <xf numFmtId="0" fontId="7" fillId="20" borderId="13" xfId="0" applyFont="1" applyFill="1" applyBorder="1" applyAlignment="1" applyProtection="1">
      <alignment horizontal="center" vertical="center"/>
      <protection hidden="1"/>
    </xf>
    <xf numFmtId="0" fontId="7" fillId="20" borderId="14" xfId="0" applyFont="1" applyFill="1" applyBorder="1" applyAlignment="1" applyProtection="1">
      <alignment horizontal="center" vertical="center"/>
      <protection hidden="1"/>
    </xf>
    <xf numFmtId="0" fontId="17" fillId="2" borderId="13" xfId="0" applyFont="1" applyFill="1" applyBorder="1" applyAlignment="1" applyProtection="1">
      <alignment horizontal="center" vertical="center" wrapText="1"/>
      <protection hidden="1"/>
    </xf>
    <xf numFmtId="0" fontId="7" fillId="6" borderId="3" xfId="0" applyFont="1" applyFill="1" applyBorder="1" applyAlignment="1" applyProtection="1">
      <alignment horizontal="center" vertical="center"/>
      <protection hidden="1"/>
    </xf>
    <xf numFmtId="0" fontId="127" fillId="82" borderId="3" xfId="0" applyFont="1" applyFill="1" applyBorder="1" applyAlignment="1" applyProtection="1">
      <alignment horizontal="center" vertical="center"/>
      <protection hidden="1"/>
    </xf>
    <xf numFmtId="0" fontId="137" fillId="6" borderId="13" xfId="0" applyFont="1" applyFill="1" applyBorder="1" applyAlignment="1" applyProtection="1">
      <alignment horizontal="center" vertical="center"/>
      <protection hidden="1"/>
    </xf>
    <xf numFmtId="0" fontId="7" fillId="6" borderId="15" xfId="0" applyFont="1" applyFill="1" applyBorder="1" applyAlignment="1" applyProtection="1">
      <alignment horizontal="center" vertical="center"/>
      <protection hidden="1"/>
    </xf>
    <xf numFmtId="0" fontId="136" fillId="82" borderId="13" xfId="0" applyFont="1" applyFill="1" applyBorder="1" applyAlignment="1" applyProtection="1">
      <alignment horizontal="center" vertical="center"/>
      <protection hidden="1"/>
    </xf>
    <xf numFmtId="0" fontId="136" fillId="82" borderId="14" xfId="0" applyFont="1" applyFill="1" applyBorder="1" applyAlignment="1" applyProtection="1">
      <alignment horizontal="center" vertical="center"/>
      <protection hidden="1"/>
    </xf>
    <xf numFmtId="0" fontId="136" fillId="82" borderId="15" xfId="0" applyFont="1" applyFill="1" applyBorder="1" applyAlignment="1" applyProtection="1">
      <alignment horizontal="center" vertical="center"/>
      <protection hidden="1"/>
    </xf>
    <xf numFmtId="0" fontId="140" fillId="11" borderId="19" xfId="0" applyFont="1" applyFill="1" applyBorder="1" applyAlignment="1" applyProtection="1">
      <alignment horizontal="center" vertical="center"/>
      <protection locked="0" hidden="1"/>
    </xf>
    <xf numFmtId="0" fontId="140" fillId="11" borderId="22" xfId="0" applyFont="1" applyFill="1" applyBorder="1" applyAlignment="1" applyProtection="1">
      <alignment horizontal="center" vertical="center"/>
      <protection locked="0" hidden="1"/>
    </xf>
    <xf numFmtId="0" fontId="140" fillId="11" borderId="0" xfId="0" applyFont="1" applyFill="1" applyBorder="1" applyAlignment="1" applyProtection="1">
      <alignment horizontal="center" vertical="center"/>
      <protection locked="0" hidden="1"/>
    </xf>
    <xf numFmtId="0" fontId="140" fillId="11" borderId="23" xfId="0" applyFont="1" applyFill="1" applyBorder="1" applyAlignment="1" applyProtection="1">
      <alignment horizontal="center" vertical="center"/>
      <protection locked="0" hidden="1"/>
    </xf>
    <xf numFmtId="0" fontId="140" fillId="11" borderId="20" xfId="0" applyFont="1" applyFill="1" applyBorder="1" applyAlignment="1" applyProtection="1">
      <alignment horizontal="center" vertical="center"/>
      <protection locked="0" hidden="1"/>
    </xf>
    <xf numFmtId="0" fontId="140" fillId="11" borderId="17" xfId="0" applyFont="1" applyFill="1" applyBorder="1" applyAlignment="1" applyProtection="1">
      <alignment horizontal="center" vertical="center"/>
      <protection locked="0" hidden="1"/>
    </xf>
    <xf numFmtId="0" fontId="135" fillId="3" borderId="21" xfId="0" applyFont="1" applyFill="1" applyBorder="1" applyAlignment="1">
      <alignment horizontal="center" vertical="center"/>
    </xf>
    <xf numFmtId="0" fontId="135" fillId="3" borderId="0" xfId="0" applyFont="1" applyFill="1" applyBorder="1" applyAlignment="1">
      <alignment horizontal="center" vertical="center"/>
    </xf>
    <xf numFmtId="0" fontId="135" fillId="3" borderId="4" xfId="0" applyFont="1" applyFill="1" applyBorder="1" applyAlignment="1">
      <alignment horizontal="center" vertical="center"/>
    </xf>
    <xf numFmtId="0" fontId="135" fillId="3" borderId="7" xfId="0" applyFont="1" applyFill="1" applyBorder="1" applyAlignment="1">
      <alignment horizontal="center" vertical="center"/>
    </xf>
    <xf numFmtId="0" fontId="135" fillId="3" borderId="8" xfId="0" applyFont="1" applyFill="1" applyBorder="1" applyAlignment="1">
      <alignment horizontal="center" vertical="center"/>
    </xf>
    <xf numFmtId="0" fontId="139" fillId="2" borderId="1" xfId="0" applyFont="1" applyFill="1" applyBorder="1" applyAlignment="1">
      <alignment horizontal="center" vertical="center"/>
    </xf>
    <xf numFmtId="0" fontId="139" fillId="2" borderId="2" xfId="0" applyFont="1" applyFill="1" applyBorder="1" applyAlignment="1">
      <alignment horizontal="center" vertical="center"/>
    </xf>
    <xf numFmtId="0" fontId="139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59">
    <dxf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gradientFill degree="90">
          <stop position="0">
            <color theme="7" tint="0.40000610370189521"/>
          </stop>
          <stop position="1">
            <color theme="7" tint="0.59999389629810485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gradientFill degree="90">
          <stop position="0">
            <color theme="4" tint="0.40000610370189521"/>
          </stop>
          <stop position="1">
            <color theme="4" tint="0.59999389629810485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9"/>
        </patternFill>
      </fill>
    </dxf>
    <dxf>
      <font>
        <color theme="0"/>
      </font>
      <fill>
        <gradientFill degree="90">
          <stop position="0">
            <color rgb="FF21EB2B"/>
          </stop>
          <stop position="1">
            <color rgb="FF12C81B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2060"/>
      </font>
      <fill>
        <gradientFill degree="90">
          <stop position="0">
            <color rgb="FFFFFF00"/>
          </stop>
          <stop position="1">
            <color rgb="FFFFFF89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00B0F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EA8F16"/>
      <color rgb="FFA95FF3"/>
      <color rgb="FFCEF509"/>
      <color rgb="FF89FFBE"/>
      <color rgb="FF21EB2B"/>
      <color rgb="FF49C6ED"/>
      <color rgb="FF00F26D"/>
      <color rgb="FFECF0F8"/>
      <color rgb="FF12C81B"/>
      <color rgb="FF1F7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theme" Target="theme/theme1.xml" /><Relationship Id="rId2" Type="http://schemas.openxmlformats.org/officeDocument/2006/relationships/worksheet" Target="worksheets/sheet2.xml" /><Relationship Id="rId16" Type="http://schemas.openxmlformats.org/officeDocument/2006/relationships/calcChain" Target="calcChain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heetMetadata" Target="metadata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haredStrings" Target="sharedStrings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Daily Meal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2989786113756916E-3"/>
          <c:y val="0"/>
          <c:w val="0.98174224705497348"/>
          <c:h val="0.88620128707034207"/>
        </c:manualLayout>
      </c:layout>
      <c:lineChart>
        <c:grouping val="standard"/>
        <c:varyColors val="0"/>
        <c:ser>
          <c:idx val="0"/>
          <c:order val="0"/>
          <c:tx>
            <c:v>Day</c:v>
          </c:tx>
          <c:spPr>
            <a:ln w="28575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6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Dashboard!$C$5:$C$36</c:f>
              <c:numCache>
                <c:formatCode>General</c:formatCode>
                <c:ptCount val="32"/>
                <c:pt idx="0">
                  <c:v>0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17</c:v>
                </c:pt>
                <c:pt idx="5">
                  <c:v>10</c:v>
                </c:pt>
                <c:pt idx="6">
                  <c:v>8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14</c:v>
                </c:pt>
                <c:pt idx="13">
                  <c:v>12</c:v>
                </c:pt>
                <c:pt idx="14">
                  <c:v>12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13</c:v>
                </c:pt>
                <c:pt idx="22">
                  <c:v>14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13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17</c:v>
                </c:pt>
                <c:pt idx="3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9-2944-A029-278F6DCD40FF}"/>
            </c:ext>
          </c:extLst>
        </c:ser>
        <c:ser>
          <c:idx val="1"/>
          <c:order val="1"/>
          <c:tx>
            <c:v>Night</c:v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fld id="{0A4F0AB3-7D78-44E3-B420-9472C1CE0FDE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>
                  <a:glow rad="127000">
                    <a:schemeClr val="bg1"/>
                  </a:glow>
                  <a:outerShdw blurRad="50800" dist="50800" dir="5400000" algn="ctr" rotWithShape="0">
                    <a:schemeClr val="bg1"/>
                  </a:outerShdw>
                </a:effectLst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4057-4BAA-A983-7AFA82E48A56}"/>
                </c:ext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6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Dashboard!$D$5:$D$36</c:f>
              <c:numCache>
                <c:formatCode>General</c:formatCode>
                <c:ptCount val="32"/>
                <c:pt idx="0">
                  <c:v>19</c:v>
                </c:pt>
                <c:pt idx="1">
                  <c:v>20</c:v>
                </c:pt>
                <c:pt idx="2">
                  <c:v>13</c:v>
                </c:pt>
                <c:pt idx="3">
                  <c:v>19</c:v>
                </c:pt>
                <c:pt idx="4">
                  <c:v>16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16</c:v>
                </c:pt>
                <c:pt idx="10">
                  <c:v>15</c:v>
                </c:pt>
                <c:pt idx="11">
                  <c:v>11</c:v>
                </c:pt>
                <c:pt idx="12">
                  <c:v>11</c:v>
                </c:pt>
                <c:pt idx="13">
                  <c:v>10</c:v>
                </c:pt>
                <c:pt idx="14">
                  <c:v>11</c:v>
                </c:pt>
                <c:pt idx="15">
                  <c:v>13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10</c:v>
                </c:pt>
                <c:pt idx="20">
                  <c:v>13</c:v>
                </c:pt>
                <c:pt idx="21">
                  <c:v>15</c:v>
                </c:pt>
                <c:pt idx="22">
                  <c:v>13</c:v>
                </c:pt>
                <c:pt idx="23">
                  <c:v>15</c:v>
                </c:pt>
                <c:pt idx="24">
                  <c:v>14</c:v>
                </c:pt>
                <c:pt idx="25">
                  <c:v>15</c:v>
                </c:pt>
                <c:pt idx="26">
                  <c:v>12</c:v>
                </c:pt>
                <c:pt idx="27">
                  <c:v>11</c:v>
                </c:pt>
                <c:pt idx="28">
                  <c:v>14</c:v>
                </c:pt>
                <c:pt idx="29">
                  <c:v>18</c:v>
                </c:pt>
                <c:pt idx="30">
                  <c:v>16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9-2944-A029-278F6DCD4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910207"/>
        <c:axId val="623911871"/>
      </c:lineChart>
      <c:catAx>
        <c:axId val="623910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8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1871"/>
        <c:crosses val="autoZero"/>
        <c:auto val="1"/>
        <c:lblAlgn val="ctr"/>
        <c:lblOffset val="100"/>
        <c:noMultiLvlLbl val="0"/>
      </c:catAx>
      <c:valAx>
        <c:axId val="62391187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391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rgbClr val="FFC000"/>
                </a:solidFill>
              </a:rPr>
              <a:t>Day</a:t>
            </a:r>
            <a:r>
              <a:rPr lang="en-IN" sz="2000" b="1"/>
              <a:t> v/s </a:t>
            </a:r>
            <a:r>
              <a:rPr lang="en-IN" sz="2000" b="1">
                <a:solidFill>
                  <a:srgbClr val="FF0000"/>
                </a:solidFill>
              </a:rPr>
              <a:t>Night</a:t>
            </a:r>
          </a:p>
        </c:rich>
      </c:tx>
      <c:layout>
        <c:manualLayout>
          <c:xMode val="edge"/>
          <c:yMode val="edge"/>
          <c:x val="0.30495103134064599"/>
          <c:y val="0.47364787344325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3.2859246667709903E-2"/>
          <c:w val="0.982236866177437"/>
          <c:h val="0.93573637448915803"/>
        </c:manualLayout>
      </c:layout>
      <c:doughnutChart>
        <c:varyColors val="1"/>
        <c:ser>
          <c:idx val="1"/>
          <c:order val="0"/>
          <c:spPr>
            <a:solidFill>
              <a:srgbClr val="FF0000"/>
            </a:solidFill>
            <a:ln w="19050">
              <a:noFill/>
            </a:ln>
            <a:effectLst>
              <a:outerShdw blurRad="63500" sx="102000" sy="102000" algn="ctr" rotWithShape="0">
                <a:schemeClr val="bg1">
                  <a:alpha val="40000"/>
                </a:schemeClr>
              </a:outerShdw>
            </a:effectLst>
            <a:scene3d>
              <a:camera prst="orthographicFront"/>
              <a:lightRig rig="threePt" dir="t"/>
            </a:scene3d>
            <a:sp3d prstMaterial="plastic"/>
          </c:spPr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1-B711-45B0-9EB8-B0792C623699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  <c:extLst>
              <c:ext xmlns:c16="http://schemas.microsoft.com/office/drawing/2014/chart" uri="{C3380CC4-5D6E-409C-BE32-E72D297353CC}">
                <c16:uniqueId val="{00000003-B711-45B0-9EB8-B0792C6236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Dashboard!$T$4:$U$4</c:f>
              <c:numCache>
                <c:formatCode>General</c:formatCode>
                <c:ptCount val="2"/>
                <c:pt idx="0">
                  <c:v>397</c:v>
                </c:pt>
                <c:pt idx="1">
                  <c:v>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6-B14B-8BB9-4395589B1F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  <c:holeSize val="52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600" b="1" i="0" u="none" strike="noStrike" kern="1200" cap="all" spc="12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/>
              </a:rPr>
              <a:t>Guest MEAL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hidden_data!$I$1:$I$2</c:f>
              <c:strCache>
                <c:ptCount val="2"/>
                <c:pt idx="0">
                  <c:v>Guest meal</c:v>
                </c:pt>
                <c:pt idx="1">
                  <c:v>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hidden_data!$H$3:$H$33</c:f>
              <c:numCache>
                <c:formatCode>dd\-mm\-yyyy</c:formatCode>
                <c:ptCount val="31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  <c:pt idx="5">
                  <c:v>45479</c:v>
                </c:pt>
                <c:pt idx="6">
                  <c:v>45480</c:v>
                </c:pt>
                <c:pt idx="7">
                  <c:v>45481</c:v>
                </c:pt>
                <c:pt idx="8">
                  <c:v>45482</c:v>
                </c:pt>
                <c:pt idx="9">
                  <c:v>45483</c:v>
                </c:pt>
                <c:pt idx="10">
                  <c:v>45484</c:v>
                </c:pt>
                <c:pt idx="11">
                  <c:v>45485</c:v>
                </c:pt>
                <c:pt idx="12">
                  <c:v>45486</c:v>
                </c:pt>
                <c:pt idx="13">
                  <c:v>45487</c:v>
                </c:pt>
                <c:pt idx="14">
                  <c:v>45488</c:v>
                </c:pt>
                <c:pt idx="15">
                  <c:v>45489</c:v>
                </c:pt>
                <c:pt idx="16">
                  <c:v>45490</c:v>
                </c:pt>
                <c:pt idx="17">
                  <c:v>45491</c:v>
                </c:pt>
                <c:pt idx="18">
                  <c:v>45492</c:v>
                </c:pt>
                <c:pt idx="19">
                  <c:v>45493</c:v>
                </c:pt>
                <c:pt idx="20">
                  <c:v>45494</c:v>
                </c:pt>
                <c:pt idx="21">
                  <c:v>45495</c:v>
                </c:pt>
                <c:pt idx="22">
                  <c:v>45496</c:v>
                </c:pt>
                <c:pt idx="23">
                  <c:v>45497</c:v>
                </c:pt>
                <c:pt idx="24">
                  <c:v>45498</c:v>
                </c:pt>
                <c:pt idx="25">
                  <c:v>45499</c:v>
                </c:pt>
                <c:pt idx="26">
                  <c:v>45500</c:v>
                </c:pt>
                <c:pt idx="27">
                  <c:v>45501</c:v>
                </c:pt>
                <c:pt idx="28">
                  <c:v>45502</c:v>
                </c:pt>
                <c:pt idx="29">
                  <c:v>45503</c:v>
                </c:pt>
                <c:pt idx="30">
                  <c:v>45504</c:v>
                </c:pt>
              </c:numCache>
            </c:numRef>
          </c:cat>
          <c:val>
            <c:numRef>
              <c:f>hidden_data!$I$3:$I$33</c:f>
              <c:numCache>
                <c:formatCode>0</c:formatCode>
                <c:ptCount val="31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7D-4970-9581-D55D8DA4AD3A}"/>
            </c:ext>
          </c:extLst>
        </c:ser>
        <c:ser>
          <c:idx val="1"/>
          <c:order val="1"/>
          <c:tx>
            <c:strRef>
              <c:f>hidden_data!$J$1:$J$2</c:f>
              <c:strCache>
                <c:ptCount val="2"/>
                <c:pt idx="0">
                  <c:v>Guest meal</c:v>
                </c:pt>
                <c:pt idx="1">
                  <c:v>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hidden_data!$H$3:$H$33</c:f>
              <c:numCache>
                <c:formatCode>dd\-mm\-yyyy</c:formatCode>
                <c:ptCount val="31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  <c:pt idx="5">
                  <c:v>45479</c:v>
                </c:pt>
                <c:pt idx="6">
                  <c:v>45480</c:v>
                </c:pt>
                <c:pt idx="7">
                  <c:v>45481</c:v>
                </c:pt>
                <c:pt idx="8">
                  <c:v>45482</c:v>
                </c:pt>
                <c:pt idx="9">
                  <c:v>45483</c:v>
                </c:pt>
                <c:pt idx="10">
                  <c:v>45484</c:v>
                </c:pt>
                <c:pt idx="11">
                  <c:v>45485</c:v>
                </c:pt>
                <c:pt idx="12">
                  <c:v>45486</c:v>
                </c:pt>
                <c:pt idx="13">
                  <c:v>45487</c:v>
                </c:pt>
                <c:pt idx="14">
                  <c:v>45488</c:v>
                </c:pt>
                <c:pt idx="15">
                  <c:v>45489</c:v>
                </c:pt>
                <c:pt idx="16">
                  <c:v>45490</c:v>
                </c:pt>
                <c:pt idx="17">
                  <c:v>45491</c:v>
                </c:pt>
                <c:pt idx="18">
                  <c:v>45492</c:v>
                </c:pt>
                <c:pt idx="19">
                  <c:v>45493</c:v>
                </c:pt>
                <c:pt idx="20">
                  <c:v>45494</c:v>
                </c:pt>
                <c:pt idx="21">
                  <c:v>45495</c:v>
                </c:pt>
                <c:pt idx="22">
                  <c:v>45496</c:v>
                </c:pt>
                <c:pt idx="23">
                  <c:v>45497</c:v>
                </c:pt>
                <c:pt idx="24">
                  <c:v>45498</c:v>
                </c:pt>
                <c:pt idx="25">
                  <c:v>45499</c:v>
                </c:pt>
                <c:pt idx="26">
                  <c:v>45500</c:v>
                </c:pt>
                <c:pt idx="27">
                  <c:v>45501</c:v>
                </c:pt>
                <c:pt idx="28">
                  <c:v>45502</c:v>
                </c:pt>
                <c:pt idx="29">
                  <c:v>45503</c:v>
                </c:pt>
                <c:pt idx="30">
                  <c:v>45504</c:v>
                </c:pt>
              </c:numCache>
            </c:numRef>
          </c:cat>
          <c:val>
            <c:numRef>
              <c:f>hidden_data!$J$3:$J$33</c:f>
              <c:numCache>
                <c:formatCode>0</c:formatCode>
                <c:ptCount val="31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7D-4970-9581-D55D8DA4A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353871"/>
        <c:axId val="1350352207"/>
      </c:lineChart>
      <c:dateAx>
        <c:axId val="1350353871"/>
        <c:scaling>
          <c:orientation val="minMax"/>
        </c:scaling>
        <c:delete val="0"/>
        <c:axPos val="b"/>
        <c:numFmt formatCode="dd\.\ d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352207"/>
        <c:crosses val="autoZero"/>
        <c:auto val="1"/>
        <c:lblOffset val="100"/>
        <c:baseTimeUnit val="days"/>
      </c:dateAx>
      <c:valAx>
        <c:axId val="135035220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5035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 Meal Charge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834189792486486E-3"/>
          <c:y val="0.15319444444444447"/>
          <c:w val="0.96821132066783966"/>
          <c:h val="0.69111585010207055"/>
        </c:manualLayout>
      </c:layout>
      <c:lineChart>
        <c:grouping val="standard"/>
        <c:varyColors val="0"/>
        <c:ser>
          <c:idx val="0"/>
          <c:order val="0"/>
          <c:tx>
            <c:strRef>
              <c:f>hidden_data!$S$2</c:f>
              <c:strCache>
                <c:ptCount val="1"/>
                <c:pt idx="0">
                  <c:v>Average Charge</c:v>
                </c:pt>
              </c:strCache>
            </c:strRef>
          </c:tx>
          <c:spPr>
            <a:ln w="41275" cap="rnd">
              <a:solidFill>
                <a:srgbClr val="EA8F1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hidden_data!$N$3:$N$34</c:f>
              <c:numCache>
                <c:formatCode>m/d/yyyy</c:formatCode>
                <c:ptCount val="32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  <c:pt idx="5">
                  <c:v>45479</c:v>
                </c:pt>
                <c:pt idx="6">
                  <c:v>45480</c:v>
                </c:pt>
                <c:pt idx="7">
                  <c:v>45481</c:v>
                </c:pt>
                <c:pt idx="8">
                  <c:v>45482</c:v>
                </c:pt>
                <c:pt idx="9">
                  <c:v>45483</c:v>
                </c:pt>
                <c:pt idx="10">
                  <c:v>45484</c:v>
                </c:pt>
                <c:pt idx="11">
                  <c:v>45485</c:v>
                </c:pt>
                <c:pt idx="12">
                  <c:v>45486</c:v>
                </c:pt>
                <c:pt idx="13">
                  <c:v>45487</c:v>
                </c:pt>
                <c:pt idx="14">
                  <c:v>45488</c:v>
                </c:pt>
                <c:pt idx="15">
                  <c:v>45489</c:v>
                </c:pt>
                <c:pt idx="16">
                  <c:v>45490</c:v>
                </c:pt>
                <c:pt idx="17">
                  <c:v>45491</c:v>
                </c:pt>
                <c:pt idx="18">
                  <c:v>45492</c:v>
                </c:pt>
                <c:pt idx="19">
                  <c:v>45493</c:v>
                </c:pt>
                <c:pt idx="20">
                  <c:v>45494</c:v>
                </c:pt>
                <c:pt idx="21">
                  <c:v>45495</c:v>
                </c:pt>
                <c:pt idx="22">
                  <c:v>45496</c:v>
                </c:pt>
                <c:pt idx="23">
                  <c:v>45497</c:v>
                </c:pt>
                <c:pt idx="24">
                  <c:v>45498</c:v>
                </c:pt>
                <c:pt idx="25">
                  <c:v>45499</c:v>
                </c:pt>
                <c:pt idx="26">
                  <c:v>45500</c:v>
                </c:pt>
                <c:pt idx="27">
                  <c:v>45501</c:v>
                </c:pt>
                <c:pt idx="28">
                  <c:v>45502</c:v>
                </c:pt>
                <c:pt idx="29">
                  <c:v>45503</c:v>
                </c:pt>
                <c:pt idx="30">
                  <c:v>45504</c:v>
                </c:pt>
                <c:pt idx="31">
                  <c:v>45505</c:v>
                </c:pt>
              </c:numCache>
            </c:numRef>
          </c:cat>
          <c:val>
            <c:numRef>
              <c:f>hidden_data!$S$3:$S$34</c:f>
              <c:numCache>
                <c:formatCode>0.00</c:formatCode>
                <c:ptCount val="32"/>
                <c:pt idx="0">
                  <c:v>49.297297297297298</c:v>
                </c:pt>
                <c:pt idx="1">
                  <c:v>27.891891891891891</c:v>
                </c:pt>
                <c:pt idx="2">
                  <c:v>38</c:v>
                </c:pt>
                <c:pt idx="3">
                  <c:v>47.111111111111114</c:v>
                </c:pt>
                <c:pt idx="4">
                  <c:v>47.92307692307692</c:v>
                </c:pt>
                <c:pt idx="5">
                  <c:v>60.705882352941174</c:v>
                </c:pt>
                <c:pt idx="6">
                  <c:v>47.739130434782609</c:v>
                </c:pt>
                <c:pt idx="7">
                  <c:v>56.32</c:v>
                </c:pt>
                <c:pt idx="8">
                  <c:v>36</c:v>
                </c:pt>
                <c:pt idx="9">
                  <c:v>42.758620689655174</c:v>
                </c:pt>
                <c:pt idx="10">
                  <c:v>50</c:v>
                </c:pt>
                <c:pt idx="11">
                  <c:v>52.32</c:v>
                </c:pt>
                <c:pt idx="12">
                  <c:v>61.043478260869563</c:v>
                </c:pt>
                <c:pt idx="13">
                  <c:v>45.909090909090907</c:v>
                </c:pt>
                <c:pt idx="14">
                  <c:v>59.18181818181818</c:v>
                </c:pt>
                <c:pt idx="15">
                  <c:v>54.416666666666664</c:v>
                </c:pt>
                <c:pt idx="16">
                  <c:v>52.608695652173914</c:v>
                </c:pt>
                <c:pt idx="17">
                  <c:v>25.652173913043477</c:v>
                </c:pt>
                <c:pt idx="18">
                  <c:v>61.217391304347828</c:v>
                </c:pt>
                <c:pt idx="19">
                  <c:v>62.19047619047619</c:v>
                </c:pt>
                <c:pt idx="20">
                  <c:v>47</c:v>
                </c:pt>
                <c:pt idx="21">
                  <c:v>53.724137931034484</c:v>
                </c:pt>
                <c:pt idx="22">
                  <c:v>38.08</c:v>
                </c:pt>
                <c:pt idx="23">
                  <c:v>58.296296296296298</c:v>
                </c:pt>
                <c:pt idx="24">
                  <c:v>52.071428571428569</c:v>
                </c:pt>
                <c:pt idx="25">
                  <c:v>53.357142857142854</c:v>
                </c:pt>
                <c:pt idx="26">
                  <c:v>20.272727272727273</c:v>
                </c:pt>
                <c:pt idx="27">
                  <c:v>40.636363636363633</c:v>
                </c:pt>
                <c:pt idx="28">
                  <c:v>56.769230769230766</c:v>
                </c:pt>
                <c:pt idx="29">
                  <c:v>30.114285714285714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5-4C9C-8ED0-4F37F54B00E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86670591"/>
        <c:axId val="1350338063"/>
      </c:lineChart>
      <c:dateAx>
        <c:axId val="1586670591"/>
        <c:scaling>
          <c:orientation val="minMax"/>
          <c:max val="45504"/>
        </c:scaling>
        <c:delete val="0"/>
        <c:axPos val="b"/>
        <c:numFmt formatCode="dd\,\ ddd" sourceLinked="0"/>
        <c:majorTickMark val="out"/>
        <c:minorTickMark val="none"/>
        <c:tickLblPos val="nextTo"/>
        <c:spPr>
          <a:noFill/>
          <a:ln w="25400" cap="rnd" cmpd="dbl" algn="ctr">
            <a:solidFill>
              <a:schemeClr val="bg1">
                <a:lumMod val="75000"/>
              </a:schemeClr>
            </a:solidFill>
            <a:round/>
            <a:headEnd type="oval"/>
            <a:tailEnd type="oval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338063"/>
        <c:crosses val="autoZero"/>
        <c:auto val="1"/>
        <c:lblOffset val="100"/>
        <c:baseTimeUnit val="days"/>
      </c:dateAx>
      <c:valAx>
        <c:axId val="1350338063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158667059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Relationship Id="rId4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81642</xdr:rowOff>
    </xdr:from>
    <xdr:to>
      <xdr:col>21</xdr:col>
      <xdr:colOff>294409</xdr:colOff>
      <xdr:row>54</xdr:row>
      <xdr:rowOff>47295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239395</xdr:colOff>
      <xdr:row>6</xdr:row>
      <xdr:rowOff>237490</xdr:rowOff>
    </xdr:from>
    <xdr:to>
      <xdr:col>8</xdr:col>
      <xdr:colOff>677545</xdr:colOff>
      <xdr:row>23</xdr:row>
      <xdr:rowOff>118745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68036</xdr:colOff>
      <xdr:row>62</xdr:row>
      <xdr:rowOff>285749</xdr:rowOff>
    </xdr:from>
    <xdr:to>
      <xdr:col>21</xdr:col>
      <xdr:colOff>68036</xdr:colOff>
      <xdr:row>69</xdr:row>
      <xdr:rowOff>361949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08EC8C-F9F5-4FC0-8F2B-D9AD1B3AB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54428</xdr:colOff>
      <xdr:row>55</xdr:row>
      <xdr:rowOff>0</xdr:rowOff>
    </xdr:from>
    <xdr:to>
      <xdr:col>21</xdr:col>
      <xdr:colOff>40821</xdr:colOff>
      <xdr:row>62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D4B6DB-68F9-4E33-87DF-B9173F86A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41031</xdr:rowOff>
    </xdr:from>
    <xdr:to>
      <xdr:col>2</xdr:col>
      <xdr:colOff>733</xdr:colOff>
      <xdr:row>2</xdr:row>
      <xdr:rowOff>19050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0" y="40640"/>
          <a:ext cx="1845945" cy="492760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7327</xdr:colOff>
      <xdr:row>0</xdr:row>
      <xdr:rowOff>21981</xdr:rowOff>
    </xdr:from>
    <xdr:to>
      <xdr:col>1</xdr:col>
      <xdr:colOff>600807</xdr:colOff>
      <xdr:row>1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985" y="21590"/>
          <a:ext cx="1464945" cy="3689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00B0F0"/>
  </sheetPr>
  <dimension ref="A1:H33"/>
  <sheetViews>
    <sheetView zoomScale="50" zoomScaleNormal="50" workbookViewId="0">
      <pane xSplit="8" topLeftCell="I1" activePane="topRight" state="frozen"/>
      <selection pane="topRight" activeCell="F39" sqref="F39"/>
    </sheetView>
  </sheetViews>
  <sheetFormatPr defaultColWidth="9.01171875" defaultRowHeight="15" x14ac:dyDescent="0.2"/>
  <cols>
    <col min="1" max="1" width="2.95703125" style="165" customWidth="1"/>
    <col min="2" max="7" width="11.8359375" style="165" customWidth="1"/>
    <col min="8" max="8" width="2.95703125" style="165" customWidth="1"/>
    <col min="9" max="16372" width="9.14453125" style="165"/>
    <col min="16373" max="16384" width="9.01171875" style="165"/>
  </cols>
  <sheetData>
    <row r="1" spans="1:8" ht="24.95" customHeight="1" x14ac:dyDescent="0.2">
      <c r="A1" s="293"/>
      <c r="B1" s="293"/>
      <c r="C1" s="293"/>
      <c r="D1" s="293"/>
      <c r="E1" s="293"/>
      <c r="F1" s="293"/>
      <c r="G1" s="293"/>
      <c r="H1" s="293"/>
    </row>
    <row r="2" spans="1:8" ht="17.25" customHeight="1" x14ac:dyDescent="0.2">
      <c r="A2" s="293"/>
      <c r="B2" s="309" t="s">
        <v>0</v>
      </c>
      <c r="C2" s="309"/>
      <c r="D2" s="310"/>
      <c r="E2" s="310"/>
      <c r="F2" s="310"/>
      <c r="G2" s="310"/>
      <c r="H2" s="293"/>
    </row>
    <row r="3" spans="1:8" ht="17.25" customHeight="1" x14ac:dyDescent="0.2">
      <c r="A3" s="293"/>
      <c r="B3" s="309"/>
      <c r="C3" s="309"/>
      <c r="D3" s="310"/>
      <c r="E3" s="310"/>
      <c r="F3" s="310"/>
      <c r="G3" s="310"/>
      <c r="H3" s="293"/>
    </row>
    <row r="4" spans="1:8" ht="17.25" customHeight="1" x14ac:dyDescent="0.2">
      <c r="A4" s="293"/>
      <c r="B4" s="310"/>
      <c r="C4" s="310"/>
      <c r="D4" s="310"/>
      <c r="E4" s="310"/>
      <c r="F4" s="310"/>
      <c r="G4" s="310"/>
      <c r="H4" s="293"/>
    </row>
    <row r="5" spans="1:8" ht="17.25" customHeight="1" x14ac:dyDescent="0.2">
      <c r="A5" s="293"/>
      <c r="B5" s="310"/>
      <c r="C5" s="310"/>
      <c r="D5" s="310"/>
      <c r="E5" s="310"/>
      <c r="F5" s="310"/>
      <c r="G5" s="310"/>
      <c r="H5" s="293"/>
    </row>
    <row r="6" spans="1:8" ht="17.25" customHeight="1" x14ac:dyDescent="0.2">
      <c r="A6" s="293"/>
      <c r="B6" s="293"/>
      <c r="C6" s="293"/>
      <c r="D6" s="293"/>
      <c r="E6" s="293"/>
      <c r="F6" s="293"/>
      <c r="G6" s="293"/>
      <c r="H6" s="293"/>
    </row>
    <row r="7" spans="1:8" ht="17.25" customHeight="1" x14ac:dyDescent="0.2">
      <c r="A7" s="293"/>
      <c r="B7" s="302" t="s">
        <v>1</v>
      </c>
      <c r="C7" s="302"/>
      <c r="D7" s="311">
        <f ca="1">Dashboard!F5</f>
        <v>45504</v>
      </c>
      <c r="E7" s="311"/>
      <c r="F7" s="311"/>
      <c r="G7" s="311"/>
      <c r="H7" s="293"/>
    </row>
    <row r="8" spans="1:8" ht="17.25" customHeight="1" x14ac:dyDescent="0.2">
      <c r="A8" s="293"/>
      <c r="B8" s="302"/>
      <c r="C8" s="302"/>
      <c r="D8" s="311"/>
      <c r="E8" s="311"/>
      <c r="F8" s="311"/>
      <c r="G8" s="311"/>
      <c r="H8" s="293"/>
    </row>
    <row r="9" spans="1:8" ht="17.25" customHeight="1" x14ac:dyDescent="0.2">
      <c r="A9" s="293"/>
      <c r="B9" s="302"/>
      <c r="C9" s="302"/>
      <c r="D9" s="311"/>
      <c r="E9" s="311"/>
      <c r="F9" s="311"/>
      <c r="G9" s="311"/>
      <c r="H9" s="293"/>
    </row>
    <row r="10" spans="1:8" ht="17.25" customHeight="1" x14ac:dyDescent="0.2">
      <c r="A10" s="293"/>
      <c r="B10" s="299"/>
      <c r="C10" s="299"/>
      <c r="D10" s="299"/>
      <c r="E10" s="299"/>
      <c r="F10" s="299"/>
      <c r="G10" s="299"/>
      <c r="H10" s="293"/>
    </row>
    <row r="11" spans="1:8" ht="17.25" customHeight="1" x14ac:dyDescent="0.2">
      <c r="A11" s="293"/>
      <c r="B11" s="299"/>
      <c r="C11" s="299"/>
      <c r="D11" s="299"/>
      <c r="E11" s="299"/>
      <c r="F11" s="299"/>
      <c r="G11" s="299"/>
      <c r="H11" s="293"/>
    </row>
    <row r="12" spans="1:8" ht="17.25" customHeight="1" x14ac:dyDescent="0.2">
      <c r="A12" s="293"/>
      <c r="B12" s="313" t="s">
        <v>2</v>
      </c>
      <c r="C12" s="313"/>
      <c r="D12" s="313"/>
      <c r="E12" s="296" t="s">
        <v>3</v>
      </c>
      <c r="F12" s="296"/>
      <c r="G12" s="296"/>
      <c r="H12" s="293"/>
    </row>
    <row r="13" spans="1:8" ht="17.25" customHeight="1" x14ac:dyDescent="0.2">
      <c r="A13" s="293"/>
      <c r="B13" s="313"/>
      <c r="C13" s="313"/>
      <c r="D13" s="313"/>
      <c r="E13" s="296"/>
      <c r="F13" s="296"/>
      <c r="G13" s="296"/>
      <c r="H13" s="293"/>
    </row>
    <row r="14" spans="1:8" ht="17.25" customHeight="1" x14ac:dyDescent="0.2">
      <c r="A14" s="293"/>
      <c r="B14" s="313"/>
      <c r="C14" s="313"/>
      <c r="D14" s="313"/>
      <c r="E14" s="296"/>
      <c r="F14" s="296"/>
      <c r="G14" s="296"/>
      <c r="H14" s="293"/>
    </row>
    <row r="15" spans="1:8" ht="17.25" customHeight="1" x14ac:dyDescent="0.2">
      <c r="A15" s="293"/>
      <c r="B15" s="297" t="str">
        <f ca="1">Dashboard!H5</f>
        <v>Sagir</v>
      </c>
      <c r="C15" s="297"/>
      <c r="D15" s="297"/>
      <c r="E15" s="298" t="str">
        <f ca="1">Dashboard!I5</f>
        <v>Fish</v>
      </c>
      <c r="F15" s="298"/>
      <c r="G15" s="298"/>
      <c r="H15" s="293"/>
    </row>
    <row r="16" spans="1:8" ht="17.25" customHeight="1" x14ac:dyDescent="0.2">
      <c r="A16" s="293"/>
      <c r="B16" s="297"/>
      <c r="C16" s="297"/>
      <c r="D16" s="297"/>
      <c r="E16" s="298"/>
      <c r="F16" s="298"/>
      <c r="G16" s="298"/>
      <c r="H16" s="293"/>
    </row>
    <row r="17" spans="1:8" ht="17.25" customHeight="1" x14ac:dyDescent="0.2">
      <c r="A17" s="293"/>
      <c r="B17" s="297"/>
      <c r="C17" s="297"/>
      <c r="D17" s="297"/>
      <c r="E17" s="298"/>
      <c r="F17" s="298"/>
      <c r="G17" s="298"/>
      <c r="H17" s="293"/>
    </row>
    <row r="18" spans="1:8" ht="17.25" customHeight="1" x14ac:dyDescent="0.2">
      <c r="A18" s="293"/>
      <c r="B18" s="312"/>
      <c r="C18" s="312"/>
      <c r="D18" s="312"/>
      <c r="E18" s="312"/>
      <c r="F18" s="312"/>
      <c r="G18" s="312"/>
      <c r="H18" s="293"/>
    </row>
    <row r="19" spans="1:8" ht="17.25" customHeight="1" x14ac:dyDescent="0.2">
      <c r="A19" s="293"/>
      <c r="B19" s="312"/>
      <c r="C19" s="312"/>
      <c r="D19" s="312"/>
      <c r="E19" s="312"/>
      <c r="F19" s="312"/>
      <c r="G19" s="312"/>
      <c r="H19" s="293"/>
    </row>
    <row r="20" spans="1:8" ht="17.25" customHeight="1" x14ac:dyDescent="0.2">
      <c r="A20" s="293"/>
      <c r="B20" s="303" t="s">
        <v>4</v>
      </c>
      <c r="C20" s="303"/>
      <c r="D20" s="304" t="s">
        <v>5</v>
      </c>
      <c r="E20" s="304"/>
      <c r="F20" s="305" t="s">
        <v>6</v>
      </c>
      <c r="G20" s="305"/>
      <c r="H20" s="293"/>
    </row>
    <row r="21" spans="1:8" ht="17.25" customHeight="1" x14ac:dyDescent="0.2">
      <c r="A21" s="293"/>
      <c r="B21" s="303"/>
      <c r="C21" s="303"/>
      <c r="D21" s="304"/>
      <c r="E21" s="304"/>
      <c r="F21" s="305"/>
      <c r="G21" s="305"/>
      <c r="H21" s="293"/>
    </row>
    <row r="22" spans="1:8" ht="17.25" customHeight="1" x14ac:dyDescent="0.2">
      <c r="A22" s="293"/>
      <c r="B22" s="303"/>
      <c r="C22" s="303"/>
      <c r="D22" s="304"/>
      <c r="E22" s="304"/>
      <c r="F22" s="305"/>
      <c r="G22" s="305"/>
      <c r="H22" s="293"/>
    </row>
    <row r="23" spans="1:8" ht="17.25" customHeight="1" x14ac:dyDescent="0.2">
      <c r="A23" s="293"/>
      <c r="B23" s="306">
        <f ca="1">Dashboard!J5</f>
        <v>31</v>
      </c>
      <c r="C23" s="306"/>
      <c r="D23" s="307">
        <f ca="1">Dashboard!J4</f>
        <v>15</v>
      </c>
      <c r="E23" s="307"/>
      <c r="F23" s="308">
        <f ca="1">Dashboard!K4</f>
        <v>16</v>
      </c>
      <c r="G23" s="308"/>
      <c r="H23" s="293"/>
    </row>
    <row r="24" spans="1:8" ht="17.25" customHeight="1" x14ac:dyDescent="0.2">
      <c r="A24" s="293"/>
      <c r="B24" s="306"/>
      <c r="C24" s="306"/>
      <c r="D24" s="307"/>
      <c r="E24" s="307"/>
      <c r="F24" s="308"/>
      <c r="G24" s="308"/>
      <c r="H24" s="293"/>
    </row>
    <row r="25" spans="1:8" ht="17.25" customHeight="1" x14ac:dyDescent="0.2">
      <c r="A25" s="293"/>
      <c r="B25" s="306"/>
      <c r="C25" s="306"/>
      <c r="D25" s="307"/>
      <c r="E25" s="307"/>
      <c r="F25" s="308"/>
      <c r="G25" s="308"/>
      <c r="H25" s="293"/>
    </row>
    <row r="26" spans="1:8" ht="37.5" customHeight="1" x14ac:dyDescent="0.2">
      <c r="A26" s="293"/>
      <c r="B26" s="293"/>
      <c r="C26" s="293"/>
      <c r="D26" s="293"/>
      <c r="E26" s="293"/>
      <c r="F26" s="293"/>
      <c r="G26" s="293"/>
      <c r="H26" s="293"/>
    </row>
    <row r="27" spans="1:8" ht="17.25" customHeight="1" x14ac:dyDescent="0.2">
      <c r="A27" s="293"/>
      <c r="B27" s="294"/>
      <c r="C27" s="294"/>
      <c r="D27" s="294"/>
      <c r="E27" s="294"/>
      <c r="F27" s="294"/>
      <c r="G27" s="294"/>
      <c r="H27" s="293"/>
    </row>
    <row r="28" spans="1:8" x14ac:dyDescent="0.2">
      <c r="A28" s="293"/>
      <c r="B28" s="300" t="s">
        <v>7</v>
      </c>
      <c r="C28" s="300"/>
      <c r="D28" s="300"/>
      <c r="E28" s="300"/>
      <c r="F28" s="300"/>
      <c r="G28" s="300"/>
      <c r="H28" s="293"/>
    </row>
    <row r="29" spans="1:8" x14ac:dyDescent="0.2">
      <c r="A29" s="293"/>
      <c r="B29" s="300"/>
      <c r="C29" s="300"/>
      <c r="D29" s="300"/>
      <c r="E29" s="300"/>
      <c r="F29" s="300"/>
      <c r="G29" s="300"/>
      <c r="H29" s="293"/>
    </row>
    <row r="30" spans="1:8" ht="15" customHeight="1" x14ac:dyDescent="0.2">
      <c r="A30" s="293"/>
      <c r="B30" s="301">
        <f ca="1">NOW()</f>
        <v>45504.381481712961</v>
      </c>
      <c r="C30" s="301"/>
      <c r="D30" s="301"/>
      <c r="E30" s="301"/>
      <c r="F30" s="301"/>
      <c r="G30" s="301"/>
      <c r="H30" s="293"/>
    </row>
    <row r="31" spans="1:8" ht="15" customHeight="1" x14ac:dyDescent="0.2">
      <c r="A31" s="293"/>
      <c r="B31" s="301"/>
      <c r="C31" s="301"/>
      <c r="D31" s="301"/>
      <c r="E31" s="301"/>
      <c r="F31" s="301"/>
      <c r="G31" s="301"/>
      <c r="H31" s="293"/>
    </row>
    <row r="32" spans="1:8" ht="15" customHeight="1" x14ac:dyDescent="0.2">
      <c r="A32" s="293"/>
      <c r="B32" s="295"/>
      <c r="C32" s="295"/>
      <c r="D32" s="295"/>
      <c r="E32" s="295"/>
      <c r="F32" s="295"/>
      <c r="G32" s="295"/>
      <c r="H32" s="293"/>
    </row>
    <row r="33" spans="1:8" ht="24.95" customHeight="1" x14ac:dyDescent="0.2">
      <c r="A33" s="293"/>
      <c r="B33" s="293"/>
      <c r="C33" s="293"/>
      <c r="D33" s="293"/>
      <c r="E33" s="293"/>
      <c r="F33" s="293"/>
      <c r="G33" s="293"/>
      <c r="H33" s="293"/>
    </row>
  </sheetData>
  <sheetProtection algorithmName="SHA-512" hashValue="+gcCu083K2TaG6QytOorWfIOms5CF81W213gEwduqKd9L2Ux4zIDnlFqkZgMhLbJ+iJRRYOqcqhFnx/A096LUg==" saltValue="VlgWydxR6AeoA3I6RMSL1Q==" spinCount="100000" sheet="1" objects="1" scenarios="1"/>
  <mergeCells count="25">
    <mergeCell ref="B33:G33"/>
    <mergeCell ref="A1:A33"/>
    <mergeCell ref="H1:H33"/>
    <mergeCell ref="B28:G29"/>
    <mergeCell ref="B30:G31"/>
    <mergeCell ref="B7:C9"/>
    <mergeCell ref="B20:C22"/>
    <mergeCell ref="D20:E22"/>
    <mergeCell ref="F20:G22"/>
    <mergeCell ref="B23:C25"/>
    <mergeCell ref="D23:E25"/>
    <mergeCell ref="F23:G25"/>
    <mergeCell ref="B2:G5"/>
    <mergeCell ref="D7:G9"/>
    <mergeCell ref="B18:G19"/>
    <mergeCell ref="B12:D14"/>
    <mergeCell ref="B1:G1"/>
    <mergeCell ref="B6:G6"/>
    <mergeCell ref="B26:G26"/>
    <mergeCell ref="B27:G27"/>
    <mergeCell ref="B32:G32"/>
    <mergeCell ref="E12:G14"/>
    <mergeCell ref="B15:D17"/>
    <mergeCell ref="E15:G17"/>
    <mergeCell ref="B10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0000"/>
  </sheetPr>
  <dimension ref="B1:U36"/>
  <sheetViews>
    <sheetView tabSelected="1" topLeftCell="G1" zoomScale="40" zoomScaleNormal="40" workbookViewId="0">
      <pane ySplit="6" topLeftCell="G29" activePane="bottomLeft" state="frozen"/>
      <selection activeCell="K1" sqref="K1"/>
      <selection pane="bottomLeft" activeCell="AF6" sqref="AF6"/>
    </sheetView>
  </sheetViews>
  <sheetFormatPr defaultColWidth="9.14453125" defaultRowHeight="30" customHeight="1" x14ac:dyDescent="0.2"/>
  <cols>
    <col min="1" max="1" width="3.359375" style="47" customWidth="1"/>
    <col min="2" max="2" width="20.58203125" style="47" customWidth="1"/>
    <col min="3" max="4" width="14.125" style="47" customWidth="1"/>
    <col min="5" max="5" width="3.62890625" style="95" customWidth="1"/>
    <col min="6" max="7" width="14.390625" style="47" customWidth="1"/>
    <col min="8" max="8" width="18.29296875" style="47" customWidth="1"/>
    <col min="9" max="9" width="15.19921875" style="47" customWidth="1"/>
    <col min="10" max="11" width="8.609375" style="47" customWidth="1"/>
    <col min="12" max="12" width="2.82421875" style="47" customWidth="1"/>
    <col min="13" max="16" width="11.703125" style="47" customWidth="1"/>
    <col min="17" max="17" width="1.07421875" style="47" customWidth="1"/>
    <col min="18" max="20" width="11.703125" style="47" customWidth="1"/>
    <col min="21" max="21" width="7.53125" style="47" customWidth="1"/>
    <col min="22" max="16384" width="9.14453125" style="47"/>
  </cols>
  <sheetData>
    <row r="1" spans="2:21" s="205" customFormat="1" ht="30" customHeight="1" x14ac:dyDescent="0.2">
      <c r="B1" s="206" t="s">
        <v>8</v>
      </c>
      <c r="C1" s="314">
        <f>'Data-Info'!D2</f>
        <v>45474</v>
      </c>
      <c r="D1" s="314"/>
      <c r="E1" s="314"/>
      <c r="F1" s="314"/>
      <c r="G1" s="314"/>
      <c r="H1" s="314"/>
      <c r="I1" s="314"/>
      <c r="J1" s="314"/>
      <c r="K1" s="314"/>
      <c r="L1" s="314"/>
      <c r="M1" s="314"/>
      <c r="N1" s="314"/>
      <c r="O1" s="314"/>
      <c r="P1" s="314"/>
      <c r="Q1" s="314"/>
      <c r="R1" s="314"/>
      <c r="S1" s="314"/>
      <c r="T1" s="314"/>
      <c r="U1" s="314"/>
    </row>
    <row r="2" spans="2:21" ht="8.25" customHeight="1" x14ac:dyDescent="0.2"/>
    <row r="3" spans="2:21" ht="30" customHeight="1" x14ac:dyDescent="0.2">
      <c r="B3" s="324" t="s">
        <v>9</v>
      </c>
      <c r="C3" s="315" t="s">
        <v>4</v>
      </c>
      <c r="D3" s="316"/>
      <c r="F3" s="338" t="s">
        <v>10</v>
      </c>
      <c r="G3" s="339"/>
      <c r="H3" s="326" t="s">
        <v>2</v>
      </c>
      <c r="I3" s="330" t="s">
        <v>11</v>
      </c>
      <c r="J3" s="215" t="s">
        <v>5</v>
      </c>
      <c r="K3" s="216" t="s">
        <v>6</v>
      </c>
      <c r="L3" s="217"/>
      <c r="M3" s="317" t="s">
        <v>12</v>
      </c>
      <c r="N3" s="318"/>
      <c r="O3" s="319"/>
      <c r="P3" s="220">
        <f>COUNTA('Meal Counting'!$C$1:$XFD$1)</f>
        <v>20</v>
      </c>
      <c r="Q3" s="217"/>
      <c r="R3" s="377" t="s">
        <v>13</v>
      </c>
      <c r="S3" s="378"/>
      <c r="T3" s="221" t="s">
        <v>5</v>
      </c>
      <c r="U3" s="216" t="s">
        <v>6</v>
      </c>
    </row>
    <row r="4" spans="2:21" ht="30" customHeight="1" x14ac:dyDescent="0.2">
      <c r="B4" s="325"/>
      <c r="C4" s="207" t="s">
        <v>14</v>
      </c>
      <c r="D4" s="208" t="s">
        <v>15</v>
      </c>
      <c r="F4" s="340"/>
      <c r="G4" s="341"/>
      <c r="H4" s="327"/>
      <c r="I4" s="331"/>
      <c r="J4" s="218">
        <f ca="1">VLOOKUP($F$5+1,$B$5:$D$37,2,0)</f>
        <v>15</v>
      </c>
      <c r="K4" s="219">
        <f ca="1">VLOOKUP($F$5,$B$5:$D$37,3,0)</f>
        <v>16</v>
      </c>
      <c r="L4" s="217"/>
      <c r="M4" s="320" t="s">
        <v>16</v>
      </c>
      <c r="N4" s="321"/>
      <c r="O4" s="322" t="s">
        <v>17</v>
      </c>
      <c r="P4" s="323"/>
      <c r="Q4" s="217"/>
      <c r="R4" s="379"/>
      <c r="S4" s="380"/>
      <c r="T4" s="222">
        <f>SUM(C5:$C$36)</f>
        <v>397</v>
      </c>
      <c r="U4" s="224">
        <f>SUM($D$5:$D$36)</f>
        <v>421</v>
      </c>
    </row>
    <row r="5" spans="2:21" ht="30" customHeight="1" x14ac:dyDescent="0.2">
      <c r="B5" s="209">
        <f>C1</f>
        <v>45474</v>
      </c>
      <c r="C5" s="210" t="str">
        <f>IF(COUNTIF('Meal Counting'!$C3:$AP3,"D- ON")+hidden_data!I3&gt;=1,COUNTIF('Meal Counting'!$C3:$AP3,"D- ON")+hidden_data!I3,"")</f>
        <v/>
      </c>
      <c r="D5" s="211">
        <f>IF(COUNTIF('Meal Counting'!C3:XFD3,"N- ON")+hidden_data!J3&gt;=1,COUNTIF('Meal Counting'!C3:XFD3,"N- ON")+hidden_data!J3,"")</f>
        <v>19</v>
      </c>
      <c r="E5" s="1"/>
      <c r="F5" s="334">
        <f ca="1">TODAY()</f>
        <v>45504</v>
      </c>
      <c r="G5" s="335"/>
      <c r="H5" s="328" t="str">
        <f ca="1">VLOOKUP($F$5,hidden_data!$A$1:$D$65,2,0)</f>
        <v>Sagir</v>
      </c>
      <c r="I5" s="332" t="str">
        <f ca="1">VLOOKUP($F$5,hidden_data!$A$1:$E$65,4,0)</f>
        <v>Fish</v>
      </c>
      <c r="J5" s="365">
        <f ca="1">SUM(J4:K4)</f>
        <v>31</v>
      </c>
      <c r="K5" s="366"/>
      <c r="L5" s="217"/>
      <c r="M5" s="383">
        <f>P3-O5</f>
        <v>16</v>
      </c>
      <c r="N5" s="384"/>
      <c r="O5" s="387">
        <f>'Data-Info'!D4</f>
        <v>4</v>
      </c>
      <c r="P5" s="388"/>
      <c r="Q5" s="217"/>
      <c r="R5" s="379"/>
      <c r="S5" s="380"/>
      <c r="T5" s="375">
        <f>T4+U4</f>
        <v>818</v>
      </c>
      <c r="U5" s="366"/>
    </row>
    <row r="6" spans="2:21" ht="30" customHeight="1" x14ac:dyDescent="0.2">
      <c r="B6" s="212">
        <f>B5+1</f>
        <v>45475</v>
      </c>
      <c r="C6" s="210">
        <f>IF(COUNTIF('Meal Counting'!$C4:$AP4,"D- ON")+hidden_data!I4&gt;=1,COUNTIF('Meal Counting'!$C4:$AP4,"D- ON")+hidden_data!I4,"")</f>
        <v>18</v>
      </c>
      <c r="D6" s="211">
        <f>IF(COUNTIF('Meal Counting'!C4:XFD4,"N- ON")+hidden_data!J4&gt;=1,COUNTIF('Meal Counting'!C4:XFD4,"N- ON")+hidden_data!J4,"")</f>
        <v>20</v>
      </c>
      <c r="E6" s="1"/>
      <c r="F6" s="336"/>
      <c r="G6" s="337"/>
      <c r="H6" s="329"/>
      <c r="I6" s="333"/>
      <c r="J6" s="367"/>
      <c r="K6" s="368"/>
      <c r="L6" s="217"/>
      <c r="M6" s="385"/>
      <c r="N6" s="386"/>
      <c r="O6" s="389"/>
      <c r="P6" s="390"/>
      <c r="Q6" s="217"/>
      <c r="R6" s="381"/>
      <c r="S6" s="382"/>
      <c r="T6" s="376"/>
      <c r="U6" s="368"/>
    </row>
    <row r="7" spans="2:21" ht="30" customHeight="1" x14ac:dyDescent="0.2">
      <c r="B7" s="213">
        <f>B6+1</f>
        <v>45476</v>
      </c>
      <c r="C7" s="210">
        <f>IF(COUNTIF('Meal Counting'!$C5:$AP5,"D- ON")+hidden_data!I5&gt;=1,COUNTIF('Meal Counting'!$C5:$AP5,"D- ON")+hidden_data!I5,"")</f>
        <v>17</v>
      </c>
      <c r="D7" s="211">
        <f>IF(COUNTIF('Meal Counting'!C5:XFD5,"N- ON")+hidden_data!J5&gt;=1,COUNTIF('Meal Counting'!C5:XFD5,"N- ON")+hidden_data!J5,"")</f>
        <v>13</v>
      </c>
      <c r="E7" s="1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</row>
    <row r="8" spans="2:21" ht="30" customHeight="1" x14ac:dyDescent="0.2">
      <c r="B8" s="212">
        <f t="shared" ref="B8:B36" si="0">B7+1</f>
        <v>45477</v>
      </c>
      <c r="C8" s="210">
        <f>IF(COUNTIF('Meal Counting'!$C6:$AP6,"D- ON")+hidden_data!I6&gt;=1,COUNTIF('Meal Counting'!$C6:$AP6,"D- ON")+hidden_data!I6,"")</f>
        <v>16</v>
      </c>
      <c r="D8" s="211">
        <f>IF(COUNTIF('Meal Counting'!C6:XFD6,"N- ON")+hidden_data!J6&gt;=1,COUNTIF('Meal Counting'!C6:XFD6,"N- ON")+hidden_data!J6,"")</f>
        <v>19</v>
      </c>
      <c r="E8" s="1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</row>
    <row r="9" spans="2:21" ht="30" customHeight="1" x14ac:dyDescent="0.2">
      <c r="B9" s="213">
        <f t="shared" si="0"/>
        <v>45478</v>
      </c>
      <c r="C9" s="210">
        <f>IF(COUNTIF('Meal Counting'!$C7:$AP7,"D- ON")+hidden_data!I7&gt;=1,COUNTIF('Meal Counting'!$C7:$AP7,"D- ON")+hidden_data!I7,"")</f>
        <v>17</v>
      </c>
      <c r="D9" s="211">
        <f>IF(COUNTIF('Meal Counting'!C7:XFD7,"N- ON")+hidden_data!J7&gt;=1,COUNTIF('Meal Counting'!C7:XFD7,"N- ON")+hidden_data!J7,"")</f>
        <v>16</v>
      </c>
      <c r="E9" s="1"/>
      <c r="F9" s="214"/>
      <c r="G9" s="214"/>
      <c r="H9" s="214"/>
      <c r="I9" s="214"/>
      <c r="J9" s="214"/>
      <c r="K9" s="214"/>
      <c r="L9" s="214"/>
      <c r="M9" s="369" t="s">
        <v>18</v>
      </c>
      <c r="N9" s="370"/>
      <c r="O9" s="370"/>
      <c r="P9" s="371"/>
      <c r="Q9" s="214"/>
      <c r="R9" s="214"/>
      <c r="S9" s="214"/>
      <c r="T9" s="214"/>
      <c r="U9" s="214"/>
    </row>
    <row r="10" spans="2:21" ht="30" customHeight="1" x14ac:dyDescent="0.2">
      <c r="B10" s="212">
        <f t="shared" si="0"/>
        <v>45479</v>
      </c>
      <c r="C10" s="210">
        <f>IF(COUNTIF('Meal Counting'!$C8:$AP8,"D- ON")+hidden_data!I8&gt;=1,COUNTIF('Meal Counting'!$C8:$AP8,"D- ON")+hidden_data!I8,"")</f>
        <v>10</v>
      </c>
      <c r="D10" s="211">
        <f>IF(COUNTIF('Meal Counting'!C8:XFD8,"N- ON")+hidden_data!J8&gt;=1,COUNTIF('Meal Counting'!C8:XFD8,"N- ON")+hidden_data!J8,"")</f>
        <v>9</v>
      </c>
      <c r="E10" s="1"/>
      <c r="F10" s="364"/>
      <c r="G10" s="364"/>
      <c r="H10" s="214"/>
      <c r="I10" s="214"/>
      <c r="J10" s="364"/>
      <c r="K10" s="364"/>
      <c r="L10" s="214"/>
      <c r="M10" s="372"/>
      <c r="N10" s="373"/>
      <c r="O10" s="373"/>
      <c r="P10" s="374"/>
      <c r="Q10" s="214"/>
      <c r="R10" s="214"/>
      <c r="S10" s="214"/>
      <c r="T10" s="214"/>
      <c r="U10" s="214"/>
    </row>
    <row r="11" spans="2:21" ht="30" customHeight="1" x14ac:dyDescent="0.2">
      <c r="B11" s="213">
        <f t="shared" si="0"/>
        <v>45480</v>
      </c>
      <c r="C11" s="210">
        <f>IF(COUNTIF('Meal Counting'!$C9:$AP9,"D- ON")+hidden_data!I9&gt;=1,COUNTIF('Meal Counting'!$C9:$AP9,"D- ON")+hidden_data!I9,"")</f>
        <v>8</v>
      </c>
      <c r="D11" s="211">
        <f>IF(COUNTIF('Meal Counting'!C9:XFD9,"N- ON")+hidden_data!J9&gt;=1,COUNTIF('Meal Counting'!C9:XFD9,"N- ON")+hidden_data!J9,"")</f>
        <v>12</v>
      </c>
      <c r="E11" s="1"/>
      <c r="F11" s="214"/>
      <c r="G11" s="214"/>
      <c r="H11" s="214"/>
      <c r="I11" s="214"/>
      <c r="J11" s="214"/>
      <c r="K11" s="214"/>
      <c r="L11" s="214"/>
      <c r="M11" s="399" t="s">
        <v>19</v>
      </c>
      <c r="N11" s="400"/>
      <c r="O11" s="403">
        <f>SUM(' Payment'!D2:D21)</f>
        <v>8679</v>
      </c>
      <c r="P11" s="404"/>
      <c r="Q11" s="214"/>
      <c r="R11" s="214"/>
      <c r="S11" s="214"/>
      <c r="T11" s="214"/>
      <c r="U11" s="214"/>
    </row>
    <row r="12" spans="2:21" ht="30" customHeight="1" x14ac:dyDescent="0.2">
      <c r="B12" s="212">
        <f t="shared" si="0"/>
        <v>45481</v>
      </c>
      <c r="C12" s="210">
        <f>IF(COUNTIF('Meal Counting'!$C10:$AP10,"D- ON")+hidden_data!I10&gt;=1,COUNTIF('Meal Counting'!$C10:$AP10,"D- ON")+hidden_data!I10,"")</f>
        <v>11</v>
      </c>
      <c r="D12" s="211">
        <f>IF(COUNTIF('Meal Counting'!C10:XFD10,"N- ON")+hidden_data!J10&gt;=1,COUNTIF('Meal Counting'!C10:XFD10,"N- ON")+hidden_data!J10,"")</f>
        <v>13</v>
      </c>
      <c r="E12" s="1"/>
      <c r="F12" s="214"/>
      <c r="G12" s="214"/>
      <c r="H12" s="214"/>
      <c r="I12" s="214"/>
      <c r="J12" s="214"/>
      <c r="K12" s="214"/>
      <c r="L12" s="214"/>
      <c r="M12" s="401"/>
      <c r="N12" s="402"/>
      <c r="O12" s="405"/>
      <c r="P12" s="406"/>
      <c r="Q12" s="214"/>
      <c r="R12" s="214"/>
      <c r="S12" s="214"/>
      <c r="T12" s="214"/>
      <c r="U12" s="214"/>
    </row>
    <row r="13" spans="2:21" ht="30" customHeight="1" x14ac:dyDescent="0.2">
      <c r="B13" s="213">
        <f t="shared" si="0"/>
        <v>45482</v>
      </c>
      <c r="C13" s="210">
        <f>IF(COUNTIF('Meal Counting'!$C11:$AP11,"D- ON")+hidden_data!I11&gt;=1,COUNTIF('Meal Counting'!$C11:$AP11,"D- ON")+hidden_data!I11,"")</f>
        <v>12</v>
      </c>
      <c r="D13" s="211">
        <f>IF(COUNTIF('Meal Counting'!C11:XFD11,"N- ON")+hidden_data!J11&gt;=1,COUNTIF('Meal Counting'!C11:XFD11,"N- ON")+hidden_data!J11,"")</f>
        <v>12</v>
      </c>
      <c r="E13" s="1"/>
      <c r="F13" s="214"/>
      <c r="G13" s="214"/>
      <c r="H13" s="214"/>
      <c r="I13" s="214"/>
      <c r="J13" s="214"/>
      <c r="K13" s="214"/>
      <c r="L13" s="214"/>
      <c r="M13" s="407" t="s">
        <v>20</v>
      </c>
      <c r="N13" s="408"/>
      <c r="O13" s="411">
        <f>Expenses!I36+Expenses!I50</f>
        <v>9233</v>
      </c>
      <c r="P13" s="412"/>
      <c r="Q13" s="214"/>
      <c r="R13" s="214"/>
      <c r="S13" s="214"/>
      <c r="T13" s="214"/>
      <c r="U13" s="214"/>
    </row>
    <row r="14" spans="2:21" ht="30" customHeight="1" x14ac:dyDescent="0.2">
      <c r="B14" s="212">
        <f t="shared" si="0"/>
        <v>45483</v>
      </c>
      <c r="C14" s="210">
        <f>IF(COUNTIF('Meal Counting'!$C12:$AP12,"D- ON")+hidden_data!I12&gt;=1,COUNTIF('Meal Counting'!$C12:$AP12,"D- ON")+hidden_data!I12,"")</f>
        <v>12</v>
      </c>
      <c r="D14" s="211">
        <f>IF(COUNTIF('Meal Counting'!C12:XFD12,"N- ON")+hidden_data!J12&gt;=1,COUNTIF('Meal Counting'!C12:XFD12,"N- ON")+hidden_data!J12,"")</f>
        <v>16</v>
      </c>
      <c r="E14" s="1"/>
      <c r="F14" s="214"/>
      <c r="G14" s="214"/>
      <c r="H14" s="214"/>
      <c r="I14" s="214"/>
      <c r="J14" s="214"/>
      <c r="K14" s="214"/>
      <c r="L14" s="214"/>
      <c r="M14" s="409"/>
      <c r="N14" s="410"/>
      <c r="O14" s="413"/>
      <c r="P14" s="414"/>
      <c r="Q14" s="214"/>
      <c r="R14" s="214"/>
      <c r="S14" s="214"/>
      <c r="T14" s="214"/>
      <c r="U14" s="214"/>
    </row>
    <row r="15" spans="2:21" ht="30" customHeight="1" x14ac:dyDescent="0.2">
      <c r="B15" s="213">
        <f t="shared" si="0"/>
        <v>45484</v>
      </c>
      <c r="C15" s="210">
        <f>IF(COUNTIF('Meal Counting'!$C13:$AP13,"D- ON")+hidden_data!I13&gt;=1,COUNTIF('Meal Counting'!$C13:$AP13,"D- ON")+hidden_data!I13,"")</f>
        <v>13</v>
      </c>
      <c r="D15" s="211">
        <f>IF(COUNTIF('Meal Counting'!C13:XFD13,"N- ON")+hidden_data!J13&gt;=1,COUNTIF('Meal Counting'!C13:XFD13,"N- ON")+hidden_data!J13,"")</f>
        <v>15</v>
      </c>
      <c r="E15" s="1"/>
      <c r="F15" s="214"/>
      <c r="G15" s="214"/>
      <c r="H15" s="214"/>
      <c r="I15" s="214"/>
      <c r="J15" s="214"/>
      <c r="K15" s="214"/>
      <c r="L15" s="214"/>
      <c r="M15" s="391" t="s">
        <v>21</v>
      </c>
      <c r="N15" s="392"/>
      <c r="O15" s="395">
        <f>O11-O13</f>
        <v>-554</v>
      </c>
      <c r="P15" s="396"/>
      <c r="Q15" s="214"/>
      <c r="R15" s="214"/>
      <c r="S15" s="214"/>
      <c r="T15" s="214"/>
      <c r="U15" s="214"/>
    </row>
    <row r="16" spans="2:21" ht="30" customHeight="1" x14ac:dyDescent="0.2">
      <c r="B16" s="212">
        <f t="shared" si="0"/>
        <v>45485</v>
      </c>
      <c r="C16" s="210">
        <f>IF(COUNTIF('Meal Counting'!$C14:$AP14,"D- ON")+hidden_data!I14&gt;=1,COUNTIF('Meal Counting'!$C14:$AP14,"D- ON")+hidden_data!I14,"")</f>
        <v>15</v>
      </c>
      <c r="D16" s="211">
        <f>IF(COUNTIF('Meal Counting'!C14:XFD14,"N- ON")+hidden_data!J14&gt;=1,COUNTIF('Meal Counting'!C14:XFD14,"N- ON")+hidden_data!J14,"")</f>
        <v>11</v>
      </c>
      <c r="E16" s="1"/>
      <c r="F16" s="214"/>
      <c r="G16" s="214"/>
      <c r="H16" s="214"/>
      <c r="I16" s="214"/>
      <c r="J16" s="214"/>
      <c r="K16" s="214"/>
      <c r="L16" s="214"/>
      <c r="M16" s="393"/>
      <c r="N16" s="394"/>
      <c r="O16" s="397"/>
      <c r="P16" s="398"/>
      <c r="Q16" s="214"/>
      <c r="R16" s="214"/>
      <c r="S16" s="214"/>
      <c r="T16" s="214"/>
      <c r="U16" s="214"/>
    </row>
    <row r="17" spans="2:21" ht="30" customHeight="1" x14ac:dyDescent="0.2">
      <c r="B17" s="213">
        <f t="shared" si="0"/>
        <v>45486</v>
      </c>
      <c r="C17" s="210">
        <f>IF(COUNTIF('Meal Counting'!$C15:$AP15,"D- ON")+hidden_data!I15&gt;=1,COUNTIF('Meal Counting'!$C15:$AP15,"D- ON")+hidden_data!I15,"")</f>
        <v>14</v>
      </c>
      <c r="D17" s="211">
        <f>IF(COUNTIF('Meal Counting'!C15:XFD15,"N- ON")+hidden_data!J15&gt;=1,COUNTIF('Meal Counting'!C15:XFD15,"N- ON")+hidden_data!J15,"")</f>
        <v>11</v>
      </c>
      <c r="E17" s="1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</row>
    <row r="18" spans="2:21" ht="30" customHeight="1" x14ac:dyDescent="0.2">
      <c r="B18" s="212">
        <f t="shared" si="0"/>
        <v>45487</v>
      </c>
      <c r="C18" s="210">
        <f>IF(COUNTIF('Meal Counting'!$C16:$AP16,"D- ON")+hidden_data!I16&gt;=1,COUNTIF('Meal Counting'!$C16:$AP16,"D- ON")+hidden_data!I16,"")</f>
        <v>12</v>
      </c>
      <c r="D18" s="211">
        <f>IF(COUNTIF('Meal Counting'!C16:XFD16,"N- ON")+hidden_data!J16&gt;=1,COUNTIF('Meal Counting'!C16:XFD16,"N- ON")+hidden_data!J16,"")</f>
        <v>10</v>
      </c>
      <c r="E18" s="1"/>
      <c r="F18" s="214"/>
      <c r="G18" s="214"/>
      <c r="H18" s="214"/>
      <c r="I18" s="214"/>
      <c r="J18" s="214"/>
      <c r="K18" s="214"/>
      <c r="L18" s="214"/>
      <c r="M18" s="342" t="s">
        <v>22</v>
      </c>
      <c r="N18" s="343"/>
      <c r="O18" s="343"/>
      <c r="P18" s="344"/>
      <c r="Q18" s="214"/>
      <c r="R18" s="223"/>
      <c r="S18" s="214"/>
      <c r="T18" s="214"/>
      <c r="U18" s="214"/>
    </row>
    <row r="19" spans="2:21" ht="30" customHeight="1" x14ac:dyDescent="0.2">
      <c r="B19" s="213">
        <f t="shared" si="0"/>
        <v>45488</v>
      </c>
      <c r="C19" s="210">
        <f>IF(COUNTIF('Meal Counting'!$C17:$AP17,"D- ON")+hidden_data!I17&gt;=1,COUNTIF('Meal Counting'!$C17:$AP17,"D- ON")+hidden_data!I17,"")</f>
        <v>12</v>
      </c>
      <c r="D19" s="211">
        <f>IF(COUNTIF('Meal Counting'!C17:XFD17,"N- ON")+hidden_data!J17&gt;=1,COUNTIF('Meal Counting'!C17:XFD17,"N- ON")+hidden_data!J17,"")</f>
        <v>11</v>
      </c>
      <c r="E19" s="1"/>
      <c r="F19" s="214"/>
      <c r="G19" s="214"/>
      <c r="H19" s="214"/>
      <c r="I19" s="214"/>
      <c r="J19" s="214"/>
      <c r="K19" s="214"/>
      <c r="L19" s="214"/>
      <c r="M19" s="345"/>
      <c r="N19" s="346"/>
      <c r="O19" s="346"/>
      <c r="P19" s="347"/>
      <c r="Q19" s="214"/>
      <c r="R19" s="223"/>
      <c r="S19" s="214"/>
      <c r="T19" s="214"/>
      <c r="U19" s="214"/>
    </row>
    <row r="20" spans="2:21" ht="30" customHeight="1" x14ac:dyDescent="0.2">
      <c r="B20" s="212">
        <f t="shared" si="0"/>
        <v>45489</v>
      </c>
      <c r="C20" s="210">
        <f>IF(COUNTIF('Meal Counting'!$C18:$AP18,"D- ON")+hidden_data!I18&gt;=1,COUNTIF('Meal Counting'!$C18:$AP18,"D- ON")+hidden_data!I18,"")</f>
        <v>11</v>
      </c>
      <c r="D20" s="211">
        <f>IF(COUNTIF('Meal Counting'!C18:XFD18,"N- ON")+hidden_data!J18&gt;=1,COUNTIF('Meal Counting'!C18:XFD18,"N- ON")+hidden_data!J18,"")</f>
        <v>13</v>
      </c>
      <c r="E20" s="1"/>
      <c r="F20" s="214"/>
      <c r="G20" s="214"/>
      <c r="H20" s="214"/>
      <c r="I20" s="214"/>
      <c r="J20" s="214"/>
      <c r="K20" s="214"/>
      <c r="L20" s="214"/>
      <c r="M20" s="348" t="s">
        <v>5</v>
      </c>
      <c r="N20" s="349"/>
      <c r="O20" s="352" t="s">
        <v>6</v>
      </c>
      <c r="P20" s="353"/>
      <c r="Q20" s="214"/>
      <c r="R20" s="223"/>
      <c r="S20" s="214"/>
      <c r="T20" s="214"/>
      <c r="U20" s="214"/>
    </row>
    <row r="21" spans="2:21" ht="30" customHeight="1" x14ac:dyDescent="0.2">
      <c r="B21" s="213">
        <f t="shared" si="0"/>
        <v>45490</v>
      </c>
      <c r="C21" s="210">
        <f>IF(COUNTIF('Meal Counting'!$C19:$AP19,"D- ON")+hidden_data!I19&gt;=1,COUNTIF('Meal Counting'!$C19:$AP19,"D- ON")+hidden_data!I19,"")</f>
        <v>11</v>
      </c>
      <c r="D21" s="211">
        <f>IF(COUNTIF('Meal Counting'!C19:XFD19,"N- ON")+hidden_data!J19&gt;=1,COUNTIF('Meal Counting'!C19:XFD19,"N- ON")+hidden_data!J19,"")</f>
        <v>11</v>
      </c>
      <c r="E21" s="1"/>
      <c r="F21" s="214"/>
      <c r="G21" s="214"/>
      <c r="H21" s="214"/>
      <c r="I21" s="214"/>
      <c r="J21" s="214"/>
      <c r="K21" s="214"/>
      <c r="L21" s="214"/>
      <c r="M21" s="350"/>
      <c r="N21" s="351"/>
      <c r="O21" s="354"/>
      <c r="P21" s="355"/>
      <c r="Q21" s="214"/>
      <c r="R21" s="223"/>
      <c r="S21" s="214"/>
      <c r="T21" s="214"/>
      <c r="U21" s="214"/>
    </row>
    <row r="22" spans="2:21" ht="30" customHeight="1" x14ac:dyDescent="0.2">
      <c r="B22" s="212">
        <f t="shared" si="0"/>
        <v>45491</v>
      </c>
      <c r="C22" s="210">
        <f>IF(COUNTIF('Meal Counting'!$C20:$AP20,"D- ON")+hidden_data!I20&gt;=1,COUNTIF('Meal Counting'!$C20:$AP20,"D- ON")+hidden_data!I20,"")</f>
        <v>12</v>
      </c>
      <c r="D22" s="211">
        <f>IF(COUNTIF('Meal Counting'!C20:XFD20,"N- ON")+hidden_data!J20&gt;=1,COUNTIF('Meal Counting'!C20:XFD20,"N- ON")+hidden_data!J20,"")</f>
        <v>12</v>
      </c>
      <c r="E22" s="1"/>
      <c r="F22" s="214"/>
      <c r="G22" s="214"/>
      <c r="H22" s="214"/>
      <c r="I22" s="214"/>
      <c r="J22" s="214"/>
      <c r="K22" s="214"/>
      <c r="L22" s="214"/>
      <c r="M22" s="356">
        <f>Summery!I49</f>
        <v>20.307692307692307</v>
      </c>
      <c r="N22" s="357"/>
      <c r="O22" s="360">
        <f>Summery!I51</f>
        <v>40.615384615384613</v>
      </c>
      <c r="P22" s="361"/>
      <c r="Q22" s="214"/>
      <c r="R22" s="214"/>
      <c r="S22" s="214"/>
      <c r="T22" s="214"/>
      <c r="U22" s="214"/>
    </row>
    <row r="23" spans="2:21" ht="30" customHeight="1" x14ac:dyDescent="0.2">
      <c r="B23" s="213">
        <f t="shared" si="0"/>
        <v>45492</v>
      </c>
      <c r="C23" s="210">
        <f>IF(COUNTIF('Meal Counting'!$C21:$AP21,"D- ON")+hidden_data!I21&gt;=1,COUNTIF('Meal Counting'!$C21:$AP21,"D- ON")+hidden_data!I21,"")</f>
        <v>11</v>
      </c>
      <c r="D23" s="211">
        <f>IF(COUNTIF('Meal Counting'!C21:XFD21,"N- ON")+hidden_data!J21&gt;=1,COUNTIF('Meal Counting'!C21:XFD21,"N- ON")+hidden_data!J21,"")</f>
        <v>12</v>
      </c>
      <c r="E23" s="1"/>
      <c r="F23" s="214"/>
      <c r="G23" s="214"/>
      <c r="H23" s="214"/>
      <c r="I23" s="214"/>
      <c r="J23" s="214"/>
      <c r="K23" s="214"/>
      <c r="L23" s="214"/>
      <c r="M23" s="358"/>
      <c r="N23" s="359"/>
      <c r="O23" s="362"/>
      <c r="P23" s="363"/>
      <c r="Q23" s="214"/>
      <c r="R23" s="214"/>
      <c r="S23" s="214"/>
      <c r="T23" s="214"/>
      <c r="U23" s="214"/>
    </row>
    <row r="24" spans="2:21" ht="30" customHeight="1" x14ac:dyDescent="0.2">
      <c r="B24" s="212">
        <f t="shared" si="0"/>
        <v>45493</v>
      </c>
      <c r="C24" s="210">
        <f>IF(COUNTIF('Meal Counting'!$C22:$AP22,"D- ON")+hidden_data!I22&gt;=1,COUNTIF('Meal Counting'!$C22:$AP22,"D- ON")+hidden_data!I22,"")</f>
        <v>11</v>
      </c>
      <c r="D24" s="211">
        <f>IF(COUNTIF('Meal Counting'!C22:XFD22,"N- ON")+hidden_data!J22&gt;=1,COUNTIF('Meal Counting'!C22:XFD22,"N- ON")+hidden_data!J22,"")</f>
        <v>10</v>
      </c>
      <c r="E24" s="1"/>
    </row>
    <row r="25" spans="2:21" ht="30" customHeight="1" x14ac:dyDescent="0.2">
      <c r="B25" s="213">
        <f t="shared" si="0"/>
        <v>45494</v>
      </c>
      <c r="C25" s="210">
        <f>IF(COUNTIF('Meal Counting'!$C23:$AP23,"D- ON")+hidden_data!I23&gt;=1,COUNTIF('Meal Counting'!$C23:$AP23,"D- ON")+hidden_data!I23,"")</f>
        <v>11</v>
      </c>
      <c r="D25" s="211">
        <f>IF(COUNTIF('Meal Counting'!C23:XFD23,"N- ON")+hidden_data!J23&gt;=1,COUNTIF('Meal Counting'!C23:XFD23,"N- ON")+hidden_data!J23,"")</f>
        <v>13</v>
      </c>
      <c r="E25" s="1"/>
    </row>
    <row r="26" spans="2:21" ht="30" customHeight="1" x14ac:dyDescent="0.2">
      <c r="B26" s="212">
        <f t="shared" si="0"/>
        <v>45495</v>
      </c>
      <c r="C26" s="210">
        <f>IF(COUNTIF('Meal Counting'!$C24:$AP24,"D- ON")+hidden_data!I24&gt;=1,COUNTIF('Meal Counting'!$C24:$AP24,"D- ON")+hidden_data!I24,"")</f>
        <v>13</v>
      </c>
      <c r="D26" s="211">
        <f>IF(COUNTIF('Meal Counting'!C24:XFD24,"N- ON")+hidden_data!J24&gt;=1,COUNTIF('Meal Counting'!C24:XFD24,"N- ON")+hidden_data!J24,"")</f>
        <v>15</v>
      </c>
      <c r="E26" s="1"/>
    </row>
    <row r="27" spans="2:21" ht="30" customHeight="1" x14ac:dyDescent="0.2">
      <c r="B27" s="213">
        <f t="shared" si="0"/>
        <v>45496</v>
      </c>
      <c r="C27" s="210">
        <f>IF(COUNTIF('Meal Counting'!$C25:$AP25,"D- ON")+hidden_data!I25&gt;=1,COUNTIF('Meal Counting'!$C25:$AP25,"D- ON")+hidden_data!I25,"")</f>
        <v>14</v>
      </c>
      <c r="D27" s="211">
        <f>IF(COUNTIF('Meal Counting'!C25:XFD25,"N- ON")+hidden_data!J25&gt;=1,COUNTIF('Meal Counting'!C25:XFD25,"N- ON")+hidden_data!J25,"")</f>
        <v>13</v>
      </c>
      <c r="E27" s="1"/>
    </row>
    <row r="28" spans="2:21" ht="30" customHeight="1" x14ac:dyDescent="0.2">
      <c r="B28" s="212">
        <f t="shared" si="0"/>
        <v>45497</v>
      </c>
      <c r="C28" s="210">
        <f>IF(COUNTIF('Meal Counting'!$C26:$AP26,"D- ON")+hidden_data!I26&gt;=1,COUNTIF('Meal Counting'!$C26:$AP26,"D- ON")+hidden_data!I26,"")</f>
        <v>12</v>
      </c>
      <c r="D28" s="211">
        <f>IF(COUNTIF('Meal Counting'!C26:XFD26,"N- ON")+hidden_data!J26&gt;=1,COUNTIF('Meal Counting'!C26:XFD26,"N- ON")+hidden_data!J26,"")</f>
        <v>15</v>
      </c>
      <c r="E28" s="1"/>
    </row>
    <row r="29" spans="2:21" ht="30" customHeight="1" x14ac:dyDescent="0.2">
      <c r="B29" s="213">
        <f t="shared" si="0"/>
        <v>45498</v>
      </c>
      <c r="C29" s="210">
        <f>IF(COUNTIF('Meal Counting'!$C27:$AP27,"D- ON")+hidden_data!I27&gt;=1,COUNTIF('Meal Counting'!$C27:$AP27,"D- ON")+hidden_data!I27,"")</f>
        <v>12</v>
      </c>
      <c r="D29" s="211">
        <f>IF(COUNTIF('Meal Counting'!C27:XFD27,"N- ON")+hidden_data!J27&gt;=1,COUNTIF('Meal Counting'!C27:XFD27,"N- ON")+hidden_data!J27,"")</f>
        <v>14</v>
      </c>
      <c r="E29" s="1"/>
    </row>
    <row r="30" spans="2:21" ht="30" customHeight="1" x14ac:dyDescent="0.2">
      <c r="B30" s="212">
        <f t="shared" si="0"/>
        <v>45499</v>
      </c>
      <c r="C30" s="210">
        <f>IF(COUNTIF('Meal Counting'!$C28:$AP28,"D- ON")+hidden_data!I28&gt;=1,COUNTIF('Meal Counting'!$C28:$AP28,"D- ON")+hidden_data!I28,"")</f>
        <v>14</v>
      </c>
      <c r="D30" s="211">
        <f>IF(COUNTIF('Meal Counting'!C28:XFD28,"N- ON")+hidden_data!J28&gt;=1,COUNTIF('Meal Counting'!C28:XFD28,"N- ON")+hidden_data!J28,"")</f>
        <v>15</v>
      </c>
      <c r="E30" s="1"/>
    </row>
    <row r="31" spans="2:21" ht="30" customHeight="1" x14ac:dyDescent="0.2">
      <c r="B31" s="213">
        <f t="shared" si="0"/>
        <v>45500</v>
      </c>
      <c r="C31" s="210">
        <f>IF(COUNTIF('Meal Counting'!$C29:$AP29,"D- ON")+hidden_data!I29&gt;=1,COUNTIF('Meal Counting'!$C29:$AP29,"D- ON")+hidden_data!I29,"")</f>
        <v>13</v>
      </c>
      <c r="D31" s="211">
        <f>IF(COUNTIF('Meal Counting'!C29:XFD29,"N- ON")+hidden_data!J29&gt;=1,COUNTIF('Meal Counting'!C29:XFD29,"N- ON")+hidden_data!J29,"")</f>
        <v>12</v>
      </c>
      <c r="E31" s="1"/>
    </row>
    <row r="32" spans="2:21" ht="30" customHeight="1" x14ac:dyDescent="0.2">
      <c r="B32" s="212">
        <f t="shared" si="0"/>
        <v>45501</v>
      </c>
      <c r="C32" s="210">
        <f>IF(COUNTIF('Meal Counting'!$C30:$AP30,"D- ON")+hidden_data!I30&gt;=1,COUNTIF('Meal Counting'!$C30:$AP30,"D- ON")+hidden_data!I30,"")</f>
        <v>10</v>
      </c>
      <c r="D32" s="211">
        <f>IF(COUNTIF('Meal Counting'!C30:XFD30,"N- ON")+hidden_data!J30&gt;=1,COUNTIF('Meal Counting'!C30:XFD30,"N- ON")+hidden_data!J30,"")</f>
        <v>11</v>
      </c>
      <c r="E32" s="1"/>
    </row>
    <row r="33" spans="2:5" ht="30" customHeight="1" x14ac:dyDescent="0.2">
      <c r="B33" s="213">
        <f t="shared" si="0"/>
        <v>45502</v>
      </c>
      <c r="C33" s="210">
        <f>IF(COUNTIF('Meal Counting'!$C31:$AP31,"D- ON")+hidden_data!I31&gt;=1,COUNTIF('Meal Counting'!$C31:$AP31,"D- ON")+hidden_data!I31,"")</f>
        <v>11</v>
      </c>
      <c r="D33" s="211">
        <f>IF(COUNTIF('Meal Counting'!C31:XFD31,"N- ON")+hidden_data!J31&gt;=1,COUNTIF('Meal Counting'!C31:XFD31,"N- ON")+hidden_data!J31,"")</f>
        <v>14</v>
      </c>
      <c r="E33" s="1"/>
    </row>
    <row r="34" spans="2:5" ht="30" customHeight="1" x14ac:dyDescent="0.2">
      <c r="B34" s="212">
        <f t="shared" si="0"/>
        <v>45503</v>
      </c>
      <c r="C34" s="210">
        <f>IF(COUNTIF('Meal Counting'!$C32:$AP32,"D- ON")+hidden_data!I32&gt;=1,COUNTIF('Meal Counting'!$C32:$AP32,"D- ON")+hidden_data!I32,"")</f>
        <v>12</v>
      </c>
      <c r="D34" s="211">
        <f>IF(COUNTIF('Meal Counting'!C32:XFD32,"N- ON")+hidden_data!J32&gt;=1,COUNTIF('Meal Counting'!C32:XFD32,"N- ON")+hidden_data!J32,"")</f>
        <v>18</v>
      </c>
      <c r="E34" s="1"/>
    </row>
    <row r="35" spans="2:5" ht="30" customHeight="1" x14ac:dyDescent="0.2">
      <c r="B35" s="212">
        <f t="shared" si="0"/>
        <v>45504</v>
      </c>
      <c r="C35" s="210">
        <f>IF(COUNTIF('Meal Counting'!$C33:$AP33,"D- ON")+hidden_data!I33&gt;=1,COUNTIF('Meal Counting'!$C33:$AP33,"D- ON")+hidden_data!I33,"")</f>
        <v>17</v>
      </c>
      <c r="D35" s="211">
        <f>IF(COUNTIF('Meal Counting'!C33:XFD33,"N- ON")+hidden_data!J33&gt;=1,COUNTIF('Meal Counting'!C33:XFD33,"N- ON")+hidden_data!J33,"")</f>
        <v>16</v>
      </c>
      <c r="E35" s="1"/>
    </row>
    <row r="36" spans="2:5" ht="30" customHeight="1" x14ac:dyDescent="0.2">
      <c r="B36" s="213">
        <f t="shared" si="0"/>
        <v>45505</v>
      </c>
      <c r="C36" s="210">
        <f>IF(COUNTIF('Meal Counting'!$C34:$AP34,"D- ON")+hidden_data!I34&gt;=1,COUNTIF('Meal Counting'!$C34:$AP34,"D- ON")+hidden_data!I34,"")</f>
        <v>15</v>
      </c>
      <c r="D36" s="211" t="str">
        <f>IF(COUNTIF('Meal Counting'!C34:XFD34,"N- ON")+hidden_data!J34&gt;=1,COUNTIF('Meal Counting'!C34:XFD34,"N- ON")+hidden_data!J34,"")</f>
        <v/>
      </c>
      <c r="E36" s="1"/>
    </row>
  </sheetData>
  <sheetProtection algorithmName="SHA-512" hashValue="f2XAXKMjpQUu8ZVj66MokR9APLu2aG0AB9GLdGIW5437tSVkyxKb11eTCek0tQMNcTXzk8FC8/uqgr+YCL40wQ==" saltValue="bd1ncvs12LnlfnHn/f7wYg==" spinCount="100000" sheet="1" objects="1"/>
  <mergeCells count="31">
    <mergeCell ref="M15:N16"/>
    <mergeCell ref="O15:P16"/>
    <mergeCell ref="M11:N12"/>
    <mergeCell ref="O11:P12"/>
    <mergeCell ref="M13:N14"/>
    <mergeCell ref="O13:P14"/>
    <mergeCell ref="F10:G10"/>
    <mergeCell ref="J10:K10"/>
    <mergeCell ref="J5:K6"/>
    <mergeCell ref="M9:P10"/>
    <mergeCell ref="T5:U6"/>
    <mergeCell ref="R3:S6"/>
    <mergeCell ref="M5:N6"/>
    <mergeCell ref="O5:P6"/>
    <mergeCell ref="M18:P19"/>
    <mergeCell ref="M20:N21"/>
    <mergeCell ref="O20:P21"/>
    <mergeCell ref="M22:N23"/>
    <mergeCell ref="O22:P23"/>
    <mergeCell ref="B3:B4"/>
    <mergeCell ref="H3:H4"/>
    <mergeCell ref="H5:H6"/>
    <mergeCell ref="I3:I4"/>
    <mergeCell ref="I5:I6"/>
    <mergeCell ref="F5:G6"/>
    <mergeCell ref="F3:G4"/>
    <mergeCell ref="C1:U1"/>
    <mergeCell ref="C3:D3"/>
    <mergeCell ref="M3:O3"/>
    <mergeCell ref="M4:N4"/>
    <mergeCell ref="O4:P4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-0.499984740745262"/>
  </sheetPr>
  <dimension ref="A1:AR55"/>
  <sheetViews>
    <sheetView zoomScaleNormal="100" workbookViewId="0">
      <pane xSplit="2" ySplit="2" topLeftCell="C8" activePane="bottomRight" state="frozen"/>
      <selection pane="bottomLeft"/>
      <selection pane="topRight"/>
      <selection pane="bottomRight" activeCell="AA33" sqref="AA33"/>
    </sheetView>
  </sheetViews>
  <sheetFormatPr defaultColWidth="11.1640625" defaultRowHeight="15" x14ac:dyDescent="0.2"/>
  <cols>
    <col min="1" max="2" width="9.68359375" style="180" customWidth="1"/>
    <col min="3" max="42" width="11.1640625" style="181"/>
    <col min="43" max="16384" width="11.1640625" style="233"/>
  </cols>
  <sheetData>
    <row r="1" spans="1:44" s="234" customFormat="1" ht="24.75" customHeight="1" thickBot="1" x14ac:dyDescent="0.25">
      <c r="A1" s="182"/>
      <c r="B1" s="183" t="s">
        <v>23</v>
      </c>
      <c r="C1" s="429" t="s">
        <v>24</v>
      </c>
      <c r="D1" s="436"/>
      <c r="E1" s="429" t="s">
        <v>25</v>
      </c>
      <c r="F1" s="436"/>
      <c r="G1" s="429" t="s">
        <v>26</v>
      </c>
      <c r="H1" s="436"/>
      <c r="I1" s="429" t="s">
        <v>27</v>
      </c>
      <c r="J1" s="436"/>
      <c r="K1" s="429" t="s">
        <v>28</v>
      </c>
      <c r="L1" s="436"/>
      <c r="M1" s="429" t="s">
        <v>29</v>
      </c>
      <c r="N1" s="436"/>
      <c r="O1" s="429" t="s">
        <v>30</v>
      </c>
      <c r="P1" s="436"/>
      <c r="Q1" s="429" t="s">
        <v>31</v>
      </c>
      <c r="R1" s="436"/>
      <c r="S1" s="429" t="s">
        <v>32</v>
      </c>
      <c r="T1" s="436"/>
      <c r="U1" s="429" t="s">
        <v>33</v>
      </c>
      <c r="V1" s="436"/>
      <c r="W1" s="429" t="s">
        <v>34</v>
      </c>
      <c r="X1" s="436"/>
      <c r="Y1" s="429" t="s">
        <v>35</v>
      </c>
      <c r="Z1" s="436"/>
      <c r="AA1" s="429" t="s">
        <v>36</v>
      </c>
      <c r="AB1" s="436"/>
      <c r="AC1" s="429" t="s">
        <v>37</v>
      </c>
      <c r="AD1" s="436"/>
      <c r="AE1" s="429" t="s">
        <v>38</v>
      </c>
      <c r="AF1" s="436"/>
      <c r="AG1" s="429" t="s">
        <v>39</v>
      </c>
      <c r="AH1" s="436"/>
      <c r="AI1" s="429" t="s">
        <v>40</v>
      </c>
      <c r="AJ1" s="436"/>
      <c r="AK1" s="429" t="s">
        <v>41</v>
      </c>
      <c r="AL1" s="436"/>
      <c r="AM1" s="429" t="s">
        <v>42</v>
      </c>
      <c r="AN1" s="436"/>
      <c r="AO1" s="429" t="s">
        <v>168</v>
      </c>
      <c r="AP1" s="430"/>
      <c r="AQ1" s="431"/>
      <c r="AR1" s="431"/>
    </row>
    <row r="2" spans="1:44" ht="15.75" thickBot="1" x14ac:dyDescent="0.25">
      <c r="A2" s="184" t="s">
        <v>1</v>
      </c>
      <c r="B2" s="181"/>
      <c r="C2" s="185" t="s">
        <v>5</v>
      </c>
      <c r="D2" s="186" t="s">
        <v>6</v>
      </c>
      <c r="E2" s="200" t="s">
        <v>5</v>
      </c>
      <c r="F2" s="201" t="s">
        <v>6</v>
      </c>
      <c r="G2" s="200" t="s">
        <v>5</v>
      </c>
      <c r="H2" s="201" t="s">
        <v>6</v>
      </c>
      <c r="I2" s="200" t="s">
        <v>5</v>
      </c>
      <c r="J2" s="201" t="s">
        <v>6</v>
      </c>
      <c r="K2" s="200" t="s">
        <v>5</v>
      </c>
      <c r="L2" s="201" t="s">
        <v>6</v>
      </c>
      <c r="M2" s="200" t="s">
        <v>5</v>
      </c>
      <c r="N2" s="201" t="s">
        <v>6</v>
      </c>
      <c r="O2" s="200" t="s">
        <v>5</v>
      </c>
      <c r="P2" s="201" t="s">
        <v>6</v>
      </c>
      <c r="Q2" s="200" t="s">
        <v>5</v>
      </c>
      <c r="R2" s="201" t="s">
        <v>6</v>
      </c>
      <c r="S2" s="200" t="s">
        <v>5</v>
      </c>
      <c r="T2" s="201" t="s">
        <v>6</v>
      </c>
      <c r="U2" s="200" t="s">
        <v>5</v>
      </c>
      <c r="V2" s="201" t="s">
        <v>6</v>
      </c>
      <c r="W2" s="200" t="s">
        <v>5</v>
      </c>
      <c r="X2" s="201" t="s">
        <v>6</v>
      </c>
      <c r="Y2" s="200" t="s">
        <v>5</v>
      </c>
      <c r="Z2" s="201" t="s">
        <v>6</v>
      </c>
      <c r="AA2" s="200" t="s">
        <v>5</v>
      </c>
      <c r="AB2" s="201" t="s">
        <v>6</v>
      </c>
      <c r="AC2" s="200" t="s">
        <v>5</v>
      </c>
      <c r="AD2" s="201" t="s">
        <v>6</v>
      </c>
      <c r="AE2" s="200" t="s">
        <v>5</v>
      </c>
      <c r="AF2" s="201" t="s">
        <v>6</v>
      </c>
      <c r="AG2" s="200" t="s">
        <v>5</v>
      </c>
      <c r="AH2" s="201" t="s">
        <v>6</v>
      </c>
      <c r="AI2" s="200" t="s">
        <v>5</v>
      </c>
      <c r="AJ2" s="201" t="s">
        <v>6</v>
      </c>
      <c r="AK2" s="200" t="s">
        <v>5</v>
      </c>
      <c r="AL2" s="201" t="s">
        <v>6</v>
      </c>
      <c r="AM2" s="200" t="s">
        <v>5</v>
      </c>
      <c r="AN2" s="202" t="s">
        <v>6</v>
      </c>
      <c r="AO2" s="200" t="s">
        <v>5</v>
      </c>
      <c r="AP2" s="229" t="s">
        <v>6</v>
      </c>
      <c r="AQ2" s="235"/>
      <c r="AR2" s="235"/>
    </row>
    <row r="3" spans="1:44" s="234" customFormat="1" ht="15.75" thickBot="1" x14ac:dyDescent="0.25">
      <c r="A3" s="432">
        <f>Dashboard!C1</f>
        <v>45474</v>
      </c>
      <c r="B3" s="433"/>
      <c r="C3" s="187"/>
      <c r="D3" s="188" t="s">
        <v>43</v>
      </c>
      <c r="E3" s="187"/>
      <c r="F3" s="188" t="s">
        <v>44</v>
      </c>
      <c r="G3" s="187"/>
      <c r="H3" s="188" t="s">
        <v>44</v>
      </c>
      <c r="I3" s="187"/>
      <c r="J3" s="188" t="s">
        <v>43</v>
      </c>
      <c r="K3" s="187"/>
      <c r="L3" s="188" t="s">
        <v>43</v>
      </c>
      <c r="M3" s="187"/>
      <c r="N3" s="188" t="s">
        <v>43</v>
      </c>
      <c r="O3" s="187"/>
      <c r="P3" s="188" t="s">
        <v>43</v>
      </c>
      <c r="Q3" s="187"/>
      <c r="R3" s="188" t="s">
        <v>43</v>
      </c>
      <c r="S3" s="187"/>
      <c r="T3" s="188" t="s">
        <v>43</v>
      </c>
      <c r="U3" s="187"/>
      <c r="V3" s="188" t="s">
        <v>43</v>
      </c>
      <c r="W3" s="187"/>
      <c r="X3" s="188" t="s">
        <v>43</v>
      </c>
      <c r="Y3" s="187"/>
      <c r="Z3" s="188" t="s">
        <v>43</v>
      </c>
      <c r="AA3" s="187"/>
      <c r="AB3" s="188" t="s">
        <v>44</v>
      </c>
      <c r="AC3" s="187"/>
      <c r="AD3" s="188" t="s">
        <v>43</v>
      </c>
      <c r="AE3" s="187"/>
      <c r="AF3" s="188" t="s">
        <v>43</v>
      </c>
      <c r="AG3" s="187"/>
      <c r="AH3" s="188" t="s">
        <v>43</v>
      </c>
      <c r="AI3" s="187"/>
      <c r="AJ3" s="188" t="s">
        <v>43</v>
      </c>
      <c r="AK3" s="187"/>
      <c r="AL3" s="188" t="s">
        <v>43</v>
      </c>
      <c r="AM3" s="187"/>
      <c r="AN3" s="203" t="s">
        <v>43</v>
      </c>
      <c r="AO3" s="187"/>
      <c r="AP3" s="188"/>
      <c r="AQ3" s="236"/>
      <c r="AR3" s="236"/>
    </row>
    <row r="4" spans="1:44" s="234" customFormat="1" ht="15.75" thickBot="1" x14ac:dyDescent="0.25">
      <c r="A4" s="434">
        <f>A3+1</f>
        <v>45475</v>
      </c>
      <c r="B4" s="435"/>
      <c r="C4" s="187" t="s">
        <v>45</v>
      </c>
      <c r="D4" s="188" t="s">
        <v>43</v>
      </c>
      <c r="E4" s="187" t="s">
        <v>46</v>
      </c>
      <c r="F4" s="188" t="s">
        <v>44</v>
      </c>
      <c r="G4" s="187" t="s">
        <v>46</v>
      </c>
      <c r="H4" s="188" t="s">
        <v>44</v>
      </c>
      <c r="I4" s="187" t="s">
        <v>45</v>
      </c>
      <c r="J4" s="188" t="s">
        <v>43</v>
      </c>
      <c r="K4" s="187" t="s">
        <v>45</v>
      </c>
      <c r="L4" s="188" t="s">
        <v>43</v>
      </c>
      <c r="M4" s="187" t="s">
        <v>45</v>
      </c>
      <c r="N4" s="188" t="s">
        <v>43</v>
      </c>
      <c r="O4" s="187" t="s">
        <v>45</v>
      </c>
      <c r="P4" s="188" t="s">
        <v>43</v>
      </c>
      <c r="Q4" s="187" t="s">
        <v>46</v>
      </c>
      <c r="R4" s="188" t="s">
        <v>43</v>
      </c>
      <c r="S4" s="187" t="s">
        <v>45</v>
      </c>
      <c r="T4" s="188" t="s">
        <v>43</v>
      </c>
      <c r="U4" s="187" t="s">
        <v>45</v>
      </c>
      <c r="V4" s="188" t="s">
        <v>43</v>
      </c>
      <c r="W4" s="187" t="s">
        <v>45</v>
      </c>
      <c r="X4" s="188" t="s">
        <v>43</v>
      </c>
      <c r="Y4" s="187" t="s">
        <v>45</v>
      </c>
      <c r="Z4" s="188" t="s">
        <v>43</v>
      </c>
      <c r="AA4" s="187" t="s">
        <v>46</v>
      </c>
      <c r="AB4" s="188" t="s">
        <v>44</v>
      </c>
      <c r="AC4" s="187" t="s">
        <v>45</v>
      </c>
      <c r="AD4" s="188" t="s">
        <v>43</v>
      </c>
      <c r="AE4" s="187" t="s">
        <v>45</v>
      </c>
      <c r="AF4" s="188" t="s">
        <v>43</v>
      </c>
      <c r="AG4" s="187" t="s">
        <v>45</v>
      </c>
      <c r="AH4" s="188" t="s">
        <v>43</v>
      </c>
      <c r="AI4" s="187" t="s">
        <v>45</v>
      </c>
      <c r="AJ4" s="188" t="s">
        <v>43</v>
      </c>
      <c r="AK4" s="187" t="s">
        <v>45</v>
      </c>
      <c r="AL4" s="188" t="s">
        <v>43</v>
      </c>
      <c r="AM4" s="187" t="s">
        <v>45</v>
      </c>
      <c r="AN4" s="203" t="s">
        <v>43</v>
      </c>
      <c r="AO4" s="187"/>
      <c r="AP4" s="188"/>
      <c r="AQ4" s="236"/>
      <c r="AR4" s="236"/>
    </row>
    <row r="5" spans="1:44" s="234" customFormat="1" ht="15.75" thickBot="1" x14ac:dyDescent="0.25">
      <c r="A5" s="432">
        <f>A4+1</f>
        <v>45476</v>
      </c>
      <c r="B5" s="433"/>
      <c r="C5" s="187" t="s">
        <v>45</v>
      </c>
      <c r="D5" s="188" t="s">
        <v>43</v>
      </c>
      <c r="E5" s="187" t="s">
        <v>46</v>
      </c>
      <c r="F5" s="188" t="s">
        <v>44</v>
      </c>
      <c r="G5" s="187" t="s">
        <v>46</v>
      </c>
      <c r="H5" s="188" t="s">
        <v>44</v>
      </c>
      <c r="I5" s="187" t="s">
        <v>45</v>
      </c>
      <c r="J5" s="188" t="s">
        <v>43</v>
      </c>
      <c r="K5" s="187" t="s">
        <v>45</v>
      </c>
      <c r="L5" s="188" t="s">
        <v>43</v>
      </c>
      <c r="M5" s="187" t="s">
        <v>46</v>
      </c>
      <c r="N5" s="188" t="s">
        <v>44</v>
      </c>
      <c r="O5" s="187" t="s">
        <v>45</v>
      </c>
      <c r="P5" s="188" t="s">
        <v>43</v>
      </c>
      <c r="Q5" s="187" t="s">
        <v>46</v>
      </c>
      <c r="R5" s="188" t="s">
        <v>44</v>
      </c>
      <c r="S5" s="187" t="s">
        <v>45</v>
      </c>
      <c r="T5" s="188" t="s">
        <v>43</v>
      </c>
      <c r="U5" s="187" t="s">
        <v>45</v>
      </c>
      <c r="V5" s="188" t="s">
        <v>43</v>
      </c>
      <c r="W5" s="187" t="s">
        <v>45</v>
      </c>
      <c r="X5" s="188" t="s">
        <v>43</v>
      </c>
      <c r="Y5" s="187" t="s">
        <v>45</v>
      </c>
      <c r="Z5" s="188" t="s">
        <v>44</v>
      </c>
      <c r="AA5" s="187" t="s">
        <v>46</v>
      </c>
      <c r="AB5" s="188" t="s">
        <v>44</v>
      </c>
      <c r="AC5" s="187" t="s">
        <v>45</v>
      </c>
      <c r="AD5" s="188" t="s">
        <v>43</v>
      </c>
      <c r="AE5" s="187" t="s">
        <v>45</v>
      </c>
      <c r="AF5" s="188" t="s">
        <v>44</v>
      </c>
      <c r="AG5" s="187" t="s">
        <v>45</v>
      </c>
      <c r="AH5" s="188" t="s">
        <v>43</v>
      </c>
      <c r="AI5" s="187" t="s">
        <v>45</v>
      </c>
      <c r="AJ5" s="188" t="s">
        <v>43</v>
      </c>
      <c r="AK5" s="187" t="s">
        <v>45</v>
      </c>
      <c r="AL5" s="188" t="s">
        <v>43</v>
      </c>
      <c r="AM5" s="187" t="s">
        <v>45</v>
      </c>
      <c r="AN5" s="203" t="s">
        <v>43</v>
      </c>
      <c r="AO5" s="187"/>
      <c r="AP5" s="188"/>
      <c r="AQ5" s="236"/>
      <c r="AR5" s="236"/>
    </row>
    <row r="6" spans="1:44" s="234" customFormat="1" ht="15.75" thickBot="1" x14ac:dyDescent="0.25">
      <c r="A6" s="434">
        <f t="shared" ref="A6:A34" si="0">A5+1</f>
        <v>45477</v>
      </c>
      <c r="B6" s="435"/>
      <c r="C6" s="187" t="s">
        <v>45</v>
      </c>
      <c r="D6" s="188" t="s">
        <v>43</v>
      </c>
      <c r="E6" s="187" t="s">
        <v>46</v>
      </c>
      <c r="F6" s="188" t="s">
        <v>44</v>
      </c>
      <c r="G6" s="187" t="s">
        <v>46</v>
      </c>
      <c r="H6" s="188" t="s">
        <v>44</v>
      </c>
      <c r="I6" s="187" t="s">
        <v>45</v>
      </c>
      <c r="J6" s="188" t="s">
        <v>43</v>
      </c>
      <c r="K6" s="187" t="s">
        <v>45</v>
      </c>
      <c r="L6" s="188" t="s">
        <v>43</v>
      </c>
      <c r="M6" s="187" t="s">
        <v>46</v>
      </c>
      <c r="N6" s="188" t="s">
        <v>44</v>
      </c>
      <c r="O6" s="187" t="s">
        <v>45</v>
      </c>
      <c r="P6" s="188" t="s">
        <v>43</v>
      </c>
      <c r="Q6" s="187" t="s">
        <v>46</v>
      </c>
      <c r="R6" s="188" t="s">
        <v>43</v>
      </c>
      <c r="S6" s="187" t="s">
        <v>45</v>
      </c>
      <c r="T6" s="188" t="s">
        <v>43</v>
      </c>
      <c r="U6" s="187" t="s">
        <v>45</v>
      </c>
      <c r="V6" s="188" t="s">
        <v>43</v>
      </c>
      <c r="W6" s="187" t="s">
        <v>45</v>
      </c>
      <c r="X6" s="188" t="s">
        <v>43</v>
      </c>
      <c r="Y6" s="187" t="s">
        <v>45</v>
      </c>
      <c r="Z6" s="188" t="s">
        <v>43</v>
      </c>
      <c r="AA6" s="187" t="s">
        <v>46</v>
      </c>
      <c r="AB6" s="188" t="s">
        <v>44</v>
      </c>
      <c r="AC6" s="187" t="s">
        <v>45</v>
      </c>
      <c r="AD6" s="188" t="s">
        <v>43</v>
      </c>
      <c r="AE6" s="187" t="s">
        <v>46</v>
      </c>
      <c r="AF6" s="188" t="s">
        <v>44</v>
      </c>
      <c r="AG6" s="187" t="s">
        <v>45</v>
      </c>
      <c r="AH6" s="188" t="s">
        <v>43</v>
      </c>
      <c r="AI6" s="187" t="s">
        <v>45</v>
      </c>
      <c r="AJ6" s="188" t="s">
        <v>43</v>
      </c>
      <c r="AK6" s="187" t="s">
        <v>45</v>
      </c>
      <c r="AL6" s="188" t="s">
        <v>43</v>
      </c>
      <c r="AM6" s="187" t="s">
        <v>45</v>
      </c>
      <c r="AN6" s="203" t="s">
        <v>43</v>
      </c>
      <c r="AO6" s="187"/>
      <c r="AP6" s="188"/>
      <c r="AQ6" s="236"/>
      <c r="AR6" s="236"/>
    </row>
    <row r="7" spans="1:44" s="234" customFormat="1" ht="15.75" thickBot="1" x14ac:dyDescent="0.25">
      <c r="A7" s="432">
        <f t="shared" si="0"/>
        <v>45478</v>
      </c>
      <c r="B7" s="433"/>
      <c r="C7" s="187" t="s">
        <v>45</v>
      </c>
      <c r="D7" s="188" t="s">
        <v>44</v>
      </c>
      <c r="E7" s="187" t="s">
        <v>46</v>
      </c>
      <c r="F7" s="188" t="s">
        <v>44</v>
      </c>
      <c r="G7" s="187" t="s">
        <v>46</v>
      </c>
      <c r="H7" s="188" t="s">
        <v>44</v>
      </c>
      <c r="I7" s="187" t="s">
        <v>45</v>
      </c>
      <c r="J7" s="188" t="s">
        <v>43</v>
      </c>
      <c r="K7" s="187" t="s">
        <v>45</v>
      </c>
      <c r="L7" s="188" t="s">
        <v>43</v>
      </c>
      <c r="M7" s="187" t="s">
        <v>46</v>
      </c>
      <c r="N7" s="188" t="s">
        <v>44</v>
      </c>
      <c r="O7" s="187" t="s">
        <v>45</v>
      </c>
      <c r="P7" s="188" t="s">
        <v>43</v>
      </c>
      <c r="Q7" s="187" t="s">
        <v>46</v>
      </c>
      <c r="R7" s="188" t="s">
        <v>43</v>
      </c>
      <c r="S7" s="187" t="s">
        <v>45</v>
      </c>
      <c r="T7" s="188" t="s">
        <v>43</v>
      </c>
      <c r="U7" s="187" t="s">
        <v>45</v>
      </c>
      <c r="V7" s="188" t="s">
        <v>43</v>
      </c>
      <c r="W7" s="187" t="s">
        <v>45</v>
      </c>
      <c r="X7" s="188" t="s">
        <v>43</v>
      </c>
      <c r="Y7" s="187" t="s">
        <v>45</v>
      </c>
      <c r="Z7" s="188" t="s">
        <v>44</v>
      </c>
      <c r="AA7" s="187" t="s">
        <v>46</v>
      </c>
      <c r="AB7" s="188" t="s">
        <v>44</v>
      </c>
      <c r="AC7" s="187" t="s">
        <v>45</v>
      </c>
      <c r="AD7" s="188" t="s">
        <v>43</v>
      </c>
      <c r="AE7" s="187" t="s">
        <v>46</v>
      </c>
      <c r="AF7" s="188" t="s">
        <v>44</v>
      </c>
      <c r="AG7" s="187" t="s">
        <v>45</v>
      </c>
      <c r="AH7" s="188" t="s">
        <v>43</v>
      </c>
      <c r="AI7" s="187" t="s">
        <v>45</v>
      </c>
      <c r="AJ7" s="188" t="s">
        <v>43</v>
      </c>
      <c r="AK7" s="187" t="s">
        <v>45</v>
      </c>
      <c r="AL7" s="188" t="s">
        <v>43</v>
      </c>
      <c r="AM7" s="187" t="s">
        <v>45</v>
      </c>
      <c r="AN7" s="203" t="s">
        <v>43</v>
      </c>
      <c r="AO7" s="187"/>
      <c r="AP7" s="188"/>
      <c r="AQ7" s="236"/>
      <c r="AR7" s="236"/>
    </row>
    <row r="8" spans="1:44" s="234" customFormat="1" ht="15.75" thickBot="1" x14ac:dyDescent="0.25">
      <c r="A8" s="434">
        <f t="shared" si="0"/>
        <v>45479</v>
      </c>
      <c r="B8" s="435"/>
      <c r="C8" s="187" t="s">
        <v>46</v>
      </c>
      <c r="D8" s="188" t="s">
        <v>44</v>
      </c>
      <c r="E8" s="187" t="s">
        <v>46</v>
      </c>
      <c r="F8" s="188" t="s">
        <v>44</v>
      </c>
      <c r="G8" s="187" t="s">
        <v>46</v>
      </c>
      <c r="H8" s="188" t="s">
        <v>44</v>
      </c>
      <c r="I8" s="187" t="s">
        <v>45</v>
      </c>
      <c r="J8" s="188" t="s">
        <v>43</v>
      </c>
      <c r="K8" s="187" t="s">
        <v>45</v>
      </c>
      <c r="L8" s="188" t="s">
        <v>43</v>
      </c>
      <c r="M8" s="187" t="s">
        <v>46</v>
      </c>
      <c r="N8" s="188" t="s">
        <v>44</v>
      </c>
      <c r="O8" s="187" t="s">
        <v>45</v>
      </c>
      <c r="P8" s="188" t="s">
        <v>43</v>
      </c>
      <c r="Q8" s="187" t="s">
        <v>46</v>
      </c>
      <c r="R8" s="188" t="s">
        <v>43</v>
      </c>
      <c r="S8" s="187" t="s">
        <v>45</v>
      </c>
      <c r="T8" s="188" t="s">
        <v>44</v>
      </c>
      <c r="U8" s="187" t="s">
        <v>45</v>
      </c>
      <c r="V8" s="188" t="s">
        <v>43</v>
      </c>
      <c r="W8" s="187" t="s">
        <v>45</v>
      </c>
      <c r="X8" s="188" t="s">
        <v>43</v>
      </c>
      <c r="Y8" s="187" t="s">
        <v>46</v>
      </c>
      <c r="Z8" s="188" t="s">
        <v>44</v>
      </c>
      <c r="AA8" s="187" t="s">
        <v>46</v>
      </c>
      <c r="AB8" s="188" t="s">
        <v>44</v>
      </c>
      <c r="AC8" s="187" t="s">
        <v>45</v>
      </c>
      <c r="AD8" s="188" t="s">
        <v>43</v>
      </c>
      <c r="AE8" s="187" t="s">
        <v>46</v>
      </c>
      <c r="AF8" s="188" t="s">
        <v>44</v>
      </c>
      <c r="AG8" s="187" t="s">
        <v>45</v>
      </c>
      <c r="AH8" s="188" t="s">
        <v>43</v>
      </c>
      <c r="AI8" s="187" t="s">
        <v>45</v>
      </c>
      <c r="AJ8" s="188" t="s">
        <v>44</v>
      </c>
      <c r="AK8" s="187" t="s">
        <v>45</v>
      </c>
      <c r="AL8" s="188" t="s">
        <v>43</v>
      </c>
      <c r="AM8" s="187" t="s">
        <v>46</v>
      </c>
      <c r="AN8" s="203" t="s">
        <v>44</v>
      </c>
      <c r="AO8" s="187"/>
      <c r="AP8" s="188"/>
      <c r="AQ8" s="236"/>
      <c r="AR8" s="236"/>
    </row>
    <row r="9" spans="1:44" s="234" customFormat="1" ht="15.75" thickBot="1" x14ac:dyDescent="0.25">
      <c r="A9" s="432">
        <f t="shared" si="0"/>
        <v>45480</v>
      </c>
      <c r="B9" s="433"/>
      <c r="C9" s="187" t="s">
        <v>46</v>
      </c>
      <c r="D9" s="188" t="s">
        <v>43</v>
      </c>
      <c r="E9" s="187" t="s">
        <v>46</v>
      </c>
      <c r="F9" s="188" t="s">
        <v>44</v>
      </c>
      <c r="G9" s="187" t="s">
        <v>46</v>
      </c>
      <c r="H9" s="188" t="s">
        <v>44</v>
      </c>
      <c r="I9" s="187" t="s">
        <v>45</v>
      </c>
      <c r="J9" s="188" t="s">
        <v>43</v>
      </c>
      <c r="K9" s="187" t="s">
        <v>46</v>
      </c>
      <c r="L9" s="188" t="s">
        <v>44</v>
      </c>
      <c r="M9" s="187" t="s">
        <v>46</v>
      </c>
      <c r="N9" s="188" t="s">
        <v>44</v>
      </c>
      <c r="O9" s="187" t="s">
        <v>45</v>
      </c>
      <c r="P9" s="188" t="s">
        <v>43</v>
      </c>
      <c r="Q9" s="187" t="s">
        <v>46</v>
      </c>
      <c r="R9" s="188" t="s">
        <v>43</v>
      </c>
      <c r="S9" s="187" t="s">
        <v>46</v>
      </c>
      <c r="T9" s="188" t="s">
        <v>44</v>
      </c>
      <c r="U9" s="187" t="s">
        <v>45</v>
      </c>
      <c r="V9" s="188" t="s">
        <v>43</v>
      </c>
      <c r="W9" s="187" t="s">
        <v>45</v>
      </c>
      <c r="X9" s="188" t="s">
        <v>43</v>
      </c>
      <c r="Y9" s="187" t="s">
        <v>46</v>
      </c>
      <c r="Z9" s="188" t="s">
        <v>44</v>
      </c>
      <c r="AA9" s="187" t="s">
        <v>46</v>
      </c>
      <c r="AB9" s="188" t="s">
        <v>44</v>
      </c>
      <c r="AC9" s="187" t="s">
        <v>45</v>
      </c>
      <c r="AD9" s="188" t="s">
        <v>43</v>
      </c>
      <c r="AE9" s="187" t="s">
        <v>46</v>
      </c>
      <c r="AF9" s="188" t="s">
        <v>44</v>
      </c>
      <c r="AG9" s="187" t="s">
        <v>45</v>
      </c>
      <c r="AH9" s="188" t="s">
        <v>43</v>
      </c>
      <c r="AI9" s="187" t="s">
        <v>45</v>
      </c>
      <c r="AJ9" s="188" t="s">
        <v>44</v>
      </c>
      <c r="AK9" s="187" t="s">
        <v>45</v>
      </c>
      <c r="AL9" s="188" t="s">
        <v>43</v>
      </c>
      <c r="AM9" s="187" t="s">
        <v>46</v>
      </c>
      <c r="AN9" s="203" t="s">
        <v>43</v>
      </c>
      <c r="AO9" s="187"/>
      <c r="AP9" s="188"/>
      <c r="AQ9" s="236"/>
      <c r="AR9" s="236"/>
    </row>
    <row r="10" spans="1:44" s="234" customFormat="1" ht="15.75" thickBot="1" x14ac:dyDescent="0.25">
      <c r="A10" s="434">
        <f t="shared" si="0"/>
        <v>45481</v>
      </c>
      <c r="B10" s="435"/>
      <c r="C10" s="187" t="s">
        <v>45</v>
      </c>
      <c r="D10" s="188" t="s">
        <v>43</v>
      </c>
      <c r="E10" s="187" t="s">
        <v>46</v>
      </c>
      <c r="F10" s="188" t="s">
        <v>44</v>
      </c>
      <c r="G10" s="187" t="s">
        <v>46</v>
      </c>
      <c r="H10" s="188" t="s">
        <v>44</v>
      </c>
      <c r="I10" s="187" t="s">
        <v>45</v>
      </c>
      <c r="J10" s="188" t="s">
        <v>44</v>
      </c>
      <c r="K10" s="187" t="s">
        <v>46</v>
      </c>
      <c r="L10" s="188" t="s">
        <v>43</v>
      </c>
      <c r="M10" s="187" t="s">
        <v>46</v>
      </c>
      <c r="N10" s="188" t="s">
        <v>43</v>
      </c>
      <c r="O10" s="187" t="s">
        <v>45</v>
      </c>
      <c r="P10" s="188" t="s">
        <v>43</v>
      </c>
      <c r="Q10" s="187" t="s">
        <v>46</v>
      </c>
      <c r="R10" s="188" t="s">
        <v>43</v>
      </c>
      <c r="S10" s="187" t="s">
        <v>46</v>
      </c>
      <c r="T10" s="188" t="s">
        <v>43</v>
      </c>
      <c r="U10" s="187" t="s">
        <v>45</v>
      </c>
      <c r="V10" s="188" t="s">
        <v>43</v>
      </c>
      <c r="W10" s="187" t="s">
        <v>45</v>
      </c>
      <c r="X10" s="188" t="s">
        <v>43</v>
      </c>
      <c r="Y10" s="187" t="s">
        <v>46</v>
      </c>
      <c r="Z10" s="188" t="s">
        <v>44</v>
      </c>
      <c r="AA10" s="187" t="s">
        <v>46</v>
      </c>
      <c r="AB10" s="188" t="s">
        <v>44</v>
      </c>
      <c r="AC10" s="187" t="s">
        <v>45</v>
      </c>
      <c r="AD10" s="188" t="s">
        <v>43</v>
      </c>
      <c r="AE10" s="187" t="s">
        <v>46</v>
      </c>
      <c r="AF10" s="188" t="s">
        <v>44</v>
      </c>
      <c r="AG10" s="187" t="s">
        <v>45</v>
      </c>
      <c r="AH10" s="188" t="s">
        <v>43</v>
      </c>
      <c r="AI10" s="187" t="s">
        <v>45</v>
      </c>
      <c r="AJ10" s="188" t="s">
        <v>43</v>
      </c>
      <c r="AK10" s="187" t="s">
        <v>45</v>
      </c>
      <c r="AL10" s="188" t="s">
        <v>43</v>
      </c>
      <c r="AM10" s="187" t="s">
        <v>45</v>
      </c>
      <c r="AN10" s="203" t="s">
        <v>43</v>
      </c>
      <c r="AO10" s="187"/>
      <c r="AP10" s="188"/>
      <c r="AQ10" s="236"/>
      <c r="AR10" s="236"/>
    </row>
    <row r="11" spans="1:44" s="234" customFormat="1" ht="15.75" thickBot="1" x14ac:dyDescent="0.25">
      <c r="A11" s="432">
        <f t="shared" si="0"/>
        <v>45482</v>
      </c>
      <c r="B11" s="433"/>
      <c r="C11" s="187" t="s">
        <v>45</v>
      </c>
      <c r="D11" s="188" t="s">
        <v>43</v>
      </c>
      <c r="E11" s="187" t="s">
        <v>46</v>
      </c>
      <c r="F11" s="188" t="s">
        <v>44</v>
      </c>
      <c r="G11" s="187" t="s">
        <v>46</v>
      </c>
      <c r="H11" s="188" t="s">
        <v>44</v>
      </c>
      <c r="I11" s="187" t="s">
        <v>46</v>
      </c>
      <c r="J11" s="188" t="s">
        <v>43</v>
      </c>
      <c r="K11" s="187" t="s">
        <v>45</v>
      </c>
      <c r="L11" s="188" t="s">
        <v>43</v>
      </c>
      <c r="M11" s="187" t="s">
        <v>45</v>
      </c>
      <c r="N11" s="188" t="s">
        <v>43</v>
      </c>
      <c r="O11" s="187" t="s">
        <v>45</v>
      </c>
      <c r="P11" s="188" t="s">
        <v>44</v>
      </c>
      <c r="Q11" s="187" t="s">
        <v>46</v>
      </c>
      <c r="R11" s="188" t="s">
        <v>43</v>
      </c>
      <c r="S11" s="187" t="s">
        <v>45</v>
      </c>
      <c r="T11" s="188" t="s">
        <v>43</v>
      </c>
      <c r="U11" s="187" t="s">
        <v>45</v>
      </c>
      <c r="V11" s="188" t="s">
        <v>44</v>
      </c>
      <c r="W11" s="187" t="s">
        <v>45</v>
      </c>
      <c r="X11" s="188" t="s">
        <v>43</v>
      </c>
      <c r="Y11" s="187" t="s">
        <v>46</v>
      </c>
      <c r="Z11" s="188" t="s">
        <v>44</v>
      </c>
      <c r="AA11" s="187" t="s">
        <v>46</v>
      </c>
      <c r="AB11" s="188" t="s">
        <v>44</v>
      </c>
      <c r="AC11" s="187" t="s">
        <v>45</v>
      </c>
      <c r="AD11" s="188" t="s">
        <v>43</v>
      </c>
      <c r="AE11" s="187" t="s">
        <v>46</v>
      </c>
      <c r="AF11" s="188" t="s">
        <v>44</v>
      </c>
      <c r="AG11" s="187" t="s">
        <v>45</v>
      </c>
      <c r="AH11" s="188" t="s">
        <v>43</v>
      </c>
      <c r="AI11" s="187" t="s">
        <v>45</v>
      </c>
      <c r="AJ11" s="188" t="s">
        <v>43</v>
      </c>
      <c r="AK11" s="187" t="s">
        <v>45</v>
      </c>
      <c r="AL11" s="188" t="s">
        <v>43</v>
      </c>
      <c r="AM11" s="187" t="s">
        <v>45</v>
      </c>
      <c r="AN11" s="203" t="s">
        <v>43</v>
      </c>
      <c r="AO11" s="187"/>
      <c r="AP11" s="188"/>
      <c r="AQ11" s="236"/>
      <c r="AR11" s="236"/>
    </row>
    <row r="12" spans="1:44" s="234" customFormat="1" ht="15.75" thickBot="1" x14ac:dyDescent="0.25">
      <c r="A12" s="434">
        <f t="shared" si="0"/>
        <v>45483</v>
      </c>
      <c r="B12" s="435"/>
      <c r="C12" s="187" t="s">
        <v>45</v>
      </c>
      <c r="D12" s="188" t="s">
        <v>43</v>
      </c>
      <c r="E12" s="187" t="s">
        <v>46</v>
      </c>
      <c r="F12" s="188" t="s">
        <v>44</v>
      </c>
      <c r="G12" s="187" t="s">
        <v>46</v>
      </c>
      <c r="H12" s="188" t="s">
        <v>44</v>
      </c>
      <c r="I12" s="187" t="s">
        <v>45</v>
      </c>
      <c r="J12" s="188" t="s">
        <v>43</v>
      </c>
      <c r="K12" s="187" t="s">
        <v>45</v>
      </c>
      <c r="L12" s="188" t="s">
        <v>43</v>
      </c>
      <c r="M12" s="187" t="s">
        <v>45</v>
      </c>
      <c r="N12" s="188" t="s">
        <v>43</v>
      </c>
      <c r="O12" s="187" t="s">
        <v>45</v>
      </c>
      <c r="P12" s="188" t="s">
        <v>43</v>
      </c>
      <c r="Q12" s="187" t="s">
        <v>46</v>
      </c>
      <c r="R12" s="188" t="s">
        <v>43</v>
      </c>
      <c r="S12" s="187" t="s">
        <v>45</v>
      </c>
      <c r="T12" s="188" t="s">
        <v>43</v>
      </c>
      <c r="U12" s="187" t="s">
        <v>45</v>
      </c>
      <c r="V12" s="188" t="s">
        <v>43</v>
      </c>
      <c r="W12" s="187" t="s">
        <v>45</v>
      </c>
      <c r="X12" s="188" t="s">
        <v>43</v>
      </c>
      <c r="Y12" s="187" t="s">
        <v>46</v>
      </c>
      <c r="Z12" s="188" t="s">
        <v>43</v>
      </c>
      <c r="AA12" s="187" t="s">
        <v>46</v>
      </c>
      <c r="AB12" s="188" t="s">
        <v>44</v>
      </c>
      <c r="AC12" s="187" t="s">
        <v>45</v>
      </c>
      <c r="AD12" s="188" t="s">
        <v>43</v>
      </c>
      <c r="AE12" s="187" t="s">
        <v>46</v>
      </c>
      <c r="AF12" s="188" t="s">
        <v>43</v>
      </c>
      <c r="AG12" s="187" t="s">
        <v>45</v>
      </c>
      <c r="AH12" s="188" t="s">
        <v>43</v>
      </c>
      <c r="AI12" s="187" t="s">
        <v>45</v>
      </c>
      <c r="AJ12" s="188" t="s">
        <v>43</v>
      </c>
      <c r="AK12" s="187" t="s">
        <v>45</v>
      </c>
      <c r="AL12" s="188" t="s">
        <v>43</v>
      </c>
      <c r="AM12" s="187" t="s">
        <v>46</v>
      </c>
      <c r="AN12" s="203" t="s">
        <v>43</v>
      </c>
      <c r="AO12" s="187"/>
      <c r="AP12" s="188"/>
      <c r="AQ12" s="236"/>
      <c r="AR12" s="236"/>
    </row>
    <row r="13" spans="1:44" s="234" customFormat="1" ht="15.75" thickBot="1" x14ac:dyDescent="0.25">
      <c r="A13" s="432">
        <f t="shared" si="0"/>
        <v>45484</v>
      </c>
      <c r="B13" s="433"/>
      <c r="C13" s="187" t="s">
        <v>45</v>
      </c>
      <c r="D13" s="188" t="s">
        <v>44</v>
      </c>
      <c r="E13" s="187" t="s">
        <v>46</v>
      </c>
      <c r="F13" s="188" t="s">
        <v>44</v>
      </c>
      <c r="G13" s="187" t="s">
        <v>46</v>
      </c>
      <c r="H13" s="188" t="s">
        <v>44</v>
      </c>
      <c r="I13" s="187" t="s">
        <v>45</v>
      </c>
      <c r="J13" s="188" t="s">
        <v>43</v>
      </c>
      <c r="K13" s="187" t="s">
        <v>46</v>
      </c>
      <c r="L13" s="188" t="s">
        <v>43</v>
      </c>
      <c r="M13" s="187" t="s">
        <v>45</v>
      </c>
      <c r="N13" s="188" t="s">
        <v>43</v>
      </c>
      <c r="O13" s="187" t="s">
        <v>46</v>
      </c>
      <c r="P13" s="188" t="s">
        <v>43</v>
      </c>
      <c r="Q13" s="187" t="s">
        <v>46</v>
      </c>
      <c r="R13" s="188" t="s">
        <v>43</v>
      </c>
      <c r="S13" s="187" t="s">
        <v>45</v>
      </c>
      <c r="T13" s="188" t="s">
        <v>43</v>
      </c>
      <c r="U13" s="187" t="s">
        <v>45</v>
      </c>
      <c r="V13" s="188" t="s">
        <v>43</v>
      </c>
      <c r="W13" s="187" t="s">
        <v>45</v>
      </c>
      <c r="X13" s="188" t="s">
        <v>43</v>
      </c>
      <c r="Y13" s="187" t="s">
        <v>45</v>
      </c>
      <c r="Z13" s="188" t="s">
        <v>43</v>
      </c>
      <c r="AA13" s="187" t="s">
        <v>46</v>
      </c>
      <c r="AB13" s="188" t="s">
        <v>44</v>
      </c>
      <c r="AC13" s="187" t="s">
        <v>45</v>
      </c>
      <c r="AD13" s="188" t="s">
        <v>43</v>
      </c>
      <c r="AE13" s="187" t="s">
        <v>45</v>
      </c>
      <c r="AF13" s="188" t="s">
        <v>43</v>
      </c>
      <c r="AG13" s="187" t="s">
        <v>45</v>
      </c>
      <c r="AH13" s="188" t="s">
        <v>43</v>
      </c>
      <c r="AI13" s="187" t="s">
        <v>45</v>
      </c>
      <c r="AJ13" s="188" t="s">
        <v>43</v>
      </c>
      <c r="AK13" s="187" t="s">
        <v>45</v>
      </c>
      <c r="AL13" s="188" t="s">
        <v>43</v>
      </c>
      <c r="AM13" s="187" t="s">
        <v>45</v>
      </c>
      <c r="AN13" s="203" t="s">
        <v>43</v>
      </c>
      <c r="AO13" s="187"/>
      <c r="AP13" s="188"/>
      <c r="AQ13" s="236"/>
      <c r="AR13" s="236"/>
    </row>
    <row r="14" spans="1:44" s="234" customFormat="1" ht="15.75" thickBot="1" x14ac:dyDescent="0.25">
      <c r="A14" s="434">
        <f t="shared" si="0"/>
        <v>45485</v>
      </c>
      <c r="B14" s="435"/>
      <c r="C14" s="187" t="s">
        <v>45</v>
      </c>
      <c r="D14" s="188" t="s">
        <v>44</v>
      </c>
      <c r="E14" s="187" t="s">
        <v>46</v>
      </c>
      <c r="F14" s="188" t="s">
        <v>44</v>
      </c>
      <c r="G14" s="187" t="s">
        <v>46</v>
      </c>
      <c r="H14" s="188" t="s">
        <v>44</v>
      </c>
      <c r="I14" s="187" t="s">
        <v>45</v>
      </c>
      <c r="J14" s="188" t="s">
        <v>43</v>
      </c>
      <c r="K14" s="187" t="s">
        <v>45</v>
      </c>
      <c r="L14" s="188" t="s">
        <v>44</v>
      </c>
      <c r="M14" s="187" t="s">
        <v>45</v>
      </c>
      <c r="N14" s="188" t="s">
        <v>43</v>
      </c>
      <c r="O14" s="187" t="s">
        <v>45</v>
      </c>
      <c r="P14" s="188" t="s">
        <v>43</v>
      </c>
      <c r="Q14" s="187" t="s">
        <v>46</v>
      </c>
      <c r="R14" s="188" t="s">
        <v>44</v>
      </c>
      <c r="S14" s="187" t="s">
        <v>45</v>
      </c>
      <c r="T14" s="188" t="s">
        <v>43</v>
      </c>
      <c r="U14" s="187" t="s">
        <v>45</v>
      </c>
      <c r="V14" s="188" t="s">
        <v>43</v>
      </c>
      <c r="W14" s="187" t="s">
        <v>45</v>
      </c>
      <c r="X14" s="188" t="s">
        <v>43</v>
      </c>
      <c r="Y14" s="187" t="s">
        <v>45</v>
      </c>
      <c r="Z14" s="188" t="s">
        <v>44</v>
      </c>
      <c r="AA14" s="187" t="s">
        <v>46</v>
      </c>
      <c r="AB14" s="188" t="s">
        <v>44</v>
      </c>
      <c r="AC14" s="187" t="s">
        <v>45</v>
      </c>
      <c r="AD14" s="188" t="s">
        <v>43</v>
      </c>
      <c r="AE14" s="187" t="s">
        <v>45</v>
      </c>
      <c r="AF14" s="188" t="s">
        <v>44</v>
      </c>
      <c r="AG14" s="187" t="s">
        <v>45</v>
      </c>
      <c r="AH14" s="188" t="s">
        <v>43</v>
      </c>
      <c r="AI14" s="187" t="s">
        <v>45</v>
      </c>
      <c r="AJ14" s="188" t="s">
        <v>43</v>
      </c>
      <c r="AK14" s="187" t="s">
        <v>45</v>
      </c>
      <c r="AL14" s="188" t="s">
        <v>43</v>
      </c>
      <c r="AM14" s="187" t="s">
        <v>45</v>
      </c>
      <c r="AN14" s="203" t="s">
        <v>43</v>
      </c>
      <c r="AO14" s="187"/>
      <c r="AP14" s="188"/>
      <c r="AQ14" s="236"/>
      <c r="AR14" s="236"/>
    </row>
    <row r="15" spans="1:44" s="234" customFormat="1" ht="15.75" thickBot="1" x14ac:dyDescent="0.25">
      <c r="A15" s="432">
        <f t="shared" si="0"/>
        <v>45486</v>
      </c>
      <c r="B15" s="433"/>
      <c r="C15" s="187" t="s">
        <v>45</v>
      </c>
      <c r="D15" s="188" t="s">
        <v>43</v>
      </c>
      <c r="E15" s="187" t="s">
        <v>46</v>
      </c>
      <c r="F15" s="188" t="s">
        <v>44</v>
      </c>
      <c r="G15" s="187" t="s">
        <v>46</v>
      </c>
      <c r="H15" s="188" t="s">
        <v>44</v>
      </c>
      <c r="I15" s="187" t="s">
        <v>45</v>
      </c>
      <c r="J15" s="188" t="s">
        <v>43</v>
      </c>
      <c r="K15" s="187" t="s">
        <v>46</v>
      </c>
      <c r="L15" s="188" t="s">
        <v>44</v>
      </c>
      <c r="M15" s="187" t="s">
        <v>45</v>
      </c>
      <c r="N15" s="188" t="s">
        <v>43</v>
      </c>
      <c r="O15" s="187" t="s">
        <v>46</v>
      </c>
      <c r="P15" s="188" t="s">
        <v>43</v>
      </c>
      <c r="Q15" s="187" t="s">
        <v>46</v>
      </c>
      <c r="R15" s="188" t="s">
        <v>44</v>
      </c>
      <c r="S15" s="187" t="s">
        <v>45</v>
      </c>
      <c r="T15" s="188" t="s">
        <v>43</v>
      </c>
      <c r="U15" s="187" t="s">
        <v>45</v>
      </c>
      <c r="V15" s="188" t="s">
        <v>43</v>
      </c>
      <c r="W15" s="187" t="s">
        <v>45</v>
      </c>
      <c r="X15" s="188" t="s">
        <v>43</v>
      </c>
      <c r="Y15" s="187" t="s">
        <v>45</v>
      </c>
      <c r="Z15" s="188" t="s">
        <v>44</v>
      </c>
      <c r="AA15" s="187" t="s">
        <v>46</v>
      </c>
      <c r="AB15" s="188" t="s">
        <v>44</v>
      </c>
      <c r="AC15" s="187" t="s">
        <v>45</v>
      </c>
      <c r="AD15" s="188" t="s">
        <v>43</v>
      </c>
      <c r="AE15" s="187" t="s">
        <v>45</v>
      </c>
      <c r="AF15" s="188" t="s">
        <v>43</v>
      </c>
      <c r="AG15" s="187" t="s">
        <v>45</v>
      </c>
      <c r="AH15" s="188" t="s">
        <v>43</v>
      </c>
      <c r="AI15" s="187" t="s">
        <v>45</v>
      </c>
      <c r="AJ15" s="188" t="s">
        <v>44</v>
      </c>
      <c r="AK15" s="187" t="s">
        <v>45</v>
      </c>
      <c r="AL15" s="188" t="s">
        <v>44</v>
      </c>
      <c r="AM15" s="187" t="s">
        <v>45</v>
      </c>
      <c r="AN15" s="203" t="s">
        <v>43</v>
      </c>
      <c r="AO15" s="187"/>
      <c r="AP15" s="188"/>
      <c r="AQ15" s="236"/>
      <c r="AR15" s="236"/>
    </row>
    <row r="16" spans="1:44" s="234" customFormat="1" ht="15.75" thickBot="1" x14ac:dyDescent="0.25">
      <c r="A16" s="434">
        <f t="shared" si="0"/>
        <v>45487</v>
      </c>
      <c r="B16" s="435"/>
      <c r="C16" s="187" t="s">
        <v>45</v>
      </c>
      <c r="D16" s="188" t="s">
        <v>43</v>
      </c>
      <c r="E16" s="187" t="s">
        <v>46</v>
      </c>
      <c r="F16" s="188" t="s">
        <v>44</v>
      </c>
      <c r="G16" s="187" t="s">
        <v>46</v>
      </c>
      <c r="H16" s="188" t="s">
        <v>44</v>
      </c>
      <c r="I16" s="187" t="s">
        <v>45</v>
      </c>
      <c r="J16" s="188" t="s">
        <v>43</v>
      </c>
      <c r="K16" s="187" t="s">
        <v>46</v>
      </c>
      <c r="L16" s="188" t="s">
        <v>44</v>
      </c>
      <c r="M16" s="187" t="s">
        <v>45</v>
      </c>
      <c r="N16" s="188" t="s">
        <v>44</v>
      </c>
      <c r="O16" s="187" t="s">
        <v>45</v>
      </c>
      <c r="P16" s="188" t="s">
        <v>43</v>
      </c>
      <c r="Q16" s="187" t="s">
        <v>46</v>
      </c>
      <c r="R16" s="188" t="s">
        <v>43</v>
      </c>
      <c r="S16" s="187" t="s">
        <v>45</v>
      </c>
      <c r="T16" s="188" t="s">
        <v>44</v>
      </c>
      <c r="U16" s="187" t="s">
        <v>45</v>
      </c>
      <c r="V16" s="188" t="s">
        <v>43</v>
      </c>
      <c r="W16" s="187" t="s">
        <v>45</v>
      </c>
      <c r="X16" s="188" t="s">
        <v>44</v>
      </c>
      <c r="Y16" s="187" t="s">
        <v>45</v>
      </c>
      <c r="Z16" s="188" t="s">
        <v>43</v>
      </c>
      <c r="AA16" s="187" t="s">
        <v>46</v>
      </c>
      <c r="AB16" s="188" t="s">
        <v>44</v>
      </c>
      <c r="AC16" s="187" t="s">
        <v>45</v>
      </c>
      <c r="AD16" s="188" t="s">
        <v>43</v>
      </c>
      <c r="AE16" s="187" t="s">
        <v>45</v>
      </c>
      <c r="AF16" s="188" t="s">
        <v>43</v>
      </c>
      <c r="AG16" s="187" t="s">
        <v>45</v>
      </c>
      <c r="AH16" s="188" t="s">
        <v>43</v>
      </c>
      <c r="AI16" s="187" t="s">
        <v>45</v>
      </c>
      <c r="AJ16" s="188" t="s">
        <v>44</v>
      </c>
      <c r="AK16" s="187" t="s">
        <v>46</v>
      </c>
      <c r="AL16" s="188" t="s">
        <v>44</v>
      </c>
      <c r="AM16" s="187" t="s">
        <v>46</v>
      </c>
      <c r="AN16" s="203" t="s">
        <v>43</v>
      </c>
      <c r="AO16" s="187"/>
      <c r="AP16" s="188"/>
      <c r="AQ16" s="236"/>
      <c r="AR16" s="236"/>
    </row>
    <row r="17" spans="1:44" s="234" customFormat="1" ht="15.75" thickBot="1" x14ac:dyDescent="0.25">
      <c r="A17" s="432">
        <f t="shared" si="0"/>
        <v>45488</v>
      </c>
      <c r="B17" s="433"/>
      <c r="C17" s="187" t="s">
        <v>45</v>
      </c>
      <c r="D17" s="188" t="s">
        <v>44</v>
      </c>
      <c r="E17" s="187" t="s">
        <v>46</v>
      </c>
      <c r="F17" s="188" t="s">
        <v>44</v>
      </c>
      <c r="G17" s="187" t="s">
        <v>46</v>
      </c>
      <c r="H17" s="188" t="s">
        <v>44</v>
      </c>
      <c r="I17" s="187" t="s">
        <v>45</v>
      </c>
      <c r="J17" s="188" t="s">
        <v>43</v>
      </c>
      <c r="K17" s="187" t="s">
        <v>46</v>
      </c>
      <c r="L17" s="188" t="s">
        <v>43</v>
      </c>
      <c r="M17" s="187" t="s">
        <v>45</v>
      </c>
      <c r="N17" s="188" t="s">
        <v>43</v>
      </c>
      <c r="O17" s="187" t="s">
        <v>45</v>
      </c>
      <c r="P17" s="188" t="s">
        <v>43</v>
      </c>
      <c r="Q17" s="187" t="s">
        <v>46</v>
      </c>
      <c r="R17" s="188" t="s">
        <v>43</v>
      </c>
      <c r="S17" s="187" t="s">
        <v>46</v>
      </c>
      <c r="T17" s="188" t="s">
        <v>44</v>
      </c>
      <c r="U17" s="187" t="s">
        <v>45</v>
      </c>
      <c r="V17" s="188" t="s">
        <v>43</v>
      </c>
      <c r="W17" s="187" t="s">
        <v>45</v>
      </c>
      <c r="X17" s="188" t="s">
        <v>44</v>
      </c>
      <c r="Y17" s="187" t="s">
        <v>45</v>
      </c>
      <c r="Z17" s="188" t="s">
        <v>43</v>
      </c>
      <c r="AA17" s="187" t="s">
        <v>46</v>
      </c>
      <c r="AB17" s="188" t="s">
        <v>44</v>
      </c>
      <c r="AC17" s="187" t="s">
        <v>45</v>
      </c>
      <c r="AD17" s="188" t="s">
        <v>43</v>
      </c>
      <c r="AE17" s="187" t="s">
        <v>45</v>
      </c>
      <c r="AF17" s="188" t="s">
        <v>43</v>
      </c>
      <c r="AG17" s="187" t="s">
        <v>45</v>
      </c>
      <c r="AH17" s="188" t="s">
        <v>43</v>
      </c>
      <c r="AI17" s="187" t="s">
        <v>45</v>
      </c>
      <c r="AJ17" s="188" t="s">
        <v>44</v>
      </c>
      <c r="AK17" s="187" t="s">
        <v>46</v>
      </c>
      <c r="AL17" s="188" t="s">
        <v>44</v>
      </c>
      <c r="AM17" s="187" t="s">
        <v>45</v>
      </c>
      <c r="AN17" s="203" t="s">
        <v>43</v>
      </c>
      <c r="AO17" s="187"/>
      <c r="AP17" s="188"/>
      <c r="AQ17" s="236"/>
      <c r="AR17" s="236"/>
    </row>
    <row r="18" spans="1:44" s="234" customFormat="1" ht="15.75" thickBot="1" x14ac:dyDescent="0.25">
      <c r="A18" s="434">
        <f t="shared" si="0"/>
        <v>45489</v>
      </c>
      <c r="B18" s="435"/>
      <c r="C18" s="187" t="s">
        <v>45</v>
      </c>
      <c r="D18" s="188" t="s">
        <v>43</v>
      </c>
      <c r="E18" s="187" t="s">
        <v>46</v>
      </c>
      <c r="F18" s="188" t="s">
        <v>44</v>
      </c>
      <c r="G18" s="187" t="s">
        <v>46</v>
      </c>
      <c r="H18" s="188" t="s">
        <v>44</v>
      </c>
      <c r="I18" s="187" t="s">
        <v>45</v>
      </c>
      <c r="J18" s="188" t="s">
        <v>43</v>
      </c>
      <c r="K18" s="187" t="s">
        <v>45</v>
      </c>
      <c r="L18" s="188" t="s">
        <v>43</v>
      </c>
      <c r="M18" s="187" t="s">
        <v>45</v>
      </c>
      <c r="N18" s="188" t="s">
        <v>43</v>
      </c>
      <c r="O18" s="187" t="s">
        <v>46</v>
      </c>
      <c r="P18" s="188" t="s">
        <v>44</v>
      </c>
      <c r="Q18" s="187" t="s">
        <v>46</v>
      </c>
      <c r="R18" s="188" t="s">
        <v>43</v>
      </c>
      <c r="S18" s="187" t="s">
        <v>46</v>
      </c>
      <c r="T18" s="188" t="s">
        <v>43</v>
      </c>
      <c r="U18" s="187" t="s">
        <v>45</v>
      </c>
      <c r="V18" s="188" t="s">
        <v>43</v>
      </c>
      <c r="W18" s="187" t="s">
        <v>45</v>
      </c>
      <c r="X18" s="188" t="s">
        <v>43</v>
      </c>
      <c r="Y18" s="187" t="s">
        <v>45</v>
      </c>
      <c r="Z18" s="188" t="s">
        <v>43</v>
      </c>
      <c r="AA18" s="187" t="s">
        <v>46</v>
      </c>
      <c r="AB18" s="188" t="s">
        <v>44</v>
      </c>
      <c r="AC18" s="187" t="s">
        <v>45</v>
      </c>
      <c r="AD18" s="188" t="s">
        <v>43</v>
      </c>
      <c r="AE18" s="187" t="s">
        <v>45</v>
      </c>
      <c r="AF18" s="188" t="s">
        <v>43</v>
      </c>
      <c r="AG18" s="187" t="s">
        <v>45</v>
      </c>
      <c r="AH18" s="188" t="s">
        <v>43</v>
      </c>
      <c r="AI18" s="187" t="s">
        <v>46</v>
      </c>
      <c r="AJ18" s="188" t="s">
        <v>44</v>
      </c>
      <c r="AK18" s="187" t="s">
        <v>46</v>
      </c>
      <c r="AL18" s="188" t="s">
        <v>44</v>
      </c>
      <c r="AM18" s="187" t="s">
        <v>45</v>
      </c>
      <c r="AN18" s="203" t="s">
        <v>43</v>
      </c>
      <c r="AO18" s="187"/>
      <c r="AP18" s="188"/>
      <c r="AQ18" s="236"/>
      <c r="AR18" s="236"/>
    </row>
    <row r="19" spans="1:44" s="234" customFormat="1" ht="15.75" thickBot="1" x14ac:dyDescent="0.25">
      <c r="A19" s="432">
        <f t="shared" si="0"/>
        <v>45490</v>
      </c>
      <c r="B19" s="433"/>
      <c r="C19" s="187" t="s">
        <v>45</v>
      </c>
      <c r="D19" s="188" t="s">
        <v>43</v>
      </c>
      <c r="E19" s="187" t="s">
        <v>46</v>
      </c>
      <c r="F19" s="188" t="s">
        <v>44</v>
      </c>
      <c r="G19" s="187" t="s">
        <v>46</v>
      </c>
      <c r="H19" s="188" t="s">
        <v>44</v>
      </c>
      <c r="I19" s="187" t="s">
        <v>45</v>
      </c>
      <c r="J19" s="188" t="s">
        <v>43</v>
      </c>
      <c r="K19" s="187" t="s">
        <v>45</v>
      </c>
      <c r="L19" s="188" t="s">
        <v>43</v>
      </c>
      <c r="M19" s="187" t="s">
        <v>45</v>
      </c>
      <c r="N19" s="188" t="s">
        <v>44</v>
      </c>
      <c r="O19" s="187" t="s">
        <v>46</v>
      </c>
      <c r="P19" s="188" t="s">
        <v>44</v>
      </c>
      <c r="Q19" s="187" t="s">
        <v>46</v>
      </c>
      <c r="R19" s="188" t="s">
        <v>43</v>
      </c>
      <c r="S19" s="187" t="s">
        <v>46</v>
      </c>
      <c r="T19" s="188" t="s">
        <v>43</v>
      </c>
      <c r="U19" s="187" t="s">
        <v>45</v>
      </c>
      <c r="V19" s="188" t="s">
        <v>43</v>
      </c>
      <c r="W19" s="187" t="s">
        <v>45</v>
      </c>
      <c r="X19" s="188" t="s">
        <v>43</v>
      </c>
      <c r="Y19" s="187" t="s">
        <v>45</v>
      </c>
      <c r="Z19" s="188" t="s">
        <v>44</v>
      </c>
      <c r="AA19" s="187" t="s">
        <v>46</v>
      </c>
      <c r="AB19" s="188" t="s">
        <v>44</v>
      </c>
      <c r="AC19" s="187" t="s">
        <v>45</v>
      </c>
      <c r="AD19" s="188" t="s">
        <v>43</v>
      </c>
      <c r="AE19" s="187" t="s">
        <v>45</v>
      </c>
      <c r="AF19" s="188" t="s">
        <v>43</v>
      </c>
      <c r="AG19" s="187" t="s">
        <v>45</v>
      </c>
      <c r="AH19" s="188" t="s">
        <v>44</v>
      </c>
      <c r="AI19" s="187" t="s">
        <v>46</v>
      </c>
      <c r="AJ19" s="188" t="s">
        <v>43</v>
      </c>
      <c r="AK19" s="187" t="s">
        <v>46</v>
      </c>
      <c r="AL19" s="188" t="s">
        <v>44</v>
      </c>
      <c r="AM19" s="187" t="s">
        <v>45</v>
      </c>
      <c r="AN19" s="203" t="s">
        <v>43</v>
      </c>
      <c r="AO19" s="187"/>
      <c r="AP19" s="188"/>
      <c r="AQ19" s="236"/>
      <c r="AR19" s="236"/>
    </row>
    <row r="20" spans="1:44" s="234" customFormat="1" ht="15.75" thickBot="1" x14ac:dyDescent="0.25">
      <c r="A20" s="434">
        <f t="shared" si="0"/>
        <v>45491</v>
      </c>
      <c r="B20" s="435"/>
      <c r="C20" s="187" t="s">
        <v>45</v>
      </c>
      <c r="D20" s="188" t="s">
        <v>43</v>
      </c>
      <c r="E20" s="187" t="s">
        <v>46</v>
      </c>
      <c r="F20" s="188" t="s">
        <v>44</v>
      </c>
      <c r="G20" s="187" t="s">
        <v>46</v>
      </c>
      <c r="H20" s="188" t="s">
        <v>44</v>
      </c>
      <c r="I20" s="187" t="s">
        <v>45</v>
      </c>
      <c r="J20" s="188" t="s">
        <v>44</v>
      </c>
      <c r="K20" s="187" t="s">
        <v>45</v>
      </c>
      <c r="L20" s="188" t="s">
        <v>43</v>
      </c>
      <c r="M20" s="187" t="s">
        <v>45</v>
      </c>
      <c r="N20" s="188" t="s">
        <v>43</v>
      </c>
      <c r="O20" s="187" t="s">
        <v>46</v>
      </c>
      <c r="P20" s="188" t="s">
        <v>44</v>
      </c>
      <c r="Q20" s="187" t="s">
        <v>46</v>
      </c>
      <c r="R20" s="188" t="s">
        <v>43</v>
      </c>
      <c r="S20" s="187" t="s">
        <v>45</v>
      </c>
      <c r="T20" s="188" t="s">
        <v>43</v>
      </c>
      <c r="U20" s="187" t="s">
        <v>45</v>
      </c>
      <c r="V20" s="188" t="s">
        <v>43</v>
      </c>
      <c r="W20" s="187" t="s">
        <v>45</v>
      </c>
      <c r="X20" s="188" t="s">
        <v>43</v>
      </c>
      <c r="Y20" s="187" t="s">
        <v>45</v>
      </c>
      <c r="Z20" s="188" t="s">
        <v>43</v>
      </c>
      <c r="AA20" s="187" t="s">
        <v>46</v>
      </c>
      <c r="AB20" s="188" t="s">
        <v>44</v>
      </c>
      <c r="AC20" s="187" t="s">
        <v>45</v>
      </c>
      <c r="AD20" s="188" t="s">
        <v>43</v>
      </c>
      <c r="AE20" s="187" t="s">
        <v>45</v>
      </c>
      <c r="AF20" s="188" t="s">
        <v>43</v>
      </c>
      <c r="AG20" s="187" t="s">
        <v>46</v>
      </c>
      <c r="AH20" s="188" t="s">
        <v>44</v>
      </c>
      <c r="AI20" s="187" t="s">
        <v>45</v>
      </c>
      <c r="AJ20" s="188" t="s">
        <v>43</v>
      </c>
      <c r="AK20" s="187" t="s">
        <v>46</v>
      </c>
      <c r="AL20" s="188" t="s">
        <v>44</v>
      </c>
      <c r="AM20" s="187" t="s">
        <v>45</v>
      </c>
      <c r="AN20" s="203" t="s">
        <v>43</v>
      </c>
      <c r="AO20" s="187"/>
      <c r="AP20" s="188"/>
      <c r="AQ20" s="236"/>
      <c r="AR20" s="236"/>
    </row>
    <row r="21" spans="1:44" s="234" customFormat="1" ht="15.75" thickBot="1" x14ac:dyDescent="0.25">
      <c r="A21" s="432">
        <f t="shared" si="0"/>
        <v>45492</v>
      </c>
      <c r="B21" s="433"/>
      <c r="C21" s="187" t="s">
        <v>45</v>
      </c>
      <c r="D21" s="188" t="s">
        <v>44</v>
      </c>
      <c r="E21" s="187" t="s">
        <v>46</v>
      </c>
      <c r="F21" s="188" t="s">
        <v>44</v>
      </c>
      <c r="G21" s="187" t="s">
        <v>46</v>
      </c>
      <c r="H21" s="188" t="s">
        <v>44</v>
      </c>
      <c r="I21" s="187" t="s">
        <v>46</v>
      </c>
      <c r="J21" s="188" t="s">
        <v>44</v>
      </c>
      <c r="K21" s="187" t="s">
        <v>45</v>
      </c>
      <c r="L21" s="188" t="s">
        <v>43</v>
      </c>
      <c r="M21" s="187" t="s">
        <v>45</v>
      </c>
      <c r="N21" s="188" t="s">
        <v>43</v>
      </c>
      <c r="O21" s="187" t="s">
        <v>46</v>
      </c>
      <c r="P21" s="188" t="s">
        <v>44</v>
      </c>
      <c r="Q21" s="187" t="s">
        <v>46</v>
      </c>
      <c r="R21" s="188" t="s">
        <v>43</v>
      </c>
      <c r="S21" s="187" t="s">
        <v>45</v>
      </c>
      <c r="T21" s="188" t="s">
        <v>43</v>
      </c>
      <c r="U21" s="187" t="s">
        <v>45</v>
      </c>
      <c r="V21" s="188" t="s">
        <v>43</v>
      </c>
      <c r="W21" s="187" t="s">
        <v>45</v>
      </c>
      <c r="X21" s="188" t="s">
        <v>43</v>
      </c>
      <c r="Y21" s="187" t="s">
        <v>45</v>
      </c>
      <c r="Z21" s="188" t="s">
        <v>43</v>
      </c>
      <c r="AA21" s="187" t="s">
        <v>46</v>
      </c>
      <c r="AB21" s="188" t="s">
        <v>44</v>
      </c>
      <c r="AC21" s="187" t="s">
        <v>45</v>
      </c>
      <c r="AD21" s="188" t="s">
        <v>43</v>
      </c>
      <c r="AE21" s="187" t="s">
        <v>45</v>
      </c>
      <c r="AF21" s="188" t="s">
        <v>43</v>
      </c>
      <c r="AG21" s="187" t="s">
        <v>46</v>
      </c>
      <c r="AH21" s="188" t="s">
        <v>43</v>
      </c>
      <c r="AI21" s="187" t="s">
        <v>45</v>
      </c>
      <c r="AJ21" s="188" t="s">
        <v>43</v>
      </c>
      <c r="AK21" s="187" t="s">
        <v>46</v>
      </c>
      <c r="AL21" s="188" t="s">
        <v>44</v>
      </c>
      <c r="AM21" s="187" t="s">
        <v>45</v>
      </c>
      <c r="AN21" s="203" t="s">
        <v>43</v>
      </c>
      <c r="AO21" s="187"/>
      <c r="AP21" s="188"/>
      <c r="AQ21" s="236"/>
      <c r="AR21" s="236"/>
    </row>
    <row r="22" spans="1:44" s="234" customFormat="1" ht="15.75" thickBot="1" x14ac:dyDescent="0.25">
      <c r="A22" s="434">
        <f t="shared" si="0"/>
        <v>45493</v>
      </c>
      <c r="B22" s="435"/>
      <c r="C22" s="187" t="s">
        <v>46</v>
      </c>
      <c r="D22" s="188" t="s">
        <v>44</v>
      </c>
      <c r="E22" s="187" t="s">
        <v>46</v>
      </c>
      <c r="F22" s="188" t="s">
        <v>44</v>
      </c>
      <c r="G22" s="187" t="s">
        <v>46</v>
      </c>
      <c r="H22" s="188" t="s">
        <v>44</v>
      </c>
      <c r="I22" s="187" t="s">
        <v>46</v>
      </c>
      <c r="J22" s="188" t="s">
        <v>43</v>
      </c>
      <c r="K22" s="187" t="s">
        <v>45</v>
      </c>
      <c r="L22" s="188" t="s">
        <v>44</v>
      </c>
      <c r="M22" s="187" t="s">
        <v>45</v>
      </c>
      <c r="N22" s="188" t="s">
        <v>43</v>
      </c>
      <c r="O22" s="187" t="s">
        <v>46</v>
      </c>
      <c r="P22" s="188" t="s">
        <v>44</v>
      </c>
      <c r="Q22" s="187" t="s">
        <v>46</v>
      </c>
      <c r="R22" s="188" t="s">
        <v>44</v>
      </c>
      <c r="S22" s="187" t="s">
        <v>45</v>
      </c>
      <c r="T22" s="188" t="s">
        <v>43</v>
      </c>
      <c r="U22" s="187" t="s">
        <v>45</v>
      </c>
      <c r="V22" s="188" t="s">
        <v>43</v>
      </c>
      <c r="W22" s="187" t="s">
        <v>45</v>
      </c>
      <c r="X22" s="188" t="s">
        <v>43</v>
      </c>
      <c r="Y22" s="187" t="s">
        <v>45</v>
      </c>
      <c r="Z22" s="188" t="s">
        <v>44</v>
      </c>
      <c r="AA22" s="187" t="s">
        <v>46</v>
      </c>
      <c r="AB22" s="188" t="s">
        <v>44</v>
      </c>
      <c r="AC22" s="187" t="s">
        <v>45</v>
      </c>
      <c r="AD22" s="188" t="s">
        <v>43</v>
      </c>
      <c r="AE22" s="187" t="s">
        <v>45</v>
      </c>
      <c r="AF22" s="188" t="s">
        <v>43</v>
      </c>
      <c r="AG22" s="187" t="s">
        <v>45</v>
      </c>
      <c r="AH22" s="188" t="s">
        <v>43</v>
      </c>
      <c r="AI22" s="187" t="s">
        <v>45</v>
      </c>
      <c r="AJ22" s="188" t="s">
        <v>43</v>
      </c>
      <c r="AK22" s="187" t="s">
        <v>46</v>
      </c>
      <c r="AL22" s="188" t="s">
        <v>44</v>
      </c>
      <c r="AM22" s="187" t="s">
        <v>45</v>
      </c>
      <c r="AN22" s="203" t="s">
        <v>43</v>
      </c>
      <c r="AO22" s="187"/>
      <c r="AP22" s="188"/>
      <c r="AQ22" s="236"/>
      <c r="AR22" s="236"/>
    </row>
    <row r="23" spans="1:44" s="234" customFormat="1" ht="15.75" thickBot="1" x14ac:dyDescent="0.25">
      <c r="A23" s="432">
        <f t="shared" si="0"/>
        <v>45494</v>
      </c>
      <c r="B23" s="433"/>
      <c r="C23" s="187" t="s">
        <v>46</v>
      </c>
      <c r="D23" s="188" t="s">
        <v>43</v>
      </c>
      <c r="E23" s="187" t="s">
        <v>46</v>
      </c>
      <c r="F23" s="188" t="s">
        <v>44</v>
      </c>
      <c r="G23" s="187" t="s">
        <v>46</v>
      </c>
      <c r="H23" s="188" t="s">
        <v>44</v>
      </c>
      <c r="I23" s="187" t="s">
        <v>45</v>
      </c>
      <c r="J23" s="188" t="s">
        <v>43</v>
      </c>
      <c r="K23" s="187" t="s">
        <v>46</v>
      </c>
      <c r="L23" s="188" t="s">
        <v>44</v>
      </c>
      <c r="M23" s="187" t="s">
        <v>45</v>
      </c>
      <c r="N23" s="188" t="s">
        <v>43</v>
      </c>
      <c r="O23" s="187" t="s">
        <v>46</v>
      </c>
      <c r="P23" s="188" t="s">
        <v>44</v>
      </c>
      <c r="Q23" s="187" t="s">
        <v>46</v>
      </c>
      <c r="R23" s="188" t="s">
        <v>44</v>
      </c>
      <c r="S23" s="187" t="s">
        <v>45</v>
      </c>
      <c r="T23" s="188" t="s">
        <v>43</v>
      </c>
      <c r="U23" s="187" t="s">
        <v>45</v>
      </c>
      <c r="V23" s="188" t="s">
        <v>43</v>
      </c>
      <c r="W23" s="187" t="s">
        <v>45</v>
      </c>
      <c r="X23" s="188" t="s">
        <v>43</v>
      </c>
      <c r="Y23" s="187" t="s">
        <v>45</v>
      </c>
      <c r="Z23" s="188" t="s">
        <v>43</v>
      </c>
      <c r="AA23" s="187" t="s">
        <v>46</v>
      </c>
      <c r="AB23" s="188" t="s">
        <v>44</v>
      </c>
      <c r="AC23" s="187" t="s">
        <v>46</v>
      </c>
      <c r="AD23" s="188" t="s">
        <v>43</v>
      </c>
      <c r="AE23" s="187" t="s">
        <v>45</v>
      </c>
      <c r="AF23" s="188" t="s">
        <v>43</v>
      </c>
      <c r="AG23" s="187" t="s">
        <v>45</v>
      </c>
      <c r="AH23" s="188" t="s">
        <v>43</v>
      </c>
      <c r="AI23" s="187" t="s">
        <v>45</v>
      </c>
      <c r="AJ23" s="188" t="s">
        <v>43</v>
      </c>
      <c r="AK23" s="187" t="s">
        <v>45</v>
      </c>
      <c r="AL23" s="188" t="s">
        <v>43</v>
      </c>
      <c r="AM23" s="187" t="s">
        <v>45</v>
      </c>
      <c r="AN23" s="203" t="s">
        <v>43</v>
      </c>
      <c r="AO23" s="187"/>
      <c r="AP23" s="188"/>
      <c r="AQ23" s="236"/>
      <c r="AR23" s="236"/>
    </row>
    <row r="24" spans="1:44" s="234" customFormat="1" ht="15.75" thickBot="1" x14ac:dyDescent="0.25">
      <c r="A24" s="434">
        <f t="shared" si="0"/>
        <v>45495</v>
      </c>
      <c r="B24" s="435"/>
      <c r="C24" s="187" t="s">
        <v>45</v>
      </c>
      <c r="D24" s="188" t="s">
        <v>43</v>
      </c>
      <c r="E24" s="187" t="s">
        <v>46</v>
      </c>
      <c r="F24" s="188" t="s">
        <v>44</v>
      </c>
      <c r="G24" s="187" t="s">
        <v>46</v>
      </c>
      <c r="H24" s="188" t="s">
        <v>44</v>
      </c>
      <c r="I24" s="187" t="s">
        <v>45</v>
      </c>
      <c r="J24" s="188" t="s">
        <v>43</v>
      </c>
      <c r="K24" s="187" t="s">
        <v>46</v>
      </c>
      <c r="L24" s="188" t="s">
        <v>43</v>
      </c>
      <c r="M24" s="187" t="s">
        <v>45</v>
      </c>
      <c r="N24" s="188" t="s">
        <v>43</v>
      </c>
      <c r="O24" s="187" t="s">
        <v>46</v>
      </c>
      <c r="P24" s="188" t="s">
        <v>44</v>
      </c>
      <c r="Q24" s="187" t="s">
        <v>46</v>
      </c>
      <c r="R24" s="188" t="s">
        <v>43</v>
      </c>
      <c r="S24" s="187" t="s">
        <v>45</v>
      </c>
      <c r="T24" s="188" t="s">
        <v>43</v>
      </c>
      <c r="U24" s="187" t="s">
        <v>45</v>
      </c>
      <c r="V24" s="188" t="s">
        <v>43</v>
      </c>
      <c r="W24" s="187" t="s">
        <v>45</v>
      </c>
      <c r="X24" s="188" t="s">
        <v>43</v>
      </c>
      <c r="Y24" s="187" t="s">
        <v>45</v>
      </c>
      <c r="Z24" s="188" t="s">
        <v>43</v>
      </c>
      <c r="AA24" s="187" t="s">
        <v>46</v>
      </c>
      <c r="AB24" s="188" t="s">
        <v>44</v>
      </c>
      <c r="AC24" s="187" t="s">
        <v>45</v>
      </c>
      <c r="AD24" s="188" t="s">
        <v>43</v>
      </c>
      <c r="AE24" s="187" t="s">
        <v>45</v>
      </c>
      <c r="AF24" s="188" t="s">
        <v>43</v>
      </c>
      <c r="AG24" s="187" t="s">
        <v>45</v>
      </c>
      <c r="AH24" s="188" t="s">
        <v>43</v>
      </c>
      <c r="AI24" s="187" t="s">
        <v>45</v>
      </c>
      <c r="AJ24" s="188" t="s">
        <v>43</v>
      </c>
      <c r="AK24" s="187" t="s">
        <v>45</v>
      </c>
      <c r="AL24" s="188" t="s">
        <v>43</v>
      </c>
      <c r="AM24" s="187" t="s">
        <v>45</v>
      </c>
      <c r="AN24" s="203" t="s">
        <v>43</v>
      </c>
      <c r="AO24" s="187"/>
      <c r="AP24" s="188"/>
      <c r="AQ24" s="236"/>
      <c r="AR24" s="236"/>
    </row>
    <row r="25" spans="1:44" s="234" customFormat="1" ht="15.75" thickBot="1" x14ac:dyDescent="0.25">
      <c r="A25" s="432">
        <f t="shared" si="0"/>
        <v>45496</v>
      </c>
      <c r="B25" s="433"/>
      <c r="C25" s="187" t="s">
        <v>45</v>
      </c>
      <c r="D25" s="188" t="s">
        <v>43</v>
      </c>
      <c r="E25" s="187" t="s">
        <v>46</v>
      </c>
      <c r="F25" s="188" t="s">
        <v>44</v>
      </c>
      <c r="G25" s="187" t="s">
        <v>46</v>
      </c>
      <c r="H25" s="188" t="s">
        <v>44</v>
      </c>
      <c r="I25" s="187" t="s">
        <v>45</v>
      </c>
      <c r="J25" s="188" t="s">
        <v>43</v>
      </c>
      <c r="K25" s="187" t="s">
        <v>45</v>
      </c>
      <c r="L25" s="188" t="s">
        <v>43</v>
      </c>
      <c r="M25" s="187" t="s">
        <v>45</v>
      </c>
      <c r="N25" s="188" t="s">
        <v>44</v>
      </c>
      <c r="O25" s="187" t="s">
        <v>46</v>
      </c>
      <c r="P25" s="188" t="s">
        <v>43</v>
      </c>
      <c r="Q25" s="187" t="s">
        <v>46</v>
      </c>
      <c r="R25" s="188" t="s">
        <v>43</v>
      </c>
      <c r="S25" s="187" t="s">
        <v>45</v>
      </c>
      <c r="T25" s="188" t="s">
        <v>44</v>
      </c>
      <c r="U25" s="187" t="s">
        <v>45</v>
      </c>
      <c r="V25" s="188" t="s">
        <v>43</v>
      </c>
      <c r="W25" s="187" t="s">
        <v>45</v>
      </c>
      <c r="X25" s="188" t="s">
        <v>44</v>
      </c>
      <c r="Y25" s="187" t="s">
        <v>45</v>
      </c>
      <c r="Z25" s="188" t="s">
        <v>43</v>
      </c>
      <c r="AA25" s="187" t="s">
        <v>46</v>
      </c>
      <c r="AB25" s="188" t="s">
        <v>44</v>
      </c>
      <c r="AC25" s="187" t="s">
        <v>45</v>
      </c>
      <c r="AD25" s="188" t="s">
        <v>43</v>
      </c>
      <c r="AE25" s="187" t="s">
        <v>45</v>
      </c>
      <c r="AF25" s="188" t="s">
        <v>43</v>
      </c>
      <c r="AG25" s="187" t="s">
        <v>45</v>
      </c>
      <c r="AH25" s="188" t="s">
        <v>43</v>
      </c>
      <c r="AI25" s="187" t="s">
        <v>45</v>
      </c>
      <c r="AJ25" s="188" t="s">
        <v>43</v>
      </c>
      <c r="AK25" s="187" t="s">
        <v>45</v>
      </c>
      <c r="AL25" s="188" t="s">
        <v>43</v>
      </c>
      <c r="AM25" s="187" t="s">
        <v>45</v>
      </c>
      <c r="AN25" s="188" t="s">
        <v>43</v>
      </c>
      <c r="AO25" s="187"/>
      <c r="AP25" s="188"/>
      <c r="AQ25" s="236"/>
      <c r="AR25" s="236"/>
    </row>
    <row r="26" spans="1:44" s="234" customFormat="1" ht="15.75" thickBot="1" x14ac:dyDescent="0.25">
      <c r="A26" s="434">
        <f t="shared" si="0"/>
        <v>45497</v>
      </c>
      <c r="B26" s="435"/>
      <c r="C26" s="187" t="s">
        <v>45</v>
      </c>
      <c r="D26" s="188" t="s">
        <v>43</v>
      </c>
      <c r="E26" s="187" t="s">
        <v>46</v>
      </c>
      <c r="F26" s="188" t="s">
        <v>44</v>
      </c>
      <c r="G26" s="187" t="s">
        <v>46</v>
      </c>
      <c r="H26" s="188" t="s">
        <v>44</v>
      </c>
      <c r="I26" s="187" t="s">
        <v>45</v>
      </c>
      <c r="J26" s="188" t="s">
        <v>43</v>
      </c>
      <c r="K26" s="187" t="s">
        <v>45</v>
      </c>
      <c r="L26" s="188" t="s">
        <v>43</v>
      </c>
      <c r="M26" s="187" t="s">
        <v>45</v>
      </c>
      <c r="N26" s="188" t="s">
        <v>43</v>
      </c>
      <c r="O26" s="187" t="s">
        <v>45</v>
      </c>
      <c r="P26" s="188" t="s">
        <v>43</v>
      </c>
      <c r="Q26" s="187" t="s">
        <v>46</v>
      </c>
      <c r="R26" s="188" t="s">
        <v>43</v>
      </c>
      <c r="S26" s="187" t="s">
        <v>45</v>
      </c>
      <c r="T26" s="188" t="s">
        <v>43</v>
      </c>
      <c r="U26" s="187" t="s">
        <v>45</v>
      </c>
      <c r="V26" s="188" t="s">
        <v>43</v>
      </c>
      <c r="W26" s="187" t="s">
        <v>46</v>
      </c>
      <c r="X26" s="188" t="s">
        <v>43</v>
      </c>
      <c r="Y26" s="187" t="s">
        <v>45</v>
      </c>
      <c r="Z26" s="188" t="s">
        <v>43</v>
      </c>
      <c r="AA26" s="187" t="s">
        <v>46</v>
      </c>
      <c r="AB26" s="188" t="s">
        <v>44</v>
      </c>
      <c r="AC26" s="187" t="s">
        <v>46</v>
      </c>
      <c r="AD26" s="188" t="s">
        <v>43</v>
      </c>
      <c r="AE26" s="187" t="s">
        <v>46</v>
      </c>
      <c r="AF26" s="188" t="s">
        <v>43</v>
      </c>
      <c r="AG26" s="187" t="s">
        <v>45</v>
      </c>
      <c r="AH26" s="188" t="s">
        <v>43</v>
      </c>
      <c r="AI26" s="187" t="s">
        <v>45</v>
      </c>
      <c r="AJ26" s="188" t="s">
        <v>44</v>
      </c>
      <c r="AK26" s="187" t="s">
        <v>45</v>
      </c>
      <c r="AL26" s="188" t="s">
        <v>43</v>
      </c>
      <c r="AM26" s="187" t="s">
        <v>45</v>
      </c>
      <c r="AN26" s="188" t="s">
        <v>43</v>
      </c>
      <c r="AO26" s="187"/>
      <c r="AP26" s="188"/>
      <c r="AQ26" s="236"/>
      <c r="AR26" s="236"/>
    </row>
    <row r="27" spans="1:44" s="234" customFormat="1" ht="15.75" thickBot="1" x14ac:dyDescent="0.25">
      <c r="A27" s="432">
        <f t="shared" si="0"/>
        <v>45498</v>
      </c>
      <c r="B27" s="433"/>
      <c r="C27" s="187" t="s">
        <v>46</v>
      </c>
      <c r="D27" s="188" t="s">
        <v>44</v>
      </c>
      <c r="E27" s="187" t="s">
        <v>46</v>
      </c>
      <c r="F27" s="188" t="s">
        <v>44</v>
      </c>
      <c r="G27" s="187" t="s">
        <v>46</v>
      </c>
      <c r="H27" s="188" t="s">
        <v>44</v>
      </c>
      <c r="I27" s="187" t="s">
        <v>45</v>
      </c>
      <c r="J27" s="188" t="s">
        <v>44</v>
      </c>
      <c r="K27" s="187" t="s">
        <v>45</v>
      </c>
      <c r="L27" s="188" t="s">
        <v>43</v>
      </c>
      <c r="M27" s="187" t="s">
        <v>45</v>
      </c>
      <c r="N27" s="188" t="s">
        <v>43</v>
      </c>
      <c r="O27" s="187" t="s">
        <v>45</v>
      </c>
      <c r="P27" s="188" t="s">
        <v>43</v>
      </c>
      <c r="Q27" s="187" t="s">
        <v>46</v>
      </c>
      <c r="R27" s="188" t="s">
        <v>43</v>
      </c>
      <c r="S27" s="187" t="s">
        <v>45</v>
      </c>
      <c r="T27" s="188" t="s">
        <v>43</v>
      </c>
      <c r="U27" s="187" t="s">
        <v>46</v>
      </c>
      <c r="V27" s="188" t="s">
        <v>43</v>
      </c>
      <c r="W27" s="187" t="s">
        <v>45</v>
      </c>
      <c r="X27" s="188" t="s">
        <v>43</v>
      </c>
      <c r="Y27" s="187" t="s">
        <v>45</v>
      </c>
      <c r="Z27" s="188" t="s">
        <v>43</v>
      </c>
      <c r="AA27" s="187" t="s">
        <v>46</v>
      </c>
      <c r="AB27" s="188" t="s">
        <v>44</v>
      </c>
      <c r="AC27" s="187" t="s">
        <v>46</v>
      </c>
      <c r="AD27" s="188" t="s">
        <v>43</v>
      </c>
      <c r="AE27" s="187" t="s">
        <v>45</v>
      </c>
      <c r="AF27" s="188" t="s">
        <v>43</v>
      </c>
      <c r="AG27" s="187" t="s">
        <v>45</v>
      </c>
      <c r="AH27" s="188" t="s">
        <v>43</v>
      </c>
      <c r="AI27" s="187" t="s">
        <v>45</v>
      </c>
      <c r="AJ27" s="188" t="s">
        <v>43</v>
      </c>
      <c r="AK27" s="187" t="s">
        <v>45</v>
      </c>
      <c r="AL27" s="188" t="s">
        <v>43</v>
      </c>
      <c r="AM27" s="187" t="s">
        <v>45</v>
      </c>
      <c r="AN27" s="203" t="s">
        <v>43</v>
      </c>
      <c r="AO27" s="187"/>
      <c r="AP27" s="188"/>
      <c r="AQ27" s="236"/>
      <c r="AR27" s="236"/>
    </row>
    <row r="28" spans="1:44" s="234" customFormat="1" ht="15.75" thickBot="1" x14ac:dyDescent="0.25">
      <c r="A28" s="434">
        <f t="shared" si="0"/>
        <v>45499</v>
      </c>
      <c r="B28" s="435"/>
      <c r="C28" s="187" t="s">
        <v>45</v>
      </c>
      <c r="D28" s="188" t="s">
        <v>43</v>
      </c>
      <c r="E28" s="187" t="s">
        <v>46</v>
      </c>
      <c r="F28" s="188" t="s">
        <v>44</v>
      </c>
      <c r="G28" s="187" t="s">
        <v>46</v>
      </c>
      <c r="H28" s="188" t="s">
        <v>44</v>
      </c>
      <c r="I28" s="187" t="s">
        <v>46</v>
      </c>
      <c r="J28" s="188" t="s">
        <v>43</v>
      </c>
      <c r="K28" s="187" t="s">
        <v>45</v>
      </c>
      <c r="L28" s="188" t="s">
        <v>43</v>
      </c>
      <c r="M28" s="187" t="s">
        <v>45</v>
      </c>
      <c r="N28" s="188" t="s">
        <v>43</v>
      </c>
      <c r="O28" s="187" t="s">
        <v>45</v>
      </c>
      <c r="P28" s="188" t="s">
        <v>43</v>
      </c>
      <c r="Q28" s="187" t="s">
        <v>46</v>
      </c>
      <c r="R28" s="188" t="s">
        <v>43</v>
      </c>
      <c r="S28" s="187" t="s">
        <v>45</v>
      </c>
      <c r="T28" s="188" t="s">
        <v>43</v>
      </c>
      <c r="U28" s="187" t="s">
        <v>45</v>
      </c>
      <c r="V28" s="188" t="s">
        <v>44</v>
      </c>
      <c r="W28" s="187" t="s">
        <v>45</v>
      </c>
      <c r="X28" s="188" t="s">
        <v>43</v>
      </c>
      <c r="Y28" s="187" t="s">
        <v>45</v>
      </c>
      <c r="Z28" s="188" t="s">
        <v>43</v>
      </c>
      <c r="AA28" s="187" t="s">
        <v>46</v>
      </c>
      <c r="AB28" s="188" t="s">
        <v>44</v>
      </c>
      <c r="AC28" s="187" t="s">
        <v>45</v>
      </c>
      <c r="AD28" s="188" t="s">
        <v>43</v>
      </c>
      <c r="AE28" s="187" t="s">
        <v>45</v>
      </c>
      <c r="AF28" s="188" t="s">
        <v>43</v>
      </c>
      <c r="AG28" s="187" t="s">
        <v>45</v>
      </c>
      <c r="AH28" s="188" t="s">
        <v>43</v>
      </c>
      <c r="AI28" s="187" t="s">
        <v>45</v>
      </c>
      <c r="AJ28" s="188" t="s">
        <v>43</v>
      </c>
      <c r="AK28" s="187" t="s">
        <v>45</v>
      </c>
      <c r="AL28" s="188" t="s">
        <v>43</v>
      </c>
      <c r="AM28" s="187" t="s">
        <v>45</v>
      </c>
      <c r="AN28" s="188" t="s">
        <v>43</v>
      </c>
      <c r="AO28" s="187"/>
      <c r="AP28" s="188"/>
      <c r="AQ28" s="236"/>
      <c r="AR28" s="236"/>
    </row>
    <row r="29" spans="1:44" s="234" customFormat="1" ht="15.75" thickBot="1" x14ac:dyDescent="0.25">
      <c r="A29" s="432">
        <f t="shared" si="0"/>
        <v>45500</v>
      </c>
      <c r="B29" s="433"/>
      <c r="C29" s="187" t="s">
        <v>45</v>
      </c>
      <c r="D29" s="188" t="s">
        <v>43</v>
      </c>
      <c r="E29" s="187" t="s">
        <v>46</v>
      </c>
      <c r="F29" s="188" t="s">
        <v>44</v>
      </c>
      <c r="G29" s="187" t="s">
        <v>46</v>
      </c>
      <c r="H29" s="188" t="s">
        <v>44</v>
      </c>
      <c r="I29" s="187" t="s">
        <v>45</v>
      </c>
      <c r="J29" s="188" t="s">
        <v>43</v>
      </c>
      <c r="K29" s="187" t="s">
        <v>45</v>
      </c>
      <c r="L29" s="188" t="s">
        <v>44</v>
      </c>
      <c r="M29" s="187" t="s">
        <v>45</v>
      </c>
      <c r="N29" s="188" t="s">
        <v>43</v>
      </c>
      <c r="O29" s="187" t="s">
        <v>45</v>
      </c>
      <c r="P29" s="188" t="s">
        <v>43</v>
      </c>
      <c r="Q29" s="187" t="s">
        <v>46</v>
      </c>
      <c r="R29" s="188" t="s">
        <v>43</v>
      </c>
      <c r="S29" s="187" t="s">
        <v>45</v>
      </c>
      <c r="T29" s="188" t="s">
        <v>43</v>
      </c>
      <c r="U29" s="187" t="s">
        <v>46</v>
      </c>
      <c r="V29" s="188" t="s">
        <v>44</v>
      </c>
      <c r="W29" s="187" t="s">
        <v>45</v>
      </c>
      <c r="X29" s="188" t="s">
        <v>43</v>
      </c>
      <c r="Y29" s="187" t="s">
        <v>45</v>
      </c>
      <c r="Z29" s="188" t="s">
        <v>44</v>
      </c>
      <c r="AA29" s="187" t="s">
        <v>46</v>
      </c>
      <c r="AB29" s="188" t="s">
        <v>44</v>
      </c>
      <c r="AC29" s="187" t="s">
        <v>45</v>
      </c>
      <c r="AD29" s="188" t="s">
        <v>43</v>
      </c>
      <c r="AE29" s="187" t="s">
        <v>45</v>
      </c>
      <c r="AF29" s="188" t="s">
        <v>43</v>
      </c>
      <c r="AG29" s="187" t="s">
        <v>45</v>
      </c>
      <c r="AH29" s="188" t="s">
        <v>43</v>
      </c>
      <c r="AI29" s="187" t="s">
        <v>45</v>
      </c>
      <c r="AJ29" s="188" t="s">
        <v>43</v>
      </c>
      <c r="AK29" s="187" t="s">
        <v>45</v>
      </c>
      <c r="AL29" s="188" t="s">
        <v>44</v>
      </c>
      <c r="AM29" s="187" t="s">
        <v>46</v>
      </c>
      <c r="AN29" s="188" t="s">
        <v>43</v>
      </c>
      <c r="AO29" s="187"/>
      <c r="AP29" s="188"/>
      <c r="AQ29" s="236"/>
      <c r="AR29" s="236"/>
    </row>
    <row r="30" spans="1:44" s="234" customFormat="1" ht="15.75" thickBot="1" x14ac:dyDescent="0.25">
      <c r="A30" s="434">
        <f t="shared" si="0"/>
        <v>45501</v>
      </c>
      <c r="B30" s="435"/>
      <c r="C30" s="187" t="s">
        <v>45</v>
      </c>
      <c r="D30" s="188" t="s">
        <v>43</v>
      </c>
      <c r="E30" s="187" t="s">
        <v>46</v>
      </c>
      <c r="F30" s="188" t="s">
        <v>44</v>
      </c>
      <c r="G30" s="187" t="s">
        <v>46</v>
      </c>
      <c r="H30" s="188" t="s">
        <v>44</v>
      </c>
      <c r="I30" s="187" t="s">
        <v>45</v>
      </c>
      <c r="J30" s="188" t="s">
        <v>43</v>
      </c>
      <c r="K30" s="187" t="s">
        <v>46</v>
      </c>
      <c r="L30" s="188" t="s">
        <v>44</v>
      </c>
      <c r="M30" s="187" t="s">
        <v>45</v>
      </c>
      <c r="N30" s="188" t="s">
        <v>43</v>
      </c>
      <c r="O30" s="187" t="s">
        <v>45</v>
      </c>
      <c r="P30" s="188" t="s">
        <v>44</v>
      </c>
      <c r="Q30" s="187" t="s">
        <v>46</v>
      </c>
      <c r="R30" s="188" t="s">
        <v>43</v>
      </c>
      <c r="S30" s="187" t="s">
        <v>45</v>
      </c>
      <c r="T30" s="188" t="s">
        <v>43</v>
      </c>
      <c r="U30" s="187" t="s">
        <v>46</v>
      </c>
      <c r="V30" s="188" t="s">
        <v>44</v>
      </c>
      <c r="W30" s="187" t="s">
        <v>45</v>
      </c>
      <c r="X30" s="188" t="s">
        <v>43</v>
      </c>
      <c r="Y30" s="187" t="s">
        <v>46</v>
      </c>
      <c r="Z30" s="188" t="s">
        <v>44</v>
      </c>
      <c r="AA30" s="187" t="s">
        <v>46</v>
      </c>
      <c r="AB30" s="188" t="s">
        <v>44</v>
      </c>
      <c r="AC30" s="187" t="s">
        <v>45</v>
      </c>
      <c r="AD30" s="188" t="s">
        <v>43</v>
      </c>
      <c r="AE30" s="187" t="s">
        <v>45</v>
      </c>
      <c r="AF30" s="188" t="s">
        <v>43</v>
      </c>
      <c r="AG30" s="187" t="s">
        <v>45</v>
      </c>
      <c r="AH30" s="188" t="s">
        <v>43</v>
      </c>
      <c r="AI30" s="187" t="s">
        <v>45</v>
      </c>
      <c r="AJ30" s="188" t="s">
        <v>43</v>
      </c>
      <c r="AK30" s="187" t="s">
        <v>46</v>
      </c>
      <c r="AL30" s="188" t="s">
        <v>44</v>
      </c>
      <c r="AM30" s="187" t="s">
        <v>46</v>
      </c>
      <c r="AN30" s="203" t="s">
        <v>43</v>
      </c>
      <c r="AO30" s="187"/>
      <c r="AP30" s="188"/>
      <c r="AQ30" s="236"/>
      <c r="AR30" s="236"/>
    </row>
    <row r="31" spans="1:44" s="234" customFormat="1" ht="15.75" thickBot="1" x14ac:dyDescent="0.25">
      <c r="A31" s="432">
        <f t="shared" si="0"/>
        <v>45502</v>
      </c>
      <c r="B31" s="433"/>
      <c r="C31" s="187" t="s">
        <v>45</v>
      </c>
      <c r="D31" s="188" t="s">
        <v>44</v>
      </c>
      <c r="E31" s="187" t="s">
        <v>46</v>
      </c>
      <c r="F31" s="188" t="s">
        <v>44</v>
      </c>
      <c r="G31" s="187" t="s">
        <v>46</v>
      </c>
      <c r="H31" s="188" t="s">
        <v>44</v>
      </c>
      <c r="I31" s="187" t="s">
        <v>45</v>
      </c>
      <c r="J31" s="188" t="s">
        <v>43</v>
      </c>
      <c r="K31" s="187" t="s">
        <v>46</v>
      </c>
      <c r="L31" s="188" t="s">
        <v>44</v>
      </c>
      <c r="M31" s="187" t="s">
        <v>45</v>
      </c>
      <c r="N31" s="188" t="s">
        <v>44</v>
      </c>
      <c r="O31" s="187" t="s">
        <v>45</v>
      </c>
      <c r="P31" s="188" t="s">
        <v>43</v>
      </c>
      <c r="Q31" s="187" t="s">
        <v>46</v>
      </c>
      <c r="R31" s="188" t="s">
        <v>43</v>
      </c>
      <c r="S31" s="187" t="s">
        <v>46</v>
      </c>
      <c r="T31" s="188" t="s">
        <v>43</v>
      </c>
      <c r="U31" s="187" t="s">
        <v>46</v>
      </c>
      <c r="V31" s="188" t="s">
        <v>43</v>
      </c>
      <c r="W31" s="187" t="s">
        <v>45</v>
      </c>
      <c r="X31" s="188" t="s">
        <v>43</v>
      </c>
      <c r="Y31" s="187" t="s">
        <v>46</v>
      </c>
      <c r="Z31" s="188" t="s">
        <v>43</v>
      </c>
      <c r="AA31" s="187" t="s">
        <v>46</v>
      </c>
      <c r="AB31" s="188" t="s">
        <v>44</v>
      </c>
      <c r="AC31" s="187" t="s">
        <v>45</v>
      </c>
      <c r="AD31" s="188" t="s">
        <v>43</v>
      </c>
      <c r="AE31" s="187" t="s">
        <v>45</v>
      </c>
      <c r="AF31" s="188" t="s">
        <v>43</v>
      </c>
      <c r="AG31" s="187" t="s">
        <v>45</v>
      </c>
      <c r="AH31" s="188" t="s">
        <v>43</v>
      </c>
      <c r="AI31" s="187" t="s">
        <v>45</v>
      </c>
      <c r="AJ31" s="188" t="s">
        <v>43</v>
      </c>
      <c r="AK31" s="187" t="s">
        <v>45</v>
      </c>
      <c r="AL31" s="188" t="s">
        <v>43</v>
      </c>
      <c r="AM31" s="187" t="s">
        <v>45</v>
      </c>
      <c r="AN31" s="188" t="s">
        <v>43</v>
      </c>
      <c r="AO31" s="187"/>
      <c r="AP31" s="188"/>
      <c r="AQ31" s="236"/>
      <c r="AR31" s="236"/>
    </row>
    <row r="32" spans="1:44" s="234" customFormat="1" ht="15.75" thickBot="1" x14ac:dyDescent="0.25">
      <c r="A32" s="434">
        <f t="shared" si="0"/>
        <v>45503</v>
      </c>
      <c r="B32" s="435"/>
      <c r="C32" s="187" t="s">
        <v>45</v>
      </c>
      <c r="D32" s="188" t="s">
        <v>43</v>
      </c>
      <c r="E32" s="187" t="s">
        <v>46</v>
      </c>
      <c r="F32" s="188" t="s">
        <v>44</v>
      </c>
      <c r="G32" s="187" t="s">
        <v>46</v>
      </c>
      <c r="H32" s="188" t="s">
        <v>44</v>
      </c>
      <c r="I32" s="187" t="s">
        <v>45</v>
      </c>
      <c r="J32" s="188" t="s">
        <v>43</v>
      </c>
      <c r="K32" s="187" t="s">
        <v>46</v>
      </c>
      <c r="L32" s="188" t="s">
        <v>43</v>
      </c>
      <c r="M32" s="187" t="s">
        <v>45</v>
      </c>
      <c r="N32" s="188" t="s">
        <v>43</v>
      </c>
      <c r="O32" s="187" t="s">
        <v>45</v>
      </c>
      <c r="P32" s="188" t="s">
        <v>43</v>
      </c>
      <c r="Q32" s="187" t="s">
        <v>46</v>
      </c>
      <c r="R32" s="188" t="s">
        <v>43</v>
      </c>
      <c r="S32" s="187" t="s">
        <v>46</v>
      </c>
      <c r="T32" s="188" t="s">
        <v>43</v>
      </c>
      <c r="U32" s="187" t="s">
        <v>45</v>
      </c>
      <c r="V32" s="188" t="s">
        <v>43</v>
      </c>
      <c r="W32" s="187" t="s">
        <v>46</v>
      </c>
      <c r="X32" s="188" t="s">
        <v>43</v>
      </c>
      <c r="Y32" s="187" t="s">
        <v>45</v>
      </c>
      <c r="Z32" s="188" t="s">
        <v>43</v>
      </c>
      <c r="AA32" s="187" t="s">
        <v>46</v>
      </c>
      <c r="AB32" s="188" t="s">
        <v>43</v>
      </c>
      <c r="AC32" s="187" t="s">
        <v>45</v>
      </c>
      <c r="AD32" s="188" t="s">
        <v>43</v>
      </c>
      <c r="AE32" s="187" t="s">
        <v>45</v>
      </c>
      <c r="AF32" s="188" t="s">
        <v>43</v>
      </c>
      <c r="AG32" s="187" t="s">
        <v>45</v>
      </c>
      <c r="AH32" s="188" t="s">
        <v>43</v>
      </c>
      <c r="AI32" s="187" t="s">
        <v>45</v>
      </c>
      <c r="AJ32" s="188" t="s">
        <v>43</v>
      </c>
      <c r="AK32" s="187" t="s">
        <v>45</v>
      </c>
      <c r="AL32" s="188" t="s">
        <v>43</v>
      </c>
      <c r="AM32" s="187" t="s">
        <v>45</v>
      </c>
      <c r="AN32" s="188" t="s">
        <v>43</v>
      </c>
      <c r="AO32" s="187"/>
      <c r="AP32" s="188"/>
      <c r="AQ32" s="236"/>
      <c r="AR32" s="236"/>
    </row>
    <row r="33" spans="1:44" s="234" customFormat="1" ht="15.75" thickBot="1" x14ac:dyDescent="0.25">
      <c r="A33" s="432">
        <f t="shared" si="0"/>
        <v>45504</v>
      </c>
      <c r="B33" s="433"/>
      <c r="C33" s="187" t="s">
        <v>45</v>
      </c>
      <c r="D33" s="188" t="s">
        <v>43</v>
      </c>
      <c r="E33" s="187" t="s">
        <v>46</v>
      </c>
      <c r="F33" s="188" t="s">
        <v>44</v>
      </c>
      <c r="G33" s="187" t="s">
        <v>46</v>
      </c>
      <c r="H33" s="188" t="s">
        <v>44</v>
      </c>
      <c r="I33" s="187" t="s">
        <v>45</v>
      </c>
      <c r="J33" s="188" t="s">
        <v>43</v>
      </c>
      <c r="K33" s="187" t="s">
        <v>45</v>
      </c>
      <c r="L33" s="188" t="s">
        <v>43</v>
      </c>
      <c r="M33" s="187" t="s">
        <v>45</v>
      </c>
      <c r="N33" s="188" t="s">
        <v>43</v>
      </c>
      <c r="O33" s="187" t="s">
        <v>45</v>
      </c>
      <c r="P33" s="188" t="s">
        <v>43</v>
      </c>
      <c r="Q33" s="187" t="s">
        <v>46</v>
      </c>
      <c r="R33" s="188"/>
      <c r="S33" s="187" t="s">
        <v>45</v>
      </c>
      <c r="T33" s="188" t="s">
        <v>43</v>
      </c>
      <c r="U33" s="187" t="s">
        <v>45</v>
      </c>
      <c r="V33" s="188" t="s">
        <v>43</v>
      </c>
      <c r="W33" s="187" t="s">
        <v>45</v>
      </c>
      <c r="X33" s="188" t="s">
        <v>43</v>
      </c>
      <c r="Y33" s="187" t="s">
        <v>45</v>
      </c>
      <c r="Z33" s="188" t="s">
        <v>43</v>
      </c>
      <c r="AA33" s="187" t="s">
        <v>45</v>
      </c>
      <c r="AB33" s="188" t="s">
        <v>44</v>
      </c>
      <c r="AC33" s="187" t="s">
        <v>45</v>
      </c>
      <c r="AD33" s="188" t="s">
        <v>43</v>
      </c>
      <c r="AE33" s="187" t="s">
        <v>45</v>
      </c>
      <c r="AF33" s="188" t="s">
        <v>43</v>
      </c>
      <c r="AG33" s="187" t="s">
        <v>45</v>
      </c>
      <c r="AH33" s="188" t="s">
        <v>43</v>
      </c>
      <c r="AI33" s="187" t="s">
        <v>45</v>
      </c>
      <c r="AJ33" s="188" t="s">
        <v>43</v>
      </c>
      <c r="AK33" s="187" t="s">
        <v>45</v>
      </c>
      <c r="AL33" s="188" t="s">
        <v>43</v>
      </c>
      <c r="AM33" s="187" t="s">
        <v>45</v>
      </c>
      <c r="AN33" s="188" t="s">
        <v>43</v>
      </c>
      <c r="AO33" s="187"/>
      <c r="AP33" s="188"/>
      <c r="AQ33" s="236"/>
      <c r="AR33" s="236"/>
    </row>
    <row r="34" spans="1:44" s="234" customFormat="1" ht="15.75" thickBot="1" x14ac:dyDescent="0.25">
      <c r="A34" s="437">
        <f t="shared" si="0"/>
        <v>45505</v>
      </c>
      <c r="B34" s="438"/>
      <c r="C34" s="187" t="s">
        <v>45</v>
      </c>
      <c r="D34" s="188"/>
      <c r="E34" s="230" t="s">
        <v>46</v>
      </c>
      <c r="F34" s="231"/>
      <c r="G34" s="230" t="s">
        <v>46</v>
      </c>
      <c r="H34" s="231"/>
      <c r="I34" s="187" t="s">
        <v>45</v>
      </c>
      <c r="J34" s="188"/>
      <c r="K34" s="187" t="s">
        <v>45</v>
      </c>
      <c r="L34" s="188"/>
      <c r="M34" s="187" t="s">
        <v>45</v>
      </c>
      <c r="N34" s="188"/>
      <c r="O34" s="187" t="s">
        <v>45</v>
      </c>
      <c r="P34" s="188"/>
      <c r="Q34" s="230" t="s">
        <v>46</v>
      </c>
      <c r="R34" s="231"/>
      <c r="S34" s="187" t="s">
        <v>45</v>
      </c>
      <c r="T34" s="188"/>
      <c r="U34" s="187" t="s">
        <v>45</v>
      </c>
      <c r="V34" s="188"/>
      <c r="W34" s="187" t="s">
        <v>45</v>
      </c>
      <c r="X34" s="188"/>
      <c r="Y34" s="187" t="s">
        <v>45</v>
      </c>
      <c r="Z34" s="188"/>
      <c r="AA34" s="230" t="s">
        <v>46</v>
      </c>
      <c r="AB34" s="188" t="s">
        <v>44</v>
      </c>
      <c r="AC34" s="187" t="s">
        <v>45</v>
      </c>
      <c r="AD34" s="188"/>
      <c r="AE34" s="187" t="s">
        <v>45</v>
      </c>
      <c r="AF34" s="188"/>
      <c r="AG34" s="187" t="s">
        <v>45</v>
      </c>
      <c r="AH34" s="188"/>
      <c r="AI34" s="187" t="s">
        <v>45</v>
      </c>
      <c r="AJ34" s="188"/>
      <c r="AK34" s="187" t="s">
        <v>45</v>
      </c>
      <c r="AL34" s="188"/>
      <c r="AM34" s="187" t="s">
        <v>45</v>
      </c>
      <c r="AN34" s="188"/>
      <c r="AO34" s="230"/>
      <c r="AP34" s="231"/>
      <c r="AQ34" s="236"/>
      <c r="AR34" s="236"/>
    </row>
    <row r="35" spans="1:44" ht="17.25" customHeight="1" thickBot="1" x14ac:dyDescent="0.25">
      <c r="A35" s="245"/>
      <c r="C35" s="439"/>
      <c r="D35" s="439"/>
      <c r="AP35" s="246"/>
    </row>
    <row r="36" spans="1:44" s="66" customFormat="1" ht="9" customHeight="1" thickBot="1" x14ac:dyDescent="0.25">
      <c r="A36" s="249"/>
      <c r="B36" s="250"/>
      <c r="C36" s="250" t="str">
        <f>C1</f>
        <v>Aman</v>
      </c>
      <c r="D36" s="250"/>
      <c r="E36" s="250" t="str">
        <f t="shared" ref="E36" si="1">E1</f>
        <v>Aklash</v>
      </c>
      <c r="F36" s="250"/>
      <c r="G36" s="250" t="str">
        <f t="shared" ref="G36" si="2">G1</f>
        <v>Firdosh</v>
      </c>
      <c r="H36" s="250"/>
      <c r="I36" s="250" t="str">
        <f t="shared" ref="I36" si="3">I1</f>
        <v>Iftikar</v>
      </c>
      <c r="J36" s="250"/>
      <c r="K36" s="250" t="str">
        <f t="shared" ref="K36" si="4">K1</f>
        <v>Imran Molla</v>
      </c>
      <c r="L36" s="250"/>
      <c r="M36" s="250" t="str">
        <f t="shared" ref="M36:AP36" si="5">M1</f>
        <v>Imran Saikh</v>
      </c>
      <c r="N36" s="250"/>
      <c r="O36" s="250" t="str">
        <f t="shared" si="5"/>
        <v>Jamal</v>
      </c>
      <c r="P36" s="250"/>
      <c r="Q36" s="250" t="str">
        <f t="shared" si="5"/>
        <v>Masudur</v>
      </c>
      <c r="R36" s="250"/>
      <c r="S36" s="250" t="str">
        <f t="shared" si="5"/>
        <v>Mofazzal</v>
      </c>
      <c r="T36" s="250"/>
      <c r="U36" s="250" t="str">
        <f t="shared" si="5"/>
        <v>Nadim</v>
      </c>
      <c r="V36" s="250"/>
      <c r="W36" s="250" t="str">
        <f t="shared" si="5"/>
        <v>Omar Faruk</v>
      </c>
      <c r="X36" s="250"/>
      <c r="Y36" s="250" t="str">
        <f t="shared" si="5"/>
        <v>Rahul</v>
      </c>
      <c r="Z36" s="250"/>
      <c r="AA36" s="250" t="str">
        <f t="shared" si="5"/>
        <v>Rofikul</v>
      </c>
      <c r="AB36" s="250"/>
      <c r="AC36" s="250" t="str">
        <f t="shared" si="5"/>
        <v>Sagir</v>
      </c>
      <c r="AD36" s="250"/>
      <c r="AE36" s="250" t="str">
        <f t="shared" si="5"/>
        <v xml:space="preserve">Sahid Hossian </v>
      </c>
      <c r="AF36" s="250"/>
      <c r="AG36" s="250" t="str">
        <f t="shared" si="5"/>
        <v>Sahid Laskar</v>
      </c>
      <c r="AH36" s="250">
        <f t="shared" si="5"/>
        <v>0</v>
      </c>
      <c r="AI36" s="250" t="str">
        <f t="shared" si="5"/>
        <v>Sahidullaha</v>
      </c>
      <c r="AJ36" s="250">
        <f t="shared" si="5"/>
        <v>0</v>
      </c>
      <c r="AK36" s="250" t="str">
        <f t="shared" si="5"/>
        <v>Samaun</v>
      </c>
      <c r="AL36" s="250">
        <f t="shared" si="5"/>
        <v>0</v>
      </c>
      <c r="AM36" s="250" t="str">
        <f t="shared" si="5"/>
        <v>Sayad</v>
      </c>
      <c r="AN36" s="250">
        <f t="shared" si="5"/>
        <v>0</v>
      </c>
      <c r="AO36" s="250" t="str">
        <f t="shared" si="5"/>
        <v>Nasim</v>
      </c>
      <c r="AP36" s="251">
        <f t="shared" si="5"/>
        <v>0</v>
      </c>
    </row>
    <row r="37" spans="1:44" s="238" customFormat="1" ht="21.75" thickBot="1" x14ac:dyDescent="0.25">
      <c r="A37" s="440" t="s">
        <v>47</v>
      </c>
      <c r="B37" s="441"/>
      <c r="C37" s="189">
        <f>COUNTIF(C$3:C$34,"D- ON")</f>
        <v>26</v>
      </c>
      <c r="D37" s="190">
        <f>COUNTIF(D$3:D$34,"N- ON")</f>
        <v>22</v>
      </c>
      <c r="E37" s="189">
        <f t="shared" ref="E37" si="6">COUNTIF(E$3:E$34,"D- ON")</f>
        <v>0</v>
      </c>
      <c r="F37" s="190">
        <f t="shared" ref="F37" si="7">COUNTIF(F$3:F$34,"N- ON")</f>
        <v>0</v>
      </c>
      <c r="G37" s="189">
        <f t="shared" ref="G37" si="8">COUNTIF(G$3:G$34,"D- ON")</f>
        <v>0</v>
      </c>
      <c r="H37" s="190">
        <f t="shared" ref="H37" si="9">COUNTIF(H$3:H$34,"N- ON")</f>
        <v>0</v>
      </c>
      <c r="I37" s="189">
        <f t="shared" ref="I37" si="10">COUNTIF(I$3:I$34,"D- ON")</f>
        <v>27</v>
      </c>
      <c r="J37" s="190">
        <f t="shared" ref="J37" si="11">COUNTIF(J$3:J$34,"N- ON")</f>
        <v>27</v>
      </c>
      <c r="K37" s="189">
        <f t="shared" ref="K37" si="12">COUNTIF(K$3:K$34,"D- ON")</f>
        <v>20</v>
      </c>
      <c r="L37" s="190">
        <f t="shared" ref="L37" si="13">COUNTIF(L$3:L$34,"N- ON")</f>
        <v>22</v>
      </c>
      <c r="M37" s="189">
        <f t="shared" ref="M37" si="14">COUNTIF(M$3:M$34,"D- ON")</f>
        <v>25</v>
      </c>
      <c r="N37" s="190">
        <f t="shared" ref="N37" si="15">COUNTIF(N$3:N$34,"N- ON")</f>
        <v>22</v>
      </c>
      <c r="O37" s="189">
        <f t="shared" ref="O37" si="16">COUNTIF(O$3:O$34,"D- ON")</f>
        <v>21</v>
      </c>
      <c r="P37" s="190">
        <f t="shared" ref="P37" si="17">COUNTIF(P$3:P$34,"N- ON")</f>
        <v>22</v>
      </c>
      <c r="Q37" s="189">
        <f t="shared" ref="Q37" si="18">COUNTIF(Q$3:Q$34,"D- ON")</f>
        <v>0</v>
      </c>
      <c r="R37" s="190">
        <f t="shared" ref="R37" si="19">COUNTIF(R$3:R$34,"N- ON")</f>
        <v>25</v>
      </c>
      <c r="S37" s="189">
        <f t="shared" ref="S37" si="20">COUNTIF(S$3:S$34,"D- ON")</f>
        <v>24</v>
      </c>
      <c r="T37" s="190">
        <f t="shared" ref="T37" si="21">COUNTIF(T$3:T$34,"N- ON")</f>
        <v>26</v>
      </c>
      <c r="U37" s="189">
        <f t="shared" ref="U37" si="22">COUNTIF(U$3:U$34,"D- ON")</f>
        <v>27</v>
      </c>
      <c r="V37" s="190">
        <f t="shared" ref="V37" si="23">COUNTIF(V$3:V$34,"N- ON")</f>
        <v>27</v>
      </c>
      <c r="W37" s="189">
        <f t="shared" ref="W37" si="24">COUNTIF(W$3:W$34,"D- ON")</f>
        <v>29</v>
      </c>
      <c r="X37" s="190">
        <f t="shared" ref="X37" si="25">COUNTIF(X$3:X$34,"N- ON")</f>
        <v>28</v>
      </c>
      <c r="Y37" s="189">
        <f t="shared" ref="Y37" si="26">COUNTIF(Y$3:Y$34,"D- ON")</f>
        <v>24</v>
      </c>
      <c r="Z37" s="190">
        <f t="shared" ref="Z37" si="27">COUNTIF(Z$3:Z$34,"N- ON")</f>
        <v>19</v>
      </c>
      <c r="AA37" s="189">
        <f t="shared" ref="AA37" si="28">COUNTIF(AA$3:AA$34,"D- ON")</f>
        <v>1</v>
      </c>
      <c r="AB37" s="190">
        <f t="shared" ref="AB37" si="29">COUNTIF(AB$3:AB$34,"N- ON")</f>
        <v>1</v>
      </c>
      <c r="AC37" s="189">
        <f t="shared" ref="AC37" si="30">COUNTIF(AC$3:AC$34,"D- ON")</f>
        <v>28</v>
      </c>
      <c r="AD37" s="190">
        <f t="shared" ref="AD37" si="31">COUNTIF(AD$3:AD$34,"N- ON")</f>
        <v>31</v>
      </c>
      <c r="AE37" s="189">
        <f t="shared" ref="AE37" si="32">COUNTIF(AE$3:AE$34,"D- ON")</f>
        <v>23</v>
      </c>
      <c r="AF37" s="190">
        <f t="shared" ref="AF37" si="33">COUNTIF(AF$3:AF$34,"N- ON")</f>
        <v>23</v>
      </c>
      <c r="AG37" s="189">
        <f t="shared" ref="AG37" si="34">COUNTIF(AG$3:AG$34,"D- ON")</f>
        <v>29</v>
      </c>
      <c r="AH37" s="190">
        <f t="shared" ref="AH37" si="35">COUNTIF(AH$3:AH$34,"N- ON")</f>
        <v>29</v>
      </c>
      <c r="AI37" s="189">
        <f t="shared" ref="AI37" si="36">COUNTIF(AI$3:AI$34,"D- ON")</f>
        <v>29</v>
      </c>
      <c r="AJ37" s="190">
        <f t="shared" ref="AJ37" si="37">COUNTIF(AJ$3:AJ$34,"N- ON")</f>
        <v>24</v>
      </c>
      <c r="AK37" s="189">
        <f t="shared" ref="AK37:AO37" si="38">COUNTIF(AK$3:AK$34,"D- ON")</f>
        <v>23</v>
      </c>
      <c r="AL37" s="190">
        <f t="shared" ref="AL37:AP37" si="39">COUNTIF(AL$3:AL$34,"N- ON")</f>
        <v>21</v>
      </c>
      <c r="AM37" s="189">
        <f t="shared" si="38"/>
        <v>25</v>
      </c>
      <c r="AN37" s="190">
        <f t="shared" si="39"/>
        <v>30</v>
      </c>
      <c r="AO37" s="189">
        <f t="shared" si="38"/>
        <v>0</v>
      </c>
      <c r="AP37" s="190">
        <f t="shared" si="39"/>
        <v>0</v>
      </c>
      <c r="AQ37" s="237"/>
      <c r="AR37" s="237"/>
    </row>
    <row r="38" spans="1:44" ht="25.5" thickBot="1" x14ac:dyDescent="0.25">
      <c r="A38" s="442" t="s">
        <v>48</v>
      </c>
      <c r="B38" s="443"/>
      <c r="C38" s="444">
        <f>C37+D37</f>
        <v>48</v>
      </c>
      <c r="D38" s="445"/>
      <c r="E38" s="444">
        <f>E37+F37</f>
        <v>0</v>
      </c>
      <c r="F38" s="445"/>
      <c r="G38" s="444">
        <f>G37+H37</f>
        <v>0</v>
      </c>
      <c r="H38" s="445"/>
      <c r="I38" s="444">
        <f>I37+J37</f>
        <v>54</v>
      </c>
      <c r="J38" s="445"/>
      <c r="K38" s="444">
        <f>K37+L37</f>
        <v>42</v>
      </c>
      <c r="L38" s="445"/>
      <c r="M38" s="444">
        <f>M37+N37</f>
        <v>47</v>
      </c>
      <c r="N38" s="445"/>
      <c r="O38" s="444">
        <f>O37+P37</f>
        <v>43</v>
      </c>
      <c r="P38" s="445"/>
      <c r="Q38" s="444">
        <f>Q37+R37</f>
        <v>25</v>
      </c>
      <c r="R38" s="445"/>
      <c r="S38" s="444">
        <f>S37+T37</f>
        <v>50</v>
      </c>
      <c r="T38" s="445"/>
      <c r="U38" s="444">
        <f>U37+V37</f>
        <v>54</v>
      </c>
      <c r="V38" s="445"/>
      <c r="W38" s="444">
        <f>W37+X37</f>
        <v>57</v>
      </c>
      <c r="X38" s="445"/>
      <c r="Y38" s="444">
        <f>Y37+Z37</f>
        <v>43</v>
      </c>
      <c r="Z38" s="445"/>
      <c r="AA38" s="444">
        <f>AA37+AB37</f>
        <v>2</v>
      </c>
      <c r="AB38" s="445"/>
      <c r="AC38" s="444">
        <f>AC37+AD37</f>
        <v>59</v>
      </c>
      <c r="AD38" s="445"/>
      <c r="AE38" s="444">
        <f>AE37+AF37</f>
        <v>46</v>
      </c>
      <c r="AF38" s="445"/>
      <c r="AG38" s="444">
        <f>AG37+AH37</f>
        <v>58</v>
      </c>
      <c r="AH38" s="445"/>
      <c r="AI38" s="444">
        <f>AI37+AJ37</f>
        <v>53</v>
      </c>
      <c r="AJ38" s="445"/>
      <c r="AK38" s="444">
        <f>AK37+AL37</f>
        <v>44</v>
      </c>
      <c r="AL38" s="445"/>
      <c r="AM38" s="444">
        <f>AM37+AN37</f>
        <v>55</v>
      </c>
      <c r="AN38" s="445"/>
      <c r="AO38" s="444">
        <f>AO37+AP37</f>
        <v>0</v>
      </c>
      <c r="AP38" s="445"/>
      <c r="AQ38" s="449"/>
      <c r="AR38" s="449"/>
    </row>
    <row r="39" spans="1:44" s="240" customFormat="1" ht="19.5" customHeight="1" thickBot="1" x14ac:dyDescent="0.25">
      <c r="A39" s="450" t="s">
        <v>49</v>
      </c>
      <c r="B39" s="451"/>
      <c r="C39" s="191">
        <f>'Guest Meal'!C37</f>
        <v>0</v>
      </c>
      <c r="D39" s="192">
        <f>'Guest Meal'!D37</f>
        <v>0</v>
      </c>
      <c r="E39" s="191">
        <f>'Guest Meal'!E37</f>
        <v>3</v>
      </c>
      <c r="F39" s="192">
        <f>'Guest Meal'!F37</f>
        <v>5</v>
      </c>
      <c r="G39" s="191">
        <f>'Guest Meal'!G37</f>
        <v>8</v>
      </c>
      <c r="H39" s="192">
        <f>'Guest Meal'!H37</f>
        <v>8</v>
      </c>
      <c r="I39" s="191">
        <f>'Guest Meal'!I37</f>
        <v>4</v>
      </c>
      <c r="J39" s="192">
        <f>'Guest Meal'!J37</f>
        <v>4</v>
      </c>
      <c r="K39" s="191">
        <f>'Guest Meal'!K37</f>
        <v>0</v>
      </c>
      <c r="L39" s="192">
        <f>'Guest Meal'!L37</f>
        <v>0</v>
      </c>
      <c r="M39" s="191">
        <f>'Guest Meal'!M37</f>
        <v>0</v>
      </c>
      <c r="N39" s="192">
        <f>'Guest Meal'!N37</f>
        <v>0</v>
      </c>
      <c r="O39" s="191">
        <f>'Guest Meal'!O37</f>
        <v>0</v>
      </c>
      <c r="P39" s="192">
        <f>'Guest Meal'!P37</f>
        <v>0</v>
      </c>
      <c r="Q39" s="191">
        <f>'Guest Meal'!Q37</f>
        <v>0</v>
      </c>
      <c r="R39" s="192">
        <f>'Guest Meal'!R37</f>
        <v>2</v>
      </c>
      <c r="S39" s="191">
        <f>'Guest Meal'!S37</f>
        <v>0</v>
      </c>
      <c r="T39" s="192">
        <f>'Guest Meal'!T37</f>
        <v>1</v>
      </c>
      <c r="U39" s="191">
        <f>'Guest Meal'!U37</f>
        <v>0</v>
      </c>
      <c r="V39" s="192">
        <f>'Guest Meal'!V37</f>
        <v>1</v>
      </c>
      <c r="W39" s="191">
        <f>'Guest Meal'!W37</f>
        <v>1</v>
      </c>
      <c r="X39" s="192">
        <f>'Guest Meal'!X37</f>
        <v>1</v>
      </c>
      <c r="Y39" s="191">
        <f>'Guest Meal'!Y37</f>
        <v>0</v>
      </c>
      <c r="Z39" s="192">
        <f>'Guest Meal'!Z37</f>
        <v>0</v>
      </c>
      <c r="AA39" s="191">
        <f>'Guest Meal'!AA37</f>
        <v>0</v>
      </c>
      <c r="AB39" s="192">
        <f>'Guest Meal'!AB37</f>
        <v>0</v>
      </c>
      <c r="AC39" s="191">
        <f>'Guest Meal'!AC37</f>
        <v>0</v>
      </c>
      <c r="AD39" s="192">
        <f>'Guest Meal'!AD37</f>
        <v>0</v>
      </c>
      <c r="AE39" s="191">
        <f>'Guest Meal'!AE37</f>
        <v>0</v>
      </c>
      <c r="AF39" s="192">
        <f>'Guest Meal'!AF37</f>
        <v>0</v>
      </c>
      <c r="AG39" s="191">
        <f>'Guest Meal'!AG37</f>
        <v>0</v>
      </c>
      <c r="AH39" s="192">
        <f>'Guest Meal'!AH37</f>
        <v>0</v>
      </c>
      <c r="AI39" s="191">
        <f>'Guest Meal'!AI37</f>
        <v>0</v>
      </c>
      <c r="AJ39" s="192">
        <f>'Guest Meal'!AJ37</f>
        <v>0</v>
      </c>
      <c r="AK39" s="191">
        <f>'Guest Meal'!AK37</f>
        <v>0</v>
      </c>
      <c r="AL39" s="192">
        <f>'Guest Meal'!AL37</f>
        <v>0</v>
      </c>
      <c r="AM39" s="191">
        <f>'Guest Meal'!AM37</f>
        <v>0</v>
      </c>
      <c r="AN39" s="192">
        <f>'Guest Meal'!AN37</f>
        <v>0</v>
      </c>
      <c r="AO39" s="191">
        <f>'Guest Meal'!AO37</f>
        <v>0</v>
      </c>
      <c r="AP39" s="192">
        <f>'Guest Meal'!AP37</f>
        <v>0</v>
      </c>
      <c r="AQ39" s="239"/>
      <c r="AR39" s="239"/>
    </row>
    <row r="40" spans="1:44" ht="7.5" customHeight="1" thickBot="1" x14ac:dyDescent="0.25">
      <c r="A40" s="193"/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204"/>
    </row>
    <row r="41" spans="1:44" s="242" customFormat="1" ht="19.5" customHeight="1" thickBot="1" x14ac:dyDescent="0.25">
      <c r="A41" s="452" t="s">
        <v>22</v>
      </c>
      <c r="B41" s="453"/>
      <c r="C41" s="196">
        <f>C37*$F$54</f>
        <v>528</v>
      </c>
      <c r="D41" s="197">
        <f>D37*$H$54</f>
        <v>893.53846153846143</v>
      </c>
      <c r="E41" s="196">
        <f t="shared" ref="E41" si="40">E37*$F$54</f>
        <v>0</v>
      </c>
      <c r="F41" s="197">
        <f t="shared" ref="F41" si="41">F37*$H$54</f>
        <v>0</v>
      </c>
      <c r="G41" s="196">
        <f t="shared" ref="G41" si="42">G37*$F$54</f>
        <v>0</v>
      </c>
      <c r="H41" s="197">
        <f t="shared" ref="H41" si="43">H37*$H$54</f>
        <v>0</v>
      </c>
      <c r="I41" s="196">
        <f t="shared" ref="I41" si="44">I37*$F$54</f>
        <v>548.30769230769226</v>
      </c>
      <c r="J41" s="197">
        <f t="shared" ref="J41" si="45">J37*$H$54</f>
        <v>1096.6153846153845</v>
      </c>
      <c r="K41" s="196">
        <f t="shared" ref="K41" si="46">K37*$F$54</f>
        <v>406.15384615384613</v>
      </c>
      <c r="L41" s="197">
        <f t="shared" ref="L41" si="47">L37*$H$54</f>
        <v>893.53846153846143</v>
      </c>
      <c r="M41" s="196">
        <f t="shared" ref="M41" si="48">M37*$F$54</f>
        <v>507.69230769230768</v>
      </c>
      <c r="N41" s="197">
        <f t="shared" ref="N41" si="49">N37*$H$54</f>
        <v>893.53846153846143</v>
      </c>
      <c r="O41" s="196">
        <f t="shared" ref="O41" si="50">O37*$F$54</f>
        <v>426.46153846153845</v>
      </c>
      <c r="P41" s="197">
        <f t="shared" ref="P41" si="51">P37*$H$54</f>
        <v>893.53846153846143</v>
      </c>
      <c r="Q41" s="196">
        <f t="shared" ref="Q41" si="52">Q37*$F$54</f>
        <v>0</v>
      </c>
      <c r="R41" s="197">
        <f t="shared" ref="R41" si="53">R37*$H$54</f>
        <v>1015.3846153846154</v>
      </c>
      <c r="S41" s="196">
        <f t="shared" ref="S41" si="54">S37*$F$54</f>
        <v>487.38461538461536</v>
      </c>
      <c r="T41" s="197">
        <f t="shared" ref="T41" si="55">T37*$H$54</f>
        <v>1056</v>
      </c>
      <c r="U41" s="196">
        <f t="shared" ref="U41" si="56">U37*$F$54</f>
        <v>548.30769230769226</v>
      </c>
      <c r="V41" s="197">
        <f t="shared" ref="V41" si="57">V37*$H$54</f>
        <v>1096.6153846153845</v>
      </c>
      <c r="W41" s="196">
        <f t="shared" ref="W41" si="58">W37*$F$54</f>
        <v>588.92307692307691</v>
      </c>
      <c r="X41" s="197">
        <f t="shared" ref="X41" si="59">X37*$H$54</f>
        <v>1137.2307692307691</v>
      </c>
      <c r="Y41" s="196">
        <f t="shared" ref="Y41" si="60">Y37*$F$54</f>
        <v>487.38461538461536</v>
      </c>
      <c r="Z41" s="197">
        <f t="shared" ref="Z41" si="61">Z37*$H$54</f>
        <v>771.69230769230762</v>
      </c>
      <c r="AA41" s="196">
        <f t="shared" ref="AA41" si="62">AA37*$F$54</f>
        <v>20.307692307692307</v>
      </c>
      <c r="AB41" s="197">
        <f t="shared" ref="AB41" si="63">AB37*$H$54</f>
        <v>40.615384615384613</v>
      </c>
      <c r="AC41" s="196">
        <f t="shared" ref="AC41" si="64">AC37*$F$54</f>
        <v>568.61538461538453</v>
      </c>
      <c r="AD41" s="197">
        <f t="shared" ref="AD41" si="65">AD37*$H$54</f>
        <v>1259.0769230769231</v>
      </c>
      <c r="AE41" s="196">
        <f t="shared" ref="AE41" si="66">AE37*$F$54</f>
        <v>467.07692307692304</v>
      </c>
      <c r="AF41" s="197">
        <f t="shared" ref="AF41" si="67">AF37*$H$54</f>
        <v>934.15384615384608</v>
      </c>
      <c r="AG41" s="196">
        <f t="shared" ref="AG41" si="68">AG37*$F$54</f>
        <v>588.92307692307691</v>
      </c>
      <c r="AH41" s="197">
        <f t="shared" ref="AH41" si="69">AH37*$H$54</f>
        <v>1177.8461538461538</v>
      </c>
      <c r="AI41" s="196">
        <f t="shared" ref="AI41" si="70">AI37*$F$54</f>
        <v>588.92307692307691</v>
      </c>
      <c r="AJ41" s="197">
        <f t="shared" ref="AJ41" si="71">AJ37*$H$54</f>
        <v>974.76923076923072</v>
      </c>
      <c r="AK41" s="196">
        <f t="shared" ref="AK41:AO41" si="72">AK37*$F$54</f>
        <v>467.07692307692304</v>
      </c>
      <c r="AL41" s="197">
        <f t="shared" ref="AL41:AP41" si="73">AL37*$H$54</f>
        <v>852.92307692307691</v>
      </c>
      <c r="AM41" s="196">
        <f t="shared" si="72"/>
        <v>507.69230769230768</v>
      </c>
      <c r="AN41" s="197">
        <f t="shared" si="73"/>
        <v>1218.4615384615383</v>
      </c>
      <c r="AO41" s="196">
        <f t="shared" si="72"/>
        <v>0</v>
      </c>
      <c r="AP41" s="247">
        <f t="shared" si="73"/>
        <v>0</v>
      </c>
      <c r="AQ41" s="241"/>
      <c r="AR41" s="241"/>
    </row>
    <row r="42" spans="1:44" s="242" customFormat="1" ht="19.5" customHeight="1" thickBot="1" x14ac:dyDescent="0.25">
      <c r="A42" s="454" t="s">
        <v>50</v>
      </c>
      <c r="B42" s="455"/>
      <c r="C42" s="198">
        <f>C39*$L$54</f>
        <v>0</v>
      </c>
      <c r="D42" s="199">
        <f>D39*$N$54</f>
        <v>0</v>
      </c>
      <c r="E42" s="198">
        <f t="shared" ref="E42" si="74">E39*$L$54</f>
        <v>105</v>
      </c>
      <c r="F42" s="199">
        <f t="shared" ref="F42" si="75">F39*$N$54</f>
        <v>300</v>
      </c>
      <c r="G42" s="198">
        <f t="shared" ref="G42" si="76">G39*$L$54</f>
        <v>280</v>
      </c>
      <c r="H42" s="199">
        <f t="shared" ref="H42" si="77">H39*$N$54</f>
        <v>480</v>
      </c>
      <c r="I42" s="198">
        <f t="shared" ref="I42" si="78">I39*$L$54</f>
        <v>140</v>
      </c>
      <c r="J42" s="199">
        <f t="shared" ref="J42" si="79">J39*$N$54</f>
        <v>240</v>
      </c>
      <c r="K42" s="198">
        <f t="shared" ref="K42" si="80">K39*$L$54</f>
        <v>0</v>
      </c>
      <c r="L42" s="199">
        <f t="shared" ref="L42" si="81">L39*$N$54</f>
        <v>0</v>
      </c>
      <c r="M42" s="198">
        <f t="shared" ref="M42" si="82">M39*$L$54</f>
        <v>0</v>
      </c>
      <c r="N42" s="199">
        <f t="shared" ref="N42" si="83">N39*$N$54</f>
        <v>0</v>
      </c>
      <c r="O42" s="198">
        <f t="shared" ref="O42" si="84">O39*$L$54</f>
        <v>0</v>
      </c>
      <c r="P42" s="199">
        <f t="shared" ref="P42" si="85">P39*$N$54</f>
        <v>0</v>
      </c>
      <c r="Q42" s="198">
        <f t="shared" ref="Q42" si="86">Q39*$L$54</f>
        <v>0</v>
      </c>
      <c r="R42" s="199">
        <f t="shared" ref="R42" si="87">R39*$N$54</f>
        <v>120</v>
      </c>
      <c r="S42" s="198">
        <f t="shared" ref="S42" si="88">S39*$L$54</f>
        <v>0</v>
      </c>
      <c r="T42" s="199">
        <f t="shared" ref="T42" si="89">T39*$N$54</f>
        <v>60</v>
      </c>
      <c r="U42" s="198">
        <f t="shared" ref="U42" si="90">U39*$L$54</f>
        <v>0</v>
      </c>
      <c r="V42" s="199">
        <f t="shared" ref="V42" si="91">V39*$N$54</f>
        <v>60</v>
      </c>
      <c r="W42" s="198">
        <f t="shared" ref="W42" si="92">W39*$L$54</f>
        <v>35</v>
      </c>
      <c r="X42" s="199">
        <f t="shared" ref="X42" si="93">X39*$N$54</f>
        <v>60</v>
      </c>
      <c r="Y42" s="198">
        <f t="shared" ref="Y42" si="94">Y39*$L$54</f>
        <v>0</v>
      </c>
      <c r="Z42" s="199">
        <f t="shared" ref="Z42" si="95">Z39*$N$54</f>
        <v>0</v>
      </c>
      <c r="AA42" s="198">
        <f t="shared" ref="AA42" si="96">AA39*$L$54</f>
        <v>0</v>
      </c>
      <c r="AB42" s="199">
        <f t="shared" ref="AB42" si="97">AB39*$N$54</f>
        <v>0</v>
      </c>
      <c r="AC42" s="198">
        <f t="shared" ref="AC42" si="98">AC39*$L$54</f>
        <v>0</v>
      </c>
      <c r="AD42" s="199">
        <f t="shared" ref="AD42" si="99">AD39*$N$54</f>
        <v>0</v>
      </c>
      <c r="AE42" s="198">
        <f t="shared" ref="AE42" si="100">AE39*$L$54</f>
        <v>0</v>
      </c>
      <c r="AF42" s="199">
        <f t="shared" ref="AF42" si="101">AF39*$N$54</f>
        <v>0</v>
      </c>
      <c r="AG42" s="198">
        <f t="shared" ref="AG42" si="102">AG39*$L$54</f>
        <v>0</v>
      </c>
      <c r="AH42" s="199">
        <f t="shared" ref="AH42" si="103">AH39*$N$54</f>
        <v>0</v>
      </c>
      <c r="AI42" s="198">
        <f t="shared" ref="AI42" si="104">AI39*$L$54</f>
        <v>0</v>
      </c>
      <c r="AJ42" s="199">
        <f t="shared" ref="AJ42" si="105">AJ39*$N$54</f>
        <v>0</v>
      </c>
      <c r="AK42" s="198">
        <f t="shared" ref="AK42:AO42" si="106">AK39*$L$54</f>
        <v>0</v>
      </c>
      <c r="AL42" s="199">
        <f t="shared" ref="AL42:AP42" si="107">AL39*$N$54</f>
        <v>0</v>
      </c>
      <c r="AM42" s="198">
        <f t="shared" si="106"/>
        <v>0</v>
      </c>
      <c r="AN42" s="199">
        <f t="shared" si="107"/>
        <v>0</v>
      </c>
      <c r="AO42" s="198">
        <f t="shared" si="106"/>
        <v>0</v>
      </c>
      <c r="AP42" s="248">
        <f t="shared" si="107"/>
        <v>0</v>
      </c>
      <c r="AQ42" s="241"/>
      <c r="AR42" s="241"/>
    </row>
    <row r="43" spans="1:44" s="243" customFormat="1" ht="34.5" customHeight="1" thickBot="1" x14ac:dyDescent="0.25">
      <c r="A43" s="456" t="s">
        <v>51</v>
      </c>
      <c r="B43" s="457"/>
      <c r="C43" s="458">
        <f>SUM(C41:D42)</f>
        <v>1421.5384615384614</v>
      </c>
      <c r="D43" s="459"/>
      <c r="E43" s="460">
        <f t="shared" ref="E43" si="108">SUM(E41:F42)</f>
        <v>405</v>
      </c>
      <c r="F43" s="447"/>
      <c r="G43" s="446">
        <f t="shared" ref="G43" si="109">SUM(G41:H42)</f>
        <v>760</v>
      </c>
      <c r="H43" s="447"/>
      <c r="I43" s="446">
        <f t="shared" ref="I43:AO43" si="110">SUM(I41:J42)</f>
        <v>2024.9230769230767</v>
      </c>
      <c r="J43" s="447"/>
      <c r="K43" s="446">
        <f t="shared" si="110"/>
        <v>1299.6923076923076</v>
      </c>
      <c r="L43" s="447"/>
      <c r="M43" s="446">
        <f t="shared" si="110"/>
        <v>1401.2307692307691</v>
      </c>
      <c r="N43" s="447"/>
      <c r="O43" s="446">
        <f t="shared" si="110"/>
        <v>1320</v>
      </c>
      <c r="P43" s="447"/>
      <c r="Q43" s="446">
        <f t="shared" si="110"/>
        <v>1135.3846153846152</v>
      </c>
      <c r="R43" s="447"/>
      <c r="S43" s="446">
        <f t="shared" si="110"/>
        <v>1603.3846153846152</v>
      </c>
      <c r="T43" s="447"/>
      <c r="U43" s="446">
        <f t="shared" si="110"/>
        <v>1704.9230769230767</v>
      </c>
      <c r="V43" s="447"/>
      <c r="W43" s="446">
        <f t="shared" si="110"/>
        <v>1821.153846153846</v>
      </c>
      <c r="X43" s="447"/>
      <c r="Y43" s="446">
        <f t="shared" si="110"/>
        <v>1259.0769230769229</v>
      </c>
      <c r="Z43" s="447"/>
      <c r="AA43" s="446">
        <f t="shared" si="110"/>
        <v>60.92307692307692</v>
      </c>
      <c r="AB43" s="447"/>
      <c r="AC43" s="446">
        <f t="shared" si="110"/>
        <v>1827.6923076923076</v>
      </c>
      <c r="AD43" s="447"/>
      <c r="AE43" s="446">
        <f t="shared" si="110"/>
        <v>1401.2307692307691</v>
      </c>
      <c r="AF43" s="447"/>
      <c r="AG43" s="446">
        <f t="shared" si="110"/>
        <v>1766.7692307692307</v>
      </c>
      <c r="AH43" s="447"/>
      <c r="AI43" s="446">
        <f t="shared" si="110"/>
        <v>1563.6923076923076</v>
      </c>
      <c r="AJ43" s="447"/>
      <c r="AK43" s="446">
        <f t="shared" si="110"/>
        <v>1320</v>
      </c>
      <c r="AL43" s="447"/>
      <c r="AM43" s="446">
        <f t="shared" ref="AM43" si="111">SUM(AM41:AN42)</f>
        <v>1726.153846153846</v>
      </c>
      <c r="AN43" s="447"/>
      <c r="AO43" s="446">
        <f t="shared" si="110"/>
        <v>0</v>
      </c>
      <c r="AP43" s="447"/>
      <c r="AQ43" s="448"/>
      <c r="AR43" s="448"/>
    </row>
    <row r="44" spans="1:44" ht="34.5" customHeight="1" thickBot="1" x14ac:dyDescent="0.25">
      <c r="A44" s="463" t="s">
        <v>52</v>
      </c>
      <c r="B44" s="464"/>
      <c r="C44" s="425">
        <f>IF(OR(COUNTIF(C3:D34,"D- ON")&gt;=1,COUNTIF(C3:D34,"N- ON")&gt;=1),Summery!$I$55+SUMIF(' Payment'!$C$33:$C$42,'Meal Counting'!C36,' Payment'!$D$33:$D$42),0)</f>
        <v>165.875</v>
      </c>
      <c r="D44" s="426"/>
      <c r="E44" s="425">
        <f>IF(OR(COUNTIF(E3:F34,"D- ON")&gt;=1,COUNTIF(E3:F34,"N- ON")&gt;=1),Summery!$I$55+SUMIF(' Payment'!$C$33:$C$42,'Meal Counting'!E36,' Payment'!$D$33:$D$42),0)</f>
        <v>0</v>
      </c>
      <c r="F44" s="426"/>
      <c r="G44" s="425">
        <f>IF(OR(COUNTIF(G3:H34,"D- ON")&gt;=1,COUNTIF(G3:H34,"N- ON")&gt;=1),Summery!$I$55+SUMIF(' Payment'!$C$33:$C$42,'Meal Counting'!G36,' Payment'!$D$33:$D$42),0)</f>
        <v>0</v>
      </c>
      <c r="H44" s="426"/>
      <c r="I44" s="425">
        <f>IF(OR(COUNTIF(I3:J34,"D- ON")&gt;=1,COUNTIF(I3:J34,"N- ON")&gt;=1),Summery!$I$55+SUMIF(' Payment'!$C$33:$C$42,'Meal Counting'!I36,' Payment'!$D$33:$D$42),0)</f>
        <v>165.875</v>
      </c>
      <c r="J44" s="426"/>
      <c r="K44" s="425">
        <f>IF(OR(COUNTIF(K3:L34,"D- ON")&gt;=1,COUNTIF(K3:L34,"N- ON")&gt;=1),Summery!$I$55+SUMIF(' Payment'!$C$33:$C$42,'Meal Counting'!K36,' Payment'!$D$33:$D$42),0)</f>
        <v>165.875</v>
      </c>
      <c r="L44" s="426"/>
      <c r="M44" s="425">
        <f>IF(OR(COUNTIF(M3:N34,"D- ON")&gt;=1,COUNTIF(M3:N34,"N- ON")&gt;=1),Summery!$I$55+SUMIF(' Payment'!$C$33:$C$42,'Meal Counting'!M36,' Payment'!$D$33:$D$42),0)</f>
        <v>265.875</v>
      </c>
      <c r="N44" s="426"/>
      <c r="O44" s="425">
        <f>IF(OR(COUNTIF(O3:P34,"D- ON")&gt;=1,COUNTIF(O3:P34,"N- ON")&gt;=1),Summery!$I$55+SUMIF(' Payment'!$C$33:$C$42,'Meal Counting'!O36,' Payment'!$D$33:$D$42),0)</f>
        <v>165.875</v>
      </c>
      <c r="P44" s="426"/>
      <c r="Q44" s="425">
        <f>IF(OR(COUNTIF(Q3:R34,"D- ON")&gt;=1,COUNTIF(Q3:R34,"N- ON")&gt;=1),Summery!$I$55+SUMIF(' Payment'!$C$33:$C$42,'Meal Counting'!Q36,' Payment'!$D$33:$D$42),0)</f>
        <v>165.875</v>
      </c>
      <c r="R44" s="426"/>
      <c r="S44" s="425">
        <f>IF(OR(COUNTIF(S3:T34,"D- ON")&gt;=1,COUNTIF(S3:T34,"N- ON")&gt;=1),Summery!$I$55+SUMIF(' Payment'!$C$33:$C$42,'Meal Counting'!S36,' Payment'!$D$33:$D$42),0)</f>
        <v>165.875</v>
      </c>
      <c r="T44" s="426"/>
      <c r="U44" s="425">
        <f>IF(OR(COUNTIF(U3:V34,"D- ON")&gt;=1,COUNTIF(U3:V34,"N- ON")&gt;=1),Summery!$I$55+SUMIF(' Payment'!$C$33:$C$42,'Meal Counting'!U36,' Payment'!$D$33:$D$42),0)</f>
        <v>165.875</v>
      </c>
      <c r="V44" s="426"/>
      <c r="W44" s="425">
        <f>IF(OR(COUNTIF(W3:X34,"D- ON")&gt;=1,COUNTIF(W3:X34,"N- ON")&gt;=1),Summery!$I$55+SUMIF(' Payment'!$C$33:$C$42,'Meal Counting'!W36,' Payment'!$D$33:$D$42),0)</f>
        <v>165.875</v>
      </c>
      <c r="X44" s="426"/>
      <c r="Y44" s="425">
        <f>IF(OR(COUNTIF(Y3:Z34,"D- ON")&gt;=1,COUNTIF(Y3:Z34,"N- ON")&gt;=1),Summery!$I$55+SUMIF(' Payment'!$C$33:$C$42,'Meal Counting'!Y36,' Payment'!$D$33:$D$42),0)</f>
        <v>165.875</v>
      </c>
      <c r="Z44" s="426"/>
      <c r="AA44" s="425">
        <f>IF(OR(COUNTIF(AA3:AB34,"D- ON")&gt;=1,COUNTIF(AA3:AB34,"N- ON")&gt;=1),Summery!$I$55+SUMIF(' Payment'!$C$33:$C$42,'Meal Counting'!AA36,' Payment'!$D$33:$D$42),0)</f>
        <v>165.875</v>
      </c>
      <c r="AB44" s="426"/>
      <c r="AC44" s="425">
        <f>IF(OR(COUNTIF(AC3:AD34,"D- ON")&gt;=1,COUNTIF(AC3:AD34,"N- ON")&gt;=1),Summery!$I$55+SUMIF(' Payment'!$C$33:$C$42,'Meal Counting'!AC36,' Payment'!$D$33:$D$42),0)</f>
        <v>165.875</v>
      </c>
      <c r="AD44" s="426"/>
      <c r="AE44" s="425">
        <f>IF(OR(COUNTIF(AE3:AF34,"D- ON")&gt;=1,COUNTIF(AE3:AF34,"N- ON")&gt;=1),Summery!$I$55+SUMIF(' Payment'!$C$33:$C$42,'Meal Counting'!AE36,' Payment'!$D$33:$D$42),0)</f>
        <v>165.875</v>
      </c>
      <c r="AF44" s="426"/>
      <c r="AG44" s="425">
        <f>IF(OR(COUNTIF(AG3:AH34,"D- ON")&gt;=1,COUNTIF(AG3:AH34,"N- ON")&gt;=1),Summery!$I$55+SUMIF(' Payment'!$C$33:$C$42,'Meal Counting'!AG36,' Payment'!$D$33:$D$42),0)</f>
        <v>165.875</v>
      </c>
      <c r="AH44" s="426"/>
      <c r="AI44" s="425">
        <f>IF(OR(COUNTIF(AI3:AJ34,"D- ON")&gt;=1,COUNTIF(AI3:AJ34,"N- ON")&gt;=1),Summery!$I$55+SUMIF(' Payment'!$C$33:$C$42,'Meal Counting'!AI36,' Payment'!$D$33:$D$42),0)</f>
        <v>165.875</v>
      </c>
      <c r="AJ44" s="426"/>
      <c r="AK44" s="425">
        <f>IF(OR(COUNTIF(AK3:AL34,"D- ON")&gt;=1,COUNTIF(AK3:AL34,"N- ON")&gt;=1),Summery!$I$55+SUMIF(' Payment'!$C$33:$C$42,'Meal Counting'!AK36,' Payment'!$D$33:$D$42),0)</f>
        <v>165.875</v>
      </c>
      <c r="AL44" s="426"/>
      <c r="AM44" s="425">
        <f>IF(OR(COUNTIF(AM3:AN34,"D- ON")&gt;=1,COUNTIF(AM3:AN34,"N- ON")&gt;=1),Summery!$I$55+SUMIF(' Payment'!$C$33:$C$42,'Meal Counting'!AM36,' Payment'!$D$33:$D$42),0)</f>
        <v>165.875</v>
      </c>
      <c r="AN44" s="426"/>
      <c r="AO44" s="425">
        <f>IF(OR(COUNTIF(AO3:AP34,"D- ON")&gt;=1,COUNTIF(AO3:AP34,"N- ON")&gt;=1),Summery!$I$55+SUMIF(' Payment'!$C$33:$C$42,'Meal Counting'!AO36,' Payment'!$D$33:$D$42),0)</f>
        <v>0</v>
      </c>
      <c r="AP44" s="426"/>
      <c r="AQ44" s="244"/>
      <c r="AR44" s="244"/>
    </row>
    <row r="45" spans="1:44" ht="34.5" customHeight="1" thickBot="1" x14ac:dyDescent="0.25">
      <c r="A45" s="461" t="s">
        <v>53</v>
      </c>
      <c r="B45" s="462"/>
      <c r="C45" s="427">
        <f>CEILING(SUM(C43:D44),1)</f>
        <v>1588</v>
      </c>
      <c r="D45" s="428"/>
      <c r="E45" s="427">
        <f t="shared" ref="E45" si="112">CEILING(SUM(E43:F44),1)</f>
        <v>405</v>
      </c>
      <c r="F45" s="428"/>
      <c r="G45" s="427">
        <f t="shared" ref="G45" si="113">CEILING(SUM(G43:H44),1)</f>
        <v>760</v>
      </c>
      <c r="H45" s="428"/>
      <c r="I45" s="427">
        <f t="shared" ref="I45" si="114">CEILING(SUM(I43:J44),1)</f>
        <v>2191</v>
      </c>
      <c r="J45" s="428"/>
      <c r="K45" s="427">
        <f t="shared" ref="K45" si="115">CEILING(SUM(K43:L44),1)</f>
        <v>1466</v>
      </c>
      <c r="L45" s="428"/>
      <c r="M45" s="427">
        <f t="shared" ref="M45" si="116">CEILING(SUM(M43:N44),1)</f>
        <v>1668</v>
      </c>
      <c r="N45" s="428"/>
      <c r="O45" s="427">
        <f t="shared" ref="O45" si="117">CEILING(SUM(O43:P44),1)</f>
        <v>1486</v>
      </c>
      <c r="P45" s="428"/>
      <c r="Q45" s="427">
        <f t="shared" ref="Q45" si="118">CEILING(SUM(Q43:R44),1)</f>
        <v>1302</v>
      </c>
      <c r="R45" s="428"/>
      <c r="S45" s="427">
        <f t="shared" ref="S45" si="119">CEILING(SUM(S43:T44),1)</f>
        <v>1770</v>
      </c>
      <c r="T45" s="428"/>
      <c r="U45" s="427">
        <f t="shared" ref="U45" si="120">CEILING(SUM(U43:V44),1)</f>
        <v>1871</v>
      </c>
      <c r="V45" s="428"/>
      <c r="W45" s="427">
        <f t="shared" ref="W45" si="121">CEILING(SUM(W43:X44),1)</f>
        <v>1988</v>
      </c>
      <c r="X45" s="428"/>
      <c r="Y45" s="427">
        <f t="shared" ref="Y45" si="122">CEILING(SUM(Y43:Z44),1)</f>
        <v>1425</v>
      </c>
      <c r="Z45" s="428"/>
      <c r="AA45" s="427">
        <f t="shared" ref="AA45" si="123">CEILING(SUM(AA43:AB44),1)</f>
        <v>227</v>
      </c>
      <c r="AB45" s="428"/>
      <c r="AC45" s="427">
        <f t="shared" ref="AC45" si="124">CEILING(SUM(AC43:AD44),1)</f>
        <v>1994</v>
      </c>
      <c r="AD45" s="428"/>
      <c r="AE45" s="427">
        <f t="shared" ref="AE45" si="125">CEILING(SUM(AE43:AF44),1)</f>
        <v>1568</v>
      </c>
      <c r="AF45" s="428"/>
      <c r="AG45" s="427">
        <f t="shared" ref="AG45" si="126">CEILING(SUM(AG43:AH44),1)</f>
        <v>1933</v>
      </c>
      <c r="AH45" s="428"/>
      <c r="AI45" s="427">
        <f t="shared" ref="AI45" si="127">CEILING(SUM(AI43:AJ44),1)</f>
        <v>1730</v>
      </c>
      <c r="AJ45" s="428"/>
      <c r="AK45" s="427">
        <f t="shared" ref="AK45" si="128">CEILING(SUM(AK43:AL44),1)</f>
        <v>1486</v>
      </c>
      <c r="AL45" s="428"/>
      <c r="AM45" s="427">
        <f t="shared" ref="AM45" si="129">CEILING(SUM(AM43:AN44),1)</f>
        <v>1893</v>
      </c>
      <c r="AN45" s="428"/>
      <c r="AO45" s="427">
        <f t="shared" ref="AO45" si="130">CEILING(SUM(AO43:AP44),1)</f>
        <v>0</v>
      </c>
      <c r="AP45" s="428"/>
      <c r="AQ45" s="244"/>
      <c r="AR45" s="244"/>
    </row>
    <row r="46" spans="1:44" ht="9" customHeight="1" thickBot="1" x14ac:dyDescent="0.25">
      <c r="A46" s="481"/>
      <c r="B46" s="482"/>
      <c r="C46" s="482"/>
      <c r="D46" s="482"/>
      <c r="E46" s="483"/>
      <c r="F46" s="483"/>
      <c r="G46" s="483"/>
      <c r="H46" s="483"/>
      <c r="I46" s="483"/>
      <c r="J46" s="483"/>
      <c r="K46" s="483"/>
      <c r="L46" s="483"/>
      <c r="M46" s="483"/>
      <c r="N46" s="483"/>
      <c r="O46" s="483"/>
      <c r="P46" s="483"/>
      <c r="Q46" s="483"/>
      <c r="R46" s="483"/>
      <c r="S46" s="483"/>
      <c r="T46" s="483"/>
      <c r="U46" s="483"/>
      <c r="V46" s="483"/>
      <c r="W46" s="483"/>
      <c r="X46" s="483"/>
      <c r="Y46" s="483"/>
      <c r="Z46" s="483"/>
      <c r="AA46" s="483"/>
      <c r="AB46" s="483"/>
      <c r="AC46" s="483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4"/>
    </row>
    <row r="47" spans="1:44" ht="29.25" customHeight="1" thickBot="1" x14ac:dyDescent="0.25">
      <c r="A47" s="421" t="s">
        <v>171</v>
      </c>
      <c r="B47" s="422"/>
      <c r="C47" s="417">
        <f>IFERROR(VLOOKUP(C36,' Payment'!$B$2:$J$21,8,0),0)</f>
        <v>1452</v>
      </c>
      <c r="D47" s="418"/>
      <c r="E47" s="417">
        <f>IFERROR(VLOOKUP(E36,' Payment'!$B$2:$J$21,8,0),0)</f>
        <v>0</v>
      </c>
      <c r="F47" s="418"/>
      <c r="G47" s="417">
        <f>IFERROR(VLOOKUP(G36,' Payment'!$B$2:$J$21,8,0),0)</f>
        <v>500</v>
      </c>
      <c r="H47" s="418"/>
      <c r="I47" s="417">
        <f>IFERROR(VLOOKUP(I36,' Payment'!$B$2:$J$21,8,0),0)</f>
        <v>1889</v>
      </c>
      <c r="J47" s="418"/>
      <c r="K47" s="417">
        <f>IFERROR(VLOOKUP(K36,' Payment'!$B$2:$J$21,8,0),0)</f>
        <v>1796</v>
      </c>
      <c r="L47" s="418"/>
      <c r="M47" s="417">
        <f>IFERROR(VLOOKUP(M36,' Payment'!$B$2:$J$21,8,0),0)</f>
        <v>2008</v>
      </c>
      <c r="N47" s="418"/>
      <c r="O47" s="417">
        <f>IFERROR(VLOOKUP(O36,' Payment'!$B$2:$J$21,8,0),0)</f>
        <v>1940</v>
      </c>
      <c r="P47" s="418"/>
      <c r="Q47" s="417">
        <f>IFERROR(VLOOKUP(Q36,' Payment'!$B$2:$J$21,8,0),0)</f>
        <v>1901</v>
      </c>
      <c r="R47" s="418"/>
      <c r="S47" s="417">
        <f>IFERROR(VLOOKUP(S36,' Payment'!$B$2:$J$21,8,0),0)</f>
        <v>2002</v>
      </c>
      <c r="T47" s="418"/>
      <c r="U47" s="417">
        <f>IFERROR(VLOOKUP(U36,' Payment'!$B$2:$J$21,8,0),0)</f>
        <v>795</v>
      </c>
      <c r="V47" s="418"/>
      <c r="W47" s="417">
        <f>IFERROR(VLOOKUP(W36,' Payment'!$B$2:$J$21,8,0),0)</f>
        <v>1567</v>
      </c>
      <c r="X47" s="418"/>
      <c r="Y47" s="417">
        <f>IFERROR(VLOOKUP(Y36,' Payment'!$B$2:$J$21,8,0),0)</f>
        <v>1716</v>
      </c>
      <c r="Z47" s="418"/>
      <c r="AA47" s="417">
        <f>IFERROR(VLOOKUP(AA36,' Payment'!$B$2:$J$21,8,0),0)</f>
        <v>0</v>
      </c>
      <c r="AB47" s="418"/>
      <c r="AC47" s="417">
        <f>IFERROR(VLOOKUP(AC36,' Payment'!$B$2:$J$21,8,0),0)</f>
        <v>1438</v>
      </c>
      <c r="AD47" s="418"/>
      <c r="AE47" s="417">
        <f>IFERROR(VLOOKUP(AE36,' Payment'!$B$2:$J$21,8,0),0)</f>
        <v>2174</v>
      </c>
      <c r="AF47" s="418"/>
      <c r="AG47" s="417">
        <f>IFERROR(VLOOKUP(AG36,' Payment'!$B$2:$J$21,8,0),0)</f>
        <v>1726</v>
      </c>
      <c r="AH47" s="418"/>
      <c r="AI47" s="417">
        <f>IFERROR(VLOOKUP(AI36,' Payment'!$B$2:$J$21,8,0),0)</f>
        <v>1703</v>
      </c>
      <c r="AJ47" s="418"/>
      <c r="AK47" s="417">
        <f>IFERROR(VLOOKUP(AK36,' Payment'!$B$2:$J$21,8,0),0)</f>
        <v>932</v>
      </c>
      <c r="AL47" s="418"/>
      <c r="AM47" s="417">
        <f>IFERROR(VLOOKUP(AM36,' Payment'!$B$2:$J$21,8,0),0)</f>
        <v>1647</v>
      </c>
      <c r="AN47" s="418"/>
      <c r="AO47" s="417">
        <f>IFERROR(VLOOKUP(AO36,' Payment'!$B$2:$J$21,8,0),0)</f>
        <v>0</v>
      </c>
      <c r="AP47" s="418"/>
    </row>
    <row r="48" spans="1:44" ht="43.5" customHeight="1" thickBot="1" x14ac:dyDescent="0.25">
      <c r="A48" s="423" t="s">
        <v>173</v>
      </c>
      <c r="B48" s="424"/>
      <c r="C48" s="419">
        <f t="shared" ref="C48" si="131">C45-C47</f>
        <v>136</v>
      </c>
      <c r="D48" s="420"/>
      <c r="E48" s="419">
        <f t="shared" ref="E48" si="132">E45-E47</f>
        <v>405</v>
      </c>
      <c r="F48" s="420"/>
      <c r="G48" s="419">
        <f t="shared" ref="G48" si="133">G45-G47</f>
        <v>260</v>
      </c>
      <c r="H48" s="420"/>
      <c r="I48" s="419">
        <f t="shared" ref="I48" si="134">I45-I47</f>
        <v>302</v>
      </c>
      <c r="J48" s="420"/>
      <c r="K48" s="419">
        <f t="shared" ref="K48" si="135">K45-K47</f>
        <v>-330</v>
      </c>
      <c r="L48" s="420"/>
      <c r="M48" s="419">
        <f t="shared" ref="M48" si="136">M45-M47</f>
        <v>-340</v>
      </c>
      <c r="N48" s="420"/>
      <c r="O48" s="419">
        <f t="shared" ref="O48" si="137">O45-O47</f>
        <v>-454</v>
      </c>
      <c r="P48" s="420"/>
      <c r="Q48" s="419">
        <f t="shared" ref="Q48" si="138">Q45-Q47</f>
        <v>-599</v>
      </c>
      <c r="R48" s="420"/>
      <c r="S48" s="419">
        <f t="shared" ref="S48" si="139">S45-S47</f>
        <v>-232</v>
      </c>
      <c r="T48" s="420"/>
      <c r="U48" s="419">
        <f t="shared" ref="U48" si="140">U45-U47</f>
        <v>1076</v>
      </c>
      <c r="V48" s="420"/>
      <c r="W48" s="419">
        <f t="shared" ref="W48" si="141">W45-W47</f>
        <v>421</v>
      </c>
      <c r="X48" s="420"/>
      <c r="Y48" s="419">
        <f t="shared" ref="Y48" si="142">Y45-Y47</f>
        <v>-291</v>
      </c>
      <c r="Z48" s="420"/>
      <c r="AA48" s="419">
        <f t="shared" ref="AA48" si="143">AA45-AA47</f>
        <v>227</v>
      </c>
      <c r="AB48" s="420"/>
      <c r="AC48" s="419">
        <f t="shared" ref="AC48" si="144">AC45-AC47</f>
        <v>556</v>
      </c>
      <c r="AD48" s="420"/>
      <c r="AE48" s="419">
        <f t="shared" ref="AE48" si="145">AE45-AE47</f>
        <v>-606</v>
      </c>
      <c r="AF48" s="420"/>
      <c r="AG48" s="419">
        <f t="shared" ref="AG48" si="146">AG45-AG47</f>
        <v>207</v>
      </c>
      <c r="AH48" s="420"/>
      <c r="AI48" s="419">
        <f t="shared" ref="AI48" si="147">AI45-AI47</f>
        <v>27</v>
      </c>
      <c r="AJ48" s="420"/>
      <c r="AK48" s="419">
        <f t="shared" ref="AK48" si="148">AK45-AK47</f>
        <v>554</v>
      </c>
      <c r="AL48" s="420"/>
      <c r="AM48" s="419">
        <f t="shared" ref="AM48" si="149">AM45-AM47</f>
        <v>246</v>
      </c>
      <c r="AN48" s="420"/>
      <c r="AO48" s="419">
        <f t="shared" ref="AO48" si="150">AO45-AO47</f>
        <v>0</v>
      </c>
      <c r="AP48" s="420"/>
    </row>
    <row r="49" spans="1:42" ht="9" customHeight="1" x14ac:dyDescent="0.2">
      <c r="A49" s="415"/>
      <c r="B49" s="415"/>
      <c r="C49" s="415"/>
      <c r="D49" s="415"/>
      <c r="E49" s="415"/>
      <c r="F49" s="415"/>
      <c r="G49" s="415"/>
      <c r="H49" s="415"/>
      <c r="I49" s="415"/>
      <c r="J49" s="415"/>
      <c r="K49" s="415"/>
      <c r="L49" s="415"/>
      <c r="M49" s="415"/>
      <c r="N49" s="415"/>
      <c r="O49" s="415"/>
      <c r="P49" s="415"/>
      <c r="Q49" s="415"/>
      <c r="R49" s="415"/>
      <c r="S49" s="415"/>
      <c r="T49" s="415"/>
      <c r="U49" s="415"/>
      <c r="V49" s="415"/>
      <c r="W49" s="415"/>
      <c r="X49" s="415"/>
      <c r="Y49" s="415"/>
      <c r="Z49" s="415"/>
      <c r="AA49" s="415"/>
      <c r="AB49" s="415"/>
      <c r="AC49" s="415"/>
      <c r="AD49" s="415"/>
      <c r="AE49" s="415"/>
      <c r="AF49" s="415"/>
      <c r="AG49" s="415"/>
      <c r="AH49" s="415"/>
      <c r="AI49" s="415"/>
      <c r="AJ49" s="415"/>
      <c r="AK49" s="415"/>
      <c r="AL49" s="415"/>
      <c r="AM49" s="415"/>
      <c r="AN49" s="415"/>
      <c r="AO49" s="415"/>
      <c r="AP49" s="415"/>
    </row>
    <row r="50" spans="1:42" ht="42" customHeight="1" thickBot="1" x14ac:dyDescent="0.25">
      <c r="A50" s="416" t="s">
        <v>174</v>
      </c>
      <c r="B50" s="416"/>
      <c r="C50" s="495" t="s">
        <v>172</v>
      </c>
      <c r="D50" s="496"/>
      <c r="E50" s="495" t="s">
        <v>172</v>
      </c>
      <c r="F50" s="497"/>
      <c r="G50" s="495" t="s">
        <v>172</v>
      </c>
      <c r="H50" s="497"/>
      <c r="I50" s="498" t="s">
        <v>172</v>
      </c>
      <c r="J50" s="497"/>
      <c r="K50" s="498" t="s">
        <v>172</v>
      </c>
      <c r="L50" s="497"/>
      <c r="M50" s="498" t="s">
        <v>172</v>
      </c>
      <c r="N50" s="497"/>
      <c r="O50" s="498" t="s">
        <v>172</v>
      </c>
      <c r="P50" s="497"/>
      <c r="Q50" s="498" t="s">
        <v>172</v>
      </c>
      <c r="R50" s="497"/>
      <c r="S50" s="498" t="s">
        <v>172</v>
      </c>
      <c r="T50" s="497"/>
      <c r="U50" s="498" t="s">
        <v>172</v>
      </c>
      <c r="V50" s="497"/>
      <c r="W50" s="498" t="s">
        <v>172</v>
      </c>
      <c r="X50" s="497"/>
      <c r="Y50" s="498" t="s">
        <v>172</v>
      </c>
      <c r="Z50" s="497"/>
      <c r="AA50" s="498" t="s">
        <v>172</v>
      </c>
      <c r="AB50" s="497"/>
      <c r="AC50" s="498" t="s">
        <v>172</v>
      </c>
      <c r="AD50" s="497"/>
      <c r="AE50" s="498" t="s">
        <v>172</v>
      </c>
      <c r="AF50" s="497"/>
      <c r="AG50" s="498" t="s">
        <v>172</v>
      </c>
      <c r="AH50" s="497"/>
      <c r="AI50" s="498" t="s">
        <v>172</v>
      </c>
      <c r="AJ50" s="497"/>
      <c r="AK50" s="498" t="s">
        <v>172</v>
      </c>
      <c r="AL50" s="497"/>
      <c r="AM50" s="498" t="s">
        <v>172</v>
      </c>
      <c r="AN50" s="497"/>
      <c r="AO50" s="498" t="s">
        <v>172</v>
      </c>
      <c r="AP50" s="497"/>
    </row>
    <row r="51" spans="1:42" ht="9" customHeight="1" thickBot="1" x14ac:dyDescent="0.25">
      <c r="A51" s="232"/>
      <c r="B51" s="232"/>
      <c r="C51" s="232"/>
      <c r="D51" s="232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  <c r="AA51" s="232"/>
      <c r="AB51" s="232"/>
      <c r="AC51" s="232"/>
      <c r="AD51" s="232"/>
      <c r="AE51" s="232"/>
      <c r="AF51" s="232"/>
      <c r="AG51" s="232"/>
      <c r="AH51" s="232"/>
      <c r="AI51" s="232"/>
      <c r="AJ51" s="232"/>
      <c r="AK51" s="232"/>
      <c r="AL51" s="232"/>
      <c r="AM51" s="232"/>
      <c r="AN51" s="232"/>
      <c r="AO51" s="232"/>
      <c r="AP51" s="232"/>
    </row>
    <row r="52" spans="1:42" ht="21" x14ac:dyDescent="0.2">
      <c r="F52" s="485" t="s">
        <v>22</v>
      </c>
      <c r="G52" s="486"/>
      <c r="H52" s="486"/>
      <c r="I52" s="487"/>
      <c r="L52" s="488" t="s">
        <v>50</v>
      </c>
      <c r="M52" s="489"/>
      <c r="N52" s="489"/>
      <c r="O52" s="490"/>
    </row>
    <row r="53" spans="1:42" x14ac:dyDescent="0.2">
      <c r="F53" s="491" t="s">
        <v>5</v>
      </c>
      <c r="G53" s="492"/>
      <c r="H53" s="493" t="s">
        <v>6</v>
      </c>
      <c r="I53" s="494"/>
      <c r="L53" s="491" t="s">
        <v>5</v>
      </c>
      <c r="M53" s="492"/>
      <c r="N53" s="493" t="s">
        <v>6</v>
      </c>
      <c r="O53" s="494"/>
    </row>
    <row r="54" spans="1:42" x14ac:dyDescent="0.2">
      <c r="F54" s="465">
        <f>Summery!I49</f>
        <v>20.307692307692307</v>
      </c>
      <c r="G54" s="466"/>
      <c r="H54" s="469">
        <f>Summery!I51</f>
        <v>40.615384615384613</v>
      </c>
      <c r="I54" s="470"/>
      <c r="L54" s="473">
        <f>'Data-Info'!D10</f>
        <v>35</v>
      </c>
      <c r="M54" s="474"/>
      <c r="N54" s="477">
        <f>'Data-Info'!D11</f>
        <v>60</v>
      </c>
      <c r="O54" s="478"/>
    </row>
    <row r="55" spans="1:42" ht="15.75" thickBot="1" x14ac:dyDescent="0.25">
      <c r="F55" s="467"/>
      <c r="G55" s="468"/>
      <c r="H55" s="471"/>
      <c r="I55" s="472"/>
      <c r="L55" s="475"/>
      <c r="M55" s="476"/>
      <c r="N55" s="479"/>
      <c r="O55" s="480"/>
    </row>
  </sheetData>
  <sheetProtection algorithmName="SHA-512" hashValue="3ABGW6yVcersmN38pkH59mEpmNs0Q7GdI9OFi5mNdkhukIgCnGKNxa/RCUIAG0qbjP5rJH4itHuWRb4WF5ZRtQ==" saltValue="1uWGWpwdZspsunkuiKcd0g==" spinCount="100000" sheet="1" formatColumns="0" formatRows="0"/>
  <mergeCells count="219">
    <mergeCell ref="AM50:AN50"/>
    <mergeCell ref="AO50:AP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C45:D45"/>
    <mergeCell ref="AO43:AP43"/>
    <mergeCell ref="F54:G55"/>
    <mergeCell ref="H54:I55"/>
    <mergeCell ref="L54:M55"/>
    <mergeCell ref="N54:O55"/>
    <mergeCell ref="AK45:AL45"/>
    <mergeCell ref="AO45:AP45"/>
    <mergeCell ref="A46:AP46"/>
    <mergeCell ref="F52:I52"/>
    <mergeCell ref="L52:O52"/>
    <mergeCell ref="F53:G53"/>
    <mergeCell ref="H53:I53"/>
    <mergeCell ref="L53:M53"/>
    <mergeCell ref="N53:O53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5:B45"/>
    <mergeCell ref="AK44:AL44"/>
    <mergeCell ref="AO44:AP44"/>
    <mergeCell ref="E45:F45"/>
    <mergeCell ref="G45:H45"/>
    <mergeCell ref="I45:J45"/>
    <mergeCell ref="K45:L45"/>
    <mergeCell ref="M45:N45"/>
    <mergeCell ref="O45:P45"/>
    <mergeCell ref="Q45:R45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Q38:AR38"/>
    <mergeCell ref="A39:B39"/>
    <mergeCell ref="A41:B41"/>
    <mergeCell ref="A42:B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I43:AJ43"/>
    <mergeCell ref="AQ43:AR43"/>
    <mergeCell ref="AK43:AL43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O38:AP38"/>
    <mergeCell ref="AM38:AN38"/>
    <mergeCell ref="AM43:AN43"/>
    <mergeCell ref="G38:H38"/>
    <mergeCell ref="I38:J38"/>
    <mergeCell ref="K38:L38"/>
    <mergeCell ref="M38:N38"/>
    <mergeCell ref="O38:P38"/>
    <mergeCell ref="Q38:R38"/>
    <mergeCell ref="S38:T38"/>
    <mergeCell ref="U38:V38"/>
    <mergeCell ref="AG43:AH43"/>
    <mergeCell ref="A31:B31"/>
    <mergeCell ref="A32:B32"/>
    <mergeCell ref="A33:B33"/>
    <mergeCell ref="A34:B34"/>
    <mergeCell ref="C35:D35"/>
    <mergeCell ref="A37:B37"/>
    <mergeCell ref="A38:B38"/>
    <mergeCell ref="C38:D38"/>
    <mergeCell ref="E38:F38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I1:J1"/>
    <mergeCell ref="K1:L1"/>
    <mergeCell ref="M1:N1"/>
    <mergeCell ref="O1:P1"/>
    <mergeCell ref="Q1:R1"/>
    <mergeCell ref="S1:T1"/>
    <mergeCell ref="A10:B10"/>
    <mergeCell ref="A11:B11"/>
    <mergeCell ref="A12:B12"/>
    <mergeCell ref="AM44:AN44"/>
    <mergeCell ref="AM45:AN45"/>
    <mergeCell ref="AO1:AP1"/>
    <mergeCell ref="AQ1:AR1"/>
    <mergeCell ref="A3:B3"/>
    <mergeCell ref="A4:B4"/>
    <mergeCell ref="A5:B5"/>
    <mergeCell ref="A6:B6"/>
    <mergeCell ref="AG1:AH1"/>
    <mergeCell ref="AI1:AJ1"/>
    <mergeCell ref="AK1:AL1"/>
    <mergeCell ref="AM1:AN1"/>
    <mergeCell ref="A7:B7"/>
    <mergeCell ref="A8:B8"/>
    <mergeCell ref="A9:B9"/>
    <mergeCell ref="U1:V1"/>
    <mergeCell ref="W1:X1"/>
    <mergeCell ref="Y1:Z1"/>
    <mergeCell ref="AA1:AB1"/>
    <mergeCell ref="AC1:AD1"/>
    <mergeCell ref="AE1:AF1"/>
    <mergeCell ref="C1:D1"/>
    <mergeCell ref="E1:F1"/>
    <mergeCell ref="G1:H1"/>
    <mergeCell ref="A47:B47"/>
    <mergeCell ref="C47:D47"/>
    <mergeCell ref="A48:B48"/>
    <mergeCell ref="C48:D48"/>
    <mergeCell ref="E47:F47"/>
    <mergeCell ref="G47:H47"/>
    <mergeCell ref="E48:F48"/>
    <mergeCell ref="G48:H48"/>
    <mergeCell ref="I47:J47"/>
    <mergeCell ref="AM48:AN48"/>
    <mergeCell ref="AO48:AP48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49:AP49"/>
    <mergeCell ref="A50:B50"/>
    <mergeCell ref="AC47:AD47"/>
    <mergeCell ref="AE47:AF47"/>
    <mergeCell ref="AG47:AH47"/>
    <mergeCell ref="AI47:AJ47"/>
    <mergeCell ref="AK47:AL47"/>
    <mergeCell ref="AM47:AN47"/>
    <mergeCell ref="AO47:AP47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</mergeCells>
  <conditionalFormatting sqref="C3:C34">
    <cfRule type="cellIs" dxfId="58" priority="61" operator="equal">
      <formula>"N- NIGHT"</formula>
    </cfRule>
  </conditionalFormatting>
  <conditionalFormatting sqref="C3:AP34">
    <cfRule type="cellIs" dxfId="57" priority="166" operator="equal">
      <formula>"N- OFF"</formula>
    </cfRule>
  </conditionalFormatting>
  <conditionalFormatting sqref="C48:AP48">
    <cfRule type="cellIs" dxfId="56" priority="45" operator="lessThan">
      <formula>0</formula>
    </cfRule>
  </conditionalFormatting>
  <conditionalFormatting sqref="C50:AP50">
    <cfRule type="cellIs" dxfId="55" priority="43" operator="equal">
      <formula>"Due"</formula>
    </cfRule>
    <cfRule type="cellIs" dxfId="54" priority="44" operator="equal">
      <formula>"Paid"</formula>
    </cfRule>
  </conditionalFormatting>
  <conditionalFormatting sqref="C3:AR34">
    <cfRule type="cellIs" dxfId="53" priority="170" operator="equal">
      <formula>"D- ON"</formula>
    </cfRule>
    <cfRule type="cellIs" dxfId="52" priority="169" operator="equal">
      <formula>"D- OFF"</formula>
    </cfRule>
  </conditionalFormatting>
  <conditionalFormatting sqref="D3:D34">
    <cfRule type="cellIs" dxfId="51" priority="60" operator="equal">
      <formula>"N- ON"</formula>
    </cfRule>
  </conditionalFormatting>
  <conditionalFormatting sqref="E3:E34">
    <cfRule type="cellIs" dxfId="50" priority="132" operator="equal">
      <formula>"N- NIGHT"</formula>
    </cfRule>
  </conditionalFormatting>
  <conditionalFormatting sqref="F3:F34">
    <cfRule type="cellIs" dxfId="49" priority="131" operator="equal">
      <formula>"N- ON"</formula>
    </cfRule>
  </conditionalFormatting>
  <conditionalFormatting sqref="G3:G34">
    <cfRule type="cellIs" dxfId="48" priority="130" operator="equal">
      <formula>"N- NIGHT"</formula>
    </cfRule>
  </conditionalFormatting>
  <conditionalFormatting sqref="H3:H34">
    <cfRule type="cellIs" dxfId="47" priority="129" operator="equal">
      <formula>"N- ON"</formula>
    </cfRule>
  </conditionalFormatting>
  <conditionalFormatting sqref="I3:I34 K3:K34 M3:M34 O28:O34">
    <cfRule type="cellIs" dxfId="46" priority="8" operator="equal">
      <formula>"N- NIGHT"</formula>
    </cfRule>
  </conditionalFormatting>
  <conditionalFormatting sqref="J3:J34 L3:L34 N3:N34 P30:P34">
    <cfRule type="cellIs" dxfId="45" priority="7" operator="equal">
      <formula>"N- ON"</formula>
    </cfRule>
  </conditionalFormatting>
  <conditionalFormatting sqref="O3:O7">
    <cfRule type="cellIs" dxfId="44" priority="124" operator="equal">
      <formula>"N- NIGHT"</formula>
    </cfRule>
  </conditionalFormatting>
  <conditionalFormatting sqref="P3:P7">
    <cfRule type="cellIs" dxfId="43" priority="123" operator="equal">
      <formula>"N- ON"</formula>
    </cfRule>
  </conditionalFormatting>
  <conditionalFormatting sqref="P8:R34">
    <cfRule type="cellIs" dxfId="42" priority="85" operator="equal">
      <formula>"N- ON"</formula>
    </cfRule>
  </conditionalFormatting>
  <conditionalFormatting sqref="Q28:S29">
    <cfRule type="cellIs" dxfId="41" priority="84" operator="equal">
      <formula>"N- NIGHT"</formula>
    </cfRule>
  </conditionalFormatting>
  <conditionalFormatting sqref="R3:R5 AB3:AB7 AK4:AL4 Q6:R7 V8:X27 AB8:AD27 AH8:AL27 AB28:AB29 V30:X34 AB30:AD34 AH30:AL34">
    <cfRule type="cellIs" dxfId="40" priority="165" operator="equal">
      <formula>"N- ON"</formula>
    </cfRule>
  </conditionalFormatting>
  <conditionalFormatting sqref="R30:S31">
    <cfRule type="cellIs" dxfId="39" priority="51" operator="equal">
      <formula>"N- NIGHT"</formula>
    </cfRule>
  </conditionalFormatting>
  <conditionalFormatting sqref="S3:S7">
    <cfRule type="cellIs" dxfId="38" priority="122" operator="equal">
      <formula>"N- NIGHT"</formula>
    </cfRule>
  </conditionalFormatting>
  <conditionalFormatting sqref="S33:S34">
    <cfRule type="cellIs" dxfId="37" priority="6" operator="equal">
      <formula>"N- NIGHT"</formula>
    </cfRule>
  </conditionalFormatting>
  <conditionalFormatting sqref="T3:T34">
    <cfRule type="cellIs" dxfId="36" priority="5" operator="equal">
      <formula>"N- ON"</formula>
    </cfRule>
  </conditionalFormatting>
  <conditionalFormatting sqref="U3:U7">
    <cfRule type="cellIs" dxfId="35" priority="120" operator="equal">
      <formula>"N- NIGHT"</formula>
    </cfRule>
  </conditionalFormatting>
  <conditionalFormatting sqref="U28:U29">
    <cfRule type="cellIs" dxfId="34" priority="82" operator="equal">
      <formula>"N- NIGHT"</formula>
    </cfRule>
  </conditionalFormatting>
  <conditionalFormatting sqref="V3:V7">
    <cfRule type="cellIs" dxfId="33" priority="119" operator="equal">
      <formula>"N- ON"</formula>
    </cfRule>
  </conditionalFormatting>
  <conditionalFormatting sqref="V28:V29">
    <cfRule type="cellIs" dxfId="32" priority="79" operator="equal">
      <formula>"N- ON"</formula>
    </cfRule>
  </conditionalFormatting>
  <conditionalFormatting sqref="W3:W7">
    <cfRule type="cellIs" dxfId="31" priority="118" operator="equal">
      <formula>"N- NIGHT"</formula>
    </cfRule>
  </conditionalFormatting>
  <conditionalFormatting sqref="W28:W34 U33:U34 Y33:Y34">
    <cfRule type="cellIs" dxfId="30" priority="4" operator="equal">
      <formula>"N- NIGHT"</formula>
    </cfRule>
  </conditionalFormatting>
  <conditionalFormatting sqref="X3:X7">
    <cfRule type="cellIs" dxfId="29" priority="117" operator="equal">
      <formula>"N- ON"</formula>
    </cfRule>
  </conditionalFormatting>
  <conditionalFormatting sqref="Y3:Y7">
    <cfRule type="cellIs" dxfId="28" priority="116" operator="equal">
      <formula>"N- NIGHT"</formula>
    </cfRule>
  </conditionalFormatting>
  <conditionalFormatting sqref="Y28:Y29">
    <cfRule type="cellIs" dxfId="27" priority="80" operator="equal">
      <formula>"N- NIGHT"</formula>
    </cfRule>
  </conditionalFormatting>
  <conditionalFormatting sqref="Z3:Z34 X28:X34 V33:V34">
    <cfRule type="cellIs" dxfId="26" priority="3" operator="equal">
      <formula>"N- ON"</formula>
    </cfRule>
  </conditionalFormatting>
  <conditionalFormatting sqref="AA28:AC29">
    <cfRule type="cellIs" dxfId="25" priority="76" operator="equal">
      <formula>"N- NIGHT"</formula>
    </cfRule>
  </conditionalFormatting>
  <conditionalFormatting sqref="AC3:AC7">
    <cfRule type="cellIs" dxfId="24" priority="114" operator="equal">
      <formula>"N- NIGHT"</formula>
    </cfRule>
  </conditionalFormatting>
  <conditionalFormatting sqref="AD3:AD7">
    <cfRule type="cellIs" dxfId="23" priority="113" operator="equal">
      <formula>"N- ON"</formula>
    </cfRule>
  </conditionalFormatting>
  <conditionalFormatting sqref="AE3:AE7">
    <cfRule type="cellIs" dxfId="22" priority="142" operator="equal">
      <formula>"N- NIGHT"</formula>
    </cfRule>
  </conditionalFormatting>
  <conditionalFormatting sqref="AE28:AE34 AG28:AG34 AI28:AI34 AA30:AE34 AK31:AK34 AM31:AM34">
    <cfRule type="cellIs" dxfId="21" priority="2" operator="equal">
      <formula>"N- NIGHT"</formula>
    </cfRule>
  </conditionalFormatting>
  <conditionalFormatting sqref="AF3:AF34 AN3:AN34 AD28:AD34 AH28:AH34 AJ28:AJ34 AL31:AL34">
    <cfRule type="cellIs" dxfId="20" priority="1" operator="equal">
      <formula>"N- ON"</formula>
    </cfRule>
  </conditionalFormatting>
  <conditionalFormatting sqref="AG3:AG7">
    <cfRule type="cellIs" dxfId="19" priority="112" operator="equal">
      <formula>"N- NIGHT"</formula>
    </cfRule>
  </conditionalFormatting>
  <conditionalFormatting sqref="AH3:AH7">
    <cfRule type="cellIs" dxfId="18" priority="111" operator="equal">
      <formula>"N- ON"</formula>
    </cfRule>
  </conditionalFormatting>
  <conditionalFormatting sqref="AI3:AI7">
    <cfRule type="cellIs" dxfId="17" priority="110" operator="equal">
      <formula>"N- NIGHT"</formula>
    </cfRule>
  </conditionalFormatting>
  <conditionalFormatting sqref="AJ3:AJ7">
    <cfRule type="cellIs" dxfId="16" priority="109" operator="equal">
      <formula>"N- ON"</formula>
    </cfRule>
  </conditionalFormatting>
  <conditionalFormatting sqref="AK3:AK7">
    <cfRule type="cellIs" dxfId="15" priority="108" operator="equal">
      <formula>"N- NIGHT"</formula>
    </cfRule>
  </conditionalFormatting>
  <conditionalFormatting sqref="AK28:AK29">
    <cfRule type="cellIs" dxfId="14" priority="72" operator="equal">
      <formula>"N- NIGHT"</formula>
    </cfRule>
  </conditionalFormatting>
  <conditionalFormatting sqref="AL3">
    <cfRule type="cellIs" dxfId="13" priority="163" operator="equal">
      <formula>"N- ON"</formula>
    </cfRule>
  </conditionalFormatting>
  <conditionalFormatting sqref="AL5:AL7">
    <cfRule type="cellIs" dxfId="12" priority="107" operator="equal">
      <formula>"N- ON"</formula>
    </cfRule>
  </conditionalFormatting>
  <conditionalFormatting sqref="AL28:AL29">
    <cfRule type="cellIs" dxfId="11" priority="66" operator="equal">
      <formula>"N- ON"</formula>
    </cfRule>
  </conditionalFormatting>
  <conditionalFormatting sqref="AM3 AO3 Q3:Q5 AA3:AA7 AM4:AP4 Q6:R7 O8:S27 U8:Y27 AA8:AE27 AG8:AK27 AM8:AP27 O30:S34 U30:Y34 AG30:AK34 AM30:AP34">
    <cfRule type="cellIs" dxfId="10" priority="167" operator="equal">
      <formula>"N- NIGHT"</formula>
    </cfRule>
  </conditionalFormatting>
  <conditionalFormatting sqref="AM5:AM7">
    <cfRule type="cellIs" dxfId="9" priority="64" operator="equal">
      <formula>"N- NIGHT"</formula>
    </cfRule>
  </conditionalFormatting>
  <conditionalFormatting sqref="AM28:AM29">
    <cfRule type="cellIs" dxfId="8" priority="63" operator="equal">
      <formula>"N- NIGHT"</formula>
    </cfRule>
  </conditionalFormatting>
  <conditionalFormatting sqref="AO5:AO7">
    <cfRule type="cellIs" dxfId="7" priority="106" operator="equal">
      <formula>"N- NIGHT"</formula>
    </cfRule>
  </conditionalFormatting>
  <conditionalFormatting sqref="AO28:AO29">
    <cfRule type="cellIs" dxfId="6" priority="71" operator="equal">
      <formula>"N- NIGHT"</formula>
    </cfRule>
  </conditionalFormatting>
  <conditionalFormatting sqref="AP3:AP34">
    <cfRule type="cellIs" dxfId="5" priority="65" operator="equal">
      <formula>"N- ON"</formula>
    </cfRule>
  </conditionalFormatting>
  <dataValidations count="4">
    <dataValidation type="list" allowBlank="1" showInputMessage="1" showErrorMessage="1" sqref="AQ3:AR34" xr:uid="{00000000-0002-0000-0200-000000000000}">
      <formula1>" , ON, OFF"</formula1>
    </dataValidation>
    <dataValidation type="list" allowBlank="1" showInputMessage="1" showErrorMessage="1" sqref="AN3:AN34 F3:F34 H3:H34 D3:D34 R3:R34 J3:J34 V3:V34 N3:N34 Z3:Z34 T3:T34 AB3:AB34 AD3:AD34 X3:X34 AP3:AP34 AL3:AL34 P3:P34 AJ3:AJ34 AH3:AH34 AF3:AF34 L3:L34" xr:uid="{00000000-0002-0000-0200-000001000000}">
      <formula1>"N- ON,N- OFF"</formula1>
    </dataValidation>
    <dataValidation type="list" allowBlank="1" showInputMessage="1" showErrorMessage="1" sqref="AM3:AM34 E3:E34 G3:G34 C3:C34 U3:U34 I3:I34 Q3:Q34 M3:M34 Y3:Y34 S3:S34 AA3:AA34 AC3:AC34 W3:W34 AK3:AK34 AO3:AO34 O3:O34 AI3:AI34 AG3:AG34 AE3:AE34 K3:K34" xr:uid="{00000000-0002-0000-0200-000002000000}">
      <formula1>"D- ON,D- OFF"</formula1>
    </dataValidation>
    <dataValidation type="list" allowBlank="1" showInputMessage="1" showErrorMessage="1" errorTitle="Invalid Input" error="Please Select Only Listed Option !" sqref="C50:AP50" xr:uid="{3B1934A8-9C57-4AA6-907D-52CA6A90B503}">
      <formula1>"Due, Paid"</formula1>
    </dataValidation>
  </dataValidations>
  <pageMargins left="0.7" right="0.7" top="0.75" bottom="0.75" header="0.3" footer="0.3"/>
  <pageSetup paperSize="9" orientation="portrait" r:id="rId1"/>
  <ignoredErrors>
    <ignoredError sqref="F37 D37 D41:AL42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5"/>
  </sheetPr>
  <dimension ref="A1:AP38"/>
  <sheetViews>
    <sheetView zoomScale="110" zoomScaleNormal="110" workbookViewId="0">
      <pane xSplit="5" ySplit="2" topLeftCell="N3" activePane="bottomRight" state="frozen"/>
      <selection pane="bottomLeft" activeCell="A3" sqref="A3"/>
      <selection pane="topRight" activeCell="F1" sqref="F1"/>
      <selection pane="bottomRight" activeCell="H9" sqref="H9"/>
    </sheetView>
  </sheetViews>
  <sheetFormatPr defaultColWidth="9.14453125" defaultRowHeight="15" x14ac:dyDescent="0.2"/>
  <cols>
    <col min="1" max="1" width="9.14453125" style="164"/>
    <col min="2" max="2" width="6.3203125" style="164" customWidth="1"/>
    <col min="3" max="40" width="7.12890625" style="165" customWidth="1"/>
    <col min="41" max="16384" width="9.14453125" style="165"/>
  </cols>
  <sheetData>
    <row r="1" spans="1:42" s="160" customFormat="1" ht="15.75" thickBot="1" x14ac:dyDescent="0.25">
      <c r="A1" s="166"/>
      <c r="B1" s="167" t="s">
        <v>23</v>
      </c>
      <c r="C1" s="505" t="str">
        <f>'Meal Counting'!C36</f>
        <v>Aman</v>
      </c>
      <c r="D1" s="506"/>
      <c r="E1" s="499" t="str">
        <f>'Meal Counting'!E36</f>
        <v>Aklash</v>
      </c>
      <c r="F1" s="500"/>
      <c r="G1" s="499" t="str">
        <f>'Meal Counting'!G36</f>
        <v>Firdosh</v>
      </c>
      <c r="H1" s="500"/>
      <c r="I1" s="499" t="str">
        <f>'Meal Counting'!I36</f>
        <v>Iftikar</v>
      </c>
      <c r="J1" s="500"/>
      <c r="K1" s="499" t="str">
        <f>'Meal Counting'!K36</f>
        <v>Imran Molla</v>
      </c>
      <c r="L1" s="500"/>
      <c r="M1" s="499" t="str">
        <f>'Meal Counting'!M36</f>
        <v>Imran Saikh</v>
      </c>
      <c r="N1" s="500"/>
      <c r="O1" s="499" t="str">
        <f>'Meal Counting'!O36</f>
        <v>Jamal</v>
      </c>
      <c r="P1" s="500"/>
      <c r="Q1" s="499" t="str">
        <f>'Meal Counting'!Q36</f>
        <v>Masudur</v>
      </c>
      <c r="R1" s="500"/>
      <c r="S1" s="499" t="str">
        <f>'Meal Counting'!S36</f>
        <v>Mofazzal</v>
      </c>
      <c r="T1" s="500"/>
      <c r="U1" s="499" t="str">
        <f>'Meal Counting'!U36</f>
        <v>Nadim</v>
      </c>
      <c r="V1" s="500"/>
      <c r="W1" s="499" t="str">
        <f>'Meal Counting'!W36</f>
        <v>Omar Faruk</v>
      </c>
      <c r="X1" s="500"/>
      <c r="Y1" s="499" t="str">
        <f>'Meal Counting'!Y36</f>
        <v>Rahul</v>
      </c>
      <c r="Z1" s="500"/>
      <c r="AA1" s="499" t="str">
        <f>'Meal Counting'!AA36</f>
        <v>Rofikul</v>
      </c>
      <c r="AB1" s="500"/>
      <c r="AC1" s="499" t="str">
        <f>'Meal Counting'!AC36</f>
        <v>Sagir</v>
      </c>
      <c r="AD1" s="500"/>
      <c r="AE1" s="499" t="str">
        <f>'Meal Counting'!AE36</f>
        <v xml:space="preserve">Sahid Hossian </v>
      </c>
      <c r="AF1" s="500"/>
      <c r="AG1" s="499" t="str">
        <f>'Meal Counting'!AG36</f>
        <v>Sahid Laskar</v>
      </c>
      <c r="AH1" s="500"/>
      <c r="AI1" s="499" t="str">
        <f>'Meal Counting'!AI36</f>
        <v>Sahidullaha</v>
      </c>
      <c r="AJ1" s="500"/>
      <c r="AK1" s="499" t="str">
        <f>'Meal Counting'!AK36</f>
        <v>Samaun</v>
      </c>
      <c r="AL1" s="500"/>
      <c r="AM1" s="499" t="str">
        <f>'Meal Counting'!AM36</f>
        <v>Sayad</v>
      </c>
      <c r="AN1" s="500"/>
      <c r="AO1" s="499" t="str">
        <f>'Meal Counting'!AO36</f>
        <v>Nasim</v>
      </c>
      <c r="AP1" s="500"/>
    </row>
    <row r="2" spans="1:42" s="160" customFormat="1" ht="15.75" thickBot="1" x14ac:dyDescent="0.25">
      <c r="A2" s="168" t="s">
        <v>1</v>
      </c>
      <c r="B2" s="165"/>
      <c r="C2" s="169" t="s">
        <v>14</v>
      </c>
      <c r="D2" s="170" t="s">
        <v>15</v>
      </c>
      <c r="E2" s="169" t="s">
        <v>14</v>
      </c>
      <c r="F2" s="170" t="s">
        <v>15</v>
      </c>
      <c r="G2" s="169" t="s">
        <v>14</v>
      </c>
      <c r="H2" s="170" t="s">
        <v>15</v>
      </c>
      <c r="I2" s="169" t="s">
        <v>14</v>
      </c>
      <c r="J2" s="170" t="s">
        <v>15</v>
      </c>
      <c r="K2" s="169" t="s">
        <v>14</v>
      </c>
      <c r="L2" s="170" t="s">
        <v>15</v>
      </c>
      <c r="M2" s="169" t="s">
        <v>14</v>
      </c>
      <c r="N2" s="170" t="s">
        <v>15</v>
      </c>
      <c r="O2" s="169" t="s">
        <v>14</v>
      </c>
      <c r="P2" s="170" t="s">
        <v>15</v>
      </c>
      <c r="Q2" s="169" t="s">
        <v>14</v>
      </c>
      <c r="R2" s="170" t="s">
        <v>15</v>
      </c>
      <c r="S2" s="169" t="s">
        <v>14</v>
      </c>
      <c r="T2" s="170" t="s">
        <v>15</v>
      </c>
      <c r="U2" s="169" t="s">
        <v>14</v>
      </c>
      <c r="V2" s="170" t="s">
        <v>15</v>
      </c>
      <c r="W2" s="169" t="s">
        <v>14</v>
      </c>
      <c r="X2" s="170" t="s">
        <v>15</v>
      </c>
      <c r="Y2" s="169" t="s">
        <v>14</v>
      </c>
      <c r="Z2" s="170" t="s">
        <v>15</v>
      </c>
      <c r="AA2" s="169" t="s">
        <v>14</v>
      </c>
      <c r="AB2" s="170" t="s">
        <v>15</v>
      </c>
      <c r="AC2" s="169" t="s">
        <v>14</v>
      </c>
      <c r="AD2" s="170" t="s">
        <v>15</v>
      </c>
      <c r="AE2" s="169" t="s">
        <v>14</v>
      </c>
      <c r="AF2" s="170" t="s">
        <v>15</v>
      </c>
      <c r="AG2" s="169" t="s">
        <v>14</v>
      </c>
      <c r="AH2" s="170" t="s">
        <v>15</v>
      </c>
      <c r="AI2" s="169" t="s">
        <v>14</v>
      </c>
      <c r="AJ2" s="170" t="s">
        <v>15</v>
      </c>
      <c r="AK2" s="169" t="s">
        <v>14</v>
      </c>
      <c r="AL2" s="170" t="s">
        <v>15</v>
      </c>
      <c r="AM2" s="169" t="s">
        <v>14</v>
      </c>
      <c r="AN2" s="225" t="s">
        <v>15</v>
      </c>
      <c r="AO2" s="169" t="s">
        <v>14</v>
      </c>
      <c r="AP2" s="170" t="s">
        <v>15</v>
      </c>
    </row>
    <row r="3" spans="1:42" s="160" customFormat="1" ht="15.75" thickBot="1" x14ac:dyDescent="0.25">
      <c r="A3" s="503">
        <f>Dashboard!C1</f>
        <v>45474</v>
      </c>
      <c r="B3" s="504"/>
      <c r="C3" s="171"/>
      <c r="D3" s="172"/>
      <c r="E3" s="173"/>
      <c r="F3" s="174">
        <v>1</v>
      </c>
      <c r="G3" s="173"/>
      <c r="H3" s="174">
        <v>2</v>
      </c>
      <c r="I3" s="173"/>
      <c r="J3" s="174"/>
      <c r="K3" s="173"/>
      <c r="L3" s="174"/>
      <c r="M3" s="173"/>
      <c r="N3" s="174"/>
      <c r="O3" s="173"/>
      <c r="P3" s="174"/>
      <c r="Q3" s="173"/>
      <c r="R3" s="174"/>
      <c r="S3" s="173"/>
      <c r="T3" s="174"/>
      <c r="U3" s="173"/>
      <c r="V3" s="174"/>
      <c r="W3" s="173"/>
      <c r="X3" s="174"/>
      <c r="Y3" s="173"/>
      <c r="Z3" s="174"/>
      <c r="AA3" s="173"/>
      <c r="AB3" s="174"/>
      <c r="AC3" s="173"/>
      <c r="AD3" s="174"/>
      <c r="AE3" s="173"/>
      <c r="AF3" s="174"/>
      <c r="AG3" s="173"/>
      <c r="AH3" s="174"/>
      <c r="AI3" s="173"/>
      <c r="AJ3" s="174"/>
      <c r="AK3" s="173"/>
      <c r="AL3" s="174"/>
      <c r="AM3" s="173"/>
      <c r="AN3" s="226"/>
      <c r="AO3" s="173"/>
      <c r="AP3" s="174"/>
    </row>
    <row r="4" spans="1:42" s="160" customFormat="1" ht="15.75" thickBot="1" x14ac:dyDescent="0.25">
      <c r="A4" s="507">
        <f>A3+1</f>
        <v>45475</v>
      </c>
      <c r="B4" s="508"/>
      <c r="C4" s="173"/>
      <c r="D4" s="174"/>
      <c r="E4" s="173">
        <v>1</v>
      </c>
      <c r="F4" s="174">
        <v>1</v>
      </c>
      <c r="G4" s="173">
        <v>2</v>
      </c>
      <c r="H4" s="174">
        <v>2</v>
      </c>
      <c r="I4" s="173"/>
      <c r="J4" s="174">
        <v>1</v>
      </c>
      <c r="K4" s="173"/>
      <c r="L4" s="174"/>
      <c r="M4" s="173"/>
      <c r="N4" s="174"/>
      <c r="O4" s="173"/>
      <c r="P4" s="174"/>
      <c r="Q4" s="173"/>
      <c r="R4" s="174"/>
      <c r="S4" s="173"/>
      <c r="T4" s="174"/>
      <c r="U4" s="173"/>
      <c r="V4" s="174"/>
      <c r="W4" s="173"/>
      <c r="X4" s="174"/>
      <c r="Y4" s="173"/>
      <c r="Z4" s="174"/>
      <c r="AA4" s="173"/>
      <c r="AB4" s="174"/>
      <c r="AC4" s="173"/>
      <c r="AD4" s="174"/>
      <c r="AE4" s="173"/>
      <c r="AF4" s="174"/>
      <c r="AG4" s="173"/>
      <c r="AH4" s="174"/>
      <c r="AI4" s="173"/>
      <c r="AJ4" s="174"/>
      <c r="AK4" s="173"/>
      <c r="AL4" s="174"/>
      <c r="AM4" s="173"/>
      <c r="AN4" s="226"/>
      <c r="AO4" s="173"/>
      <c r="AP4" s="174"/>
    </row>
    <row r="5" spans="1:42" s="160" customFormat="1" ht="15.75" thickBot="1" x14ac:dyDescent="0.25">
      <c r="A5" s="503">
        <f>A4+1</f>
        <v>45476</v>
      </c>
      <c r="B5" s="504"/>
      <c r="C5" s="173"/>
      <c r="D5" s="174"/>
      <c r="E5" s="173"/>
      <c r="F5" s="174">
        <v>1</v>
      </c>
      <c r="G5" s="173">
        <v>2</v>
      </c>
      <c r="H5" s="174"/>
      <c r="I5" s="173">
        <v>1</v>
      </c>
      <c r="J5" s="174"/>
      <c r="K5" s="173"/>
      <c r="L5" s="174"/>
      <c r="M5" s="173"/>
      <c r="N5" s="174"/>
      <c r="O5" s="173"/>
      <c r="P5" s="174"/>
      <c r="Q5" s="173"/>
      <c r="R5" s="174"/>
      <c r="S5" s="173"/>
      <c r="T5" s="174"/>
      <c r="U5" s="173"/>
      <c r="V5" s="174"/>
      <c r="W5" s="173"/>
      <c r="X5" s="174"/>
      <c r="Y5" s="173"/>
      <c r="Z5" s="174"/>
      <c r="AA5" s="173"/>
      <c r="AB5" s="174"/>
      <c r="AC5" s="173"/>
      <c r="AD5" s="174"/>
      <c r="AE5" s="173"/>
      <c r="AF5" s="174"/>
      <c r="AG5" s="173"/>
      <c r="AH5" s="174"/>
      <c r="AI5" s="173"/>
      <c r="AJ5" s="174"/>
      <c r="AK5" s="173"/>
      <c r="AL5" s="174"/>
      <c r="AM5" s="173"/>
      <c r="AN5" s="226"/>
      <c r="AO5" s="173"/>
      <c r="AP5" s="174"/>
    </row>
    <row r="6" spans="1:42" s="160" customFormat="1" ht="15.75" thickBot="1" x14ac:dyDescent="0.25">
      <c r="A6" s="507">
        <f t="shared" ref="A6:A34" si="0">A5+1</f>
        <v>45477</v>
      </c>
      <c r="B6" s="508"/>
      <c r="C6" s="173"/>
      <c r="D6" s="174"/>
      <c r="E6" s="173">
        <v>1</v>
      </c>
      <c r="F6" s="174">
        <v>1</v>
      </c>
      <c r="G6" s="173">
        <v>2</v>
      </c>
      <c r="H6" s="174">
        <v>2</v>
      </c>
      <c r="I6" s="173"/>
      <c r="J6" s="174">
        <v>1</v>
      </c>
      <c r="K6" s="173"/>
      <c r="L6" s="174"/>
      <c r="M6" s="173"/>
      <c r="N6" s="174"/>
      <c r="O6" s="173"/>
      <c r="P6" s="174"/>
      <c r="Q6" s="173"/>
      <c r="R6" s="174"/>
      <c r="S6" s="173"/>
      <c r="T6" s="174"/>
      <c r="U6" s="173"/>
      <c r="V6" s="174">
        <v>1</v>
      </c>
      <c r="W6" s="173"/>
      <c r="X6" s="174"/>
      <c r="Y6" s="173"/>
      <c r="Z6" s="174"/>
      <c r="AA6" s="173"/>
      <c r="AB6" s="174"/>
      <c r="AC6" s="173"/>
      <c r="AD6" s="174"/>
      <c r="AE6" s="173"/>
      <c r="AF6" s="174"/>
      <c r="AG6" s="173"/>
      <c r="AH6" s="174"/>
      <c r="AI6" s="173"/>
      <c r="AJ6" s="174"/>
      <c r="AK6" s="173"/>
      <c r="AL6" s="174"/>
      <c r="AM6" s="173"/>
      <c r="AN6" s="226"/>
      <c r="AO6" s="173"/>
      <c r="AP6" s="174"/>
    </row>
    <row r="7" spans="1:42" s="160" customFormat="1" ht="15.75" thickBot="1" x14ac:dyDescent="0.25">
      <c r="A7" s="503">
        <f t="shared" si="0"/>
        <v>45478</v>
      </c>
      <c r="B7" s="504"/>
      <c r="C7" s="173"/>
      <c r="D7" s="174"/>
      <c r="E7" s="173">
        <v>1</v>
      </c>
      <c r="F7" s="174">
        <v>1</v>
      </c>
      <c r="G7" s="173">
        <v>2</v>
      </c>
      <c r="H7" s="174">
        <v>2</v>
      </c>
      <c r="I7" s="173">
        <v>1</v>
      </c>
      <c r="J7" s="174"/>
      <c r="K7" s="173"/>
      <c r="L7" s="174"/>
      <c r="M7" s="173"/>
      <c r="N7" s="174"/>
      <c r="O7" s="173"/>
      <c r="P7" s="174"/>
      <c r="Q7" s="173"/>
      <c r="R7" s="174">
        <v>1</v>
      </c>
      <c r="S7" s="173"/>
      <c r="T7" s="174"/>
      <c r="U7" s="173"/>
      <c r="V7" s="174"/>
      <c r="W7" s="173"/>
      <c r="X7" s="174"/>
      <c r="Y7" s="173"/>
      <c r="Z7" s="174"/>
      <c r="AA7" s="173"/>
      <c r="AB7" s="174"/>
      <c r="AC7" s="173"/>
      <c r="AD7" s="174"/>
      <c r="AE7" s="173"/>
      <c r="AF7" s="174"/>
      <c r="AG7" s="173"/>
      <c r="AH7" s="174"/>
      <c r="AI7" s="173"/>
      <c r="AJ7" s="174"/>
      <c r="AK7" s="173"/>
      <c r="AL7" s="174"/>
      <c r="AM7" s="173"/>
      <c r="AN7" s="226"/>
      <c r="AO7" s="173"/>
      <c r="AP7" s="174"/>
    </row>
    <row r="8" spans="1:42" s="160" customFormat="1" ht="15.75" thickBot="1" x14ac:dyDescent="0.25">
      <c r="A8" s="507">
        <f t="shared" si="0"/>
        <v>45479</v>
      </c>
      <c r="B8" s="508"/>
      <c r="C8" s="173"/>
      <c r="D8" s="174"/>
      <c r="E8" s="173"/>
      <c r="F8" s="174"/>
      <c r="G8" s="173"/>
      <c r="H8" s="174"/>
      <c r="I8" s="173"/>
      <c r="J8" s="174"/>
      <c r="K8" s="173"/>
      <c r="L8" s="174"/>
      <c r="M8" s="173"/>
      <c r="N8" s="174"/>
      <c r="O8" s="173"/>
      <c r="P8" s="174"/>
      <c r="Q8" s="173"/>
      <c r="R8" s="174"/>
      <c r="S8" s="173"/>
      <c r="T8" s="174"/>
      <c r="U8" s="173"/>
      <c r="V8" s="174"/>
      <c r="W8" s="173"/>
      <c r="X8" s="174"/>
      <c r="Y8" s="173"/>
      <c r="Z8" s="174"/>
      <c r="AA8" s="173"/>
      <c r="AB8" s="174"/>
      <c r="AC8" s="173"/>
      <c r="AD8" s="174"/>
      <c r="AE8" s="173"/>
      <c r="AF8" s="174"/>
      <c r="AG8" s="173"/>
      <c r="AH8" s="174"/>
      <c r="AI8" s="173"/>
      <c r="AJ8" s="174"/>
      <c r="AK8" s="173"/>
      <c r="AL8" s="174"/>
      <c r="AM8" s="173"/>
      <c r="AN8" s="226"/>
      <c r="AO8" s="173"/>
      <c r="AP8" s="174"/>
    </row>
    <row r="9" spans="1:42" s="160" customFormat="1" ht="15.75" thickBot="1" x14ac:dyDescent="0.25">
      <c r="A9" s="503">
        <f t="shared" si="0"/>
        <v>45480</v>
      </c>
      <c r="B9" s="504"/>
      <c r="C9" s="173"/>
      <c r="D9" s="174"/>
      <c r="E9" s="173"/>
      <c r="F9" s="174"/>
      <c r="G9" s="173"/>
      <c r="H9" s="174"/>
      <c r="I9" s="173"/>
      <c r="J9" s="174"/>
      <c r="K9" s="173"/>
      <c r="L9" s="174"/>
      <c r="M9" s="173"/>
      <c r="N9" s="174"/>
      <c r="O9" s="173"/>
      <c r="P9" s="174"/>
      <c r="Q9" s="173"/>
      <c r="R9" s="174">
        <v>1</v>
      </c>
      <c r="S9" s="173"/>
      <c r="T9" s="174"/>
      <c r="U9" s="173"/>
      <c r="V9" s="174"/>
      <c r="W9" s="173"/>
      <c r="X9" s="174">
        <v>1</v>
      </c>
      <c r="Y9" s="173"/>
      <c r="Z9" s="174"/>
      <c r="AA9" s="173"/>
      <c r="AB9" s="174"/>
      <c r="AC9" s="173"/>
      <c r="AD9" s="174"/>
      <c r="AE9" s="173"/>
      <c r="AF9" s="174"/>
      <c r="AG9" s="173"/>
      <c r="AH9" s="174"/>
      <c r="AI9" s="173"/>
      <c r="AJ9" s="174"/>
      <c r="AK9" s="173"/>
      <c r="AL9" s="174"/>
      <c r="AM9" s="173"/>
      <c r="AN9" s="226"/>
      <c r="AO9" s="173"/>
      <c r="AP9" s="174"/>
    </row>
    <row r="10" spans="1:42" s="160" customFormat="1" ht="15.75" thickBot="1" x14ac:dyDescent="0.25">
      <c r="A10" s="507">
        <f t="shared" si="0"/>
        <v>45481</v>
      </c>
      <c r="B10" s="508"/>
      <c r="C10" s="173"/>
      <c r="D10" s="174"/>
      <c r="E10" s="173"/>
      <c r="F10" s="174"/>
      <c r="G10" s="173"/>
      <c r="H10" s="174"/>
      <c r="I10" s="173"/>
      <c r="J10" s="174"/>
      <c r="K10" s="173"/>
      <c r="L10" s="174"/>
      <c r="M10" s="173"/>
      <c r="N10" s="174"/>
      <c r="O10" s="173"/>
      <c r="P10" s="174"/>
      <c r="Q10" s="173"/>
      <c r="R10" s="174"/>
      <c r="S10" s="173"/>
      <c r="T10" s="174"/>
      <c r="U10" s="173"/>
      <c r="V10" s="174"/>
      <c r="W10" s="173">
        <v>1</v>
      </c>
      <c r="X10" s="174"/>
      <c r="Y10" s="173"/>
      <c r="Z10" s="174"/>
      <c r="AA10" s="173"/>
      <c r="AB10" s="174"/>
      <c r="AC10" s="173"/>
      <c r="AD10" s="174"/>
      <c r="AE10" s="173"/>
      <c r="AF10" s="174"/>
      <c r="AG10" s="173"/>
      <c r="AH10" s="174"/>
      <c r="AI10" s="173"/>
      <c r="AJ10" s="174"/>
      <c r="AK10" s="173"/>
      <c r="AL10" s="174"/>
      <c r="AM10" s="173"/>
      <c r="AN10" s="226"/>
      <c r="AO10" s="173"/>
      <c r="AP10" s="174"/>
    </row>
    <row r="11" spans="1:42" s="160" customFormat="1" ht="15.75" thickBot="1" x14ac:dyDescent="0.25">
      <c r="A11" s="503">
        <f t="shared" si="0"/>
        <v>45482</v>
      </c>
      <c r="B11" s="504"/>
      <c r="C11" s="173"/>
      <c r="D11" s="174"/>
      <c r="E11" s="173"/>
      <c r="F11" s="174"/>
      <c r="G11" s="173"/>
      <c r="H11" s="174"/>
      <c r="I11" s="173"/>
      <c r="J11" s="174"/>
      <c r="K11" s="173"/>
      <c r="L11" s="174"/>
      <c r="M11" s="173"/>
      <c r="N11" s="174"/>
      <c r="O11" s="173"/>
      <c r="P11" s="174"/>
      <c r="Q11" s="173"/>
      <c r="R11" s="174"/>
      <c r="S11" s="173"/>
      <c r="T11" s="174"/>
      <c r="U11" s="173"/>
      <c r="V11" s="174"/>
      <c r="W11" s="173"/>
      <c r="X11" s="174"/>
      <c r="Y11" s="173"/>
      <c r="Z11" s="174"/>
      <c r="AA11" s="173"/>
      <c r="AB11" s="174"/>
      <c r="AC11" s="173"/>
      <c r="AD11" s="174"/>
      <c r="AE11" s="173"/>
      <c r="AF11" s="174"/>
      <c r="AG11" s="173"/>
      <c r="AH11" s="174"/>
      <c r="AI11" s="173"/>
      <c r="AJ11" s="174"/>
      <c r="AK11" s="173"/>
      <c r="AL11" s="174"/>
      <c r="AM11" s="173"/>
      <c r="AN11" s="226"/>
      <c r="AO11" s="173"/>
      <c r="AP11" s="174"/>
    </row>
    <row r="12" spans="1:42" s="160" customFormat="1" ht="15.75" thickBot="1" x14ac:dyDescent="0.25">
      <c r="A12" s="507">
        <f t="shared" si="0"/>
        <v>45483</v>
      </c>
      <c r="B12" s="508"/>
      <c r="C12" s="173"/>
      <c r="D12" s="174"/>
      <c r="E12" s="173"/>
      <c r="F12" s="174"/>
      <c r="G12" s="173"/>
      <c r="H12" s="174"/>
      <c r="I12" s="173"/>
      <c r="J12" s="174"/>
      <c r="K12" s="173"/>
      <c r="L12" s="174"/>
      <c r="M12" s="173"/>
      <c r="N12" s="174"/>
      <c r="O12" s="173"/>
      <c r="P12" s="174"/>
      <c r="Q12" s="173"/>
      <c r="R12" s="174"/>
      <c r="S12" s="173"/>
      <c r="T12" s="174"/>
      <c r="U12" s="173"/>
      <c r="V12" s="174"/>
      <c r="W12" s="173"/>
      <c r="X12" s="174"/>
      <c r="Y12" s="173"/>
      <c r="Z12" s="174"/>
      <c r="AA12" s="173"/>
      <c r="AB12" s="174"/>
      <c r="AC12" s="173"/>
      <c r="AD12" s="174"/>
      <c r="AE12" s="173"/>
      <c r="AF12" s="174"/>
      <c r="AG12" s="173"/>
      <c r="AH12" s="174"/>
      <c r="AI12" s="173"/>
      <c r="AJ12" s="174"/>
      <c r="AK12" s="173"/>
      <c r="AL12" s="174"/>
      <c r="AM12" s="173"/>
      <c r="AN12" s="226"/>
      <c r="AO12" s="173"/>
      <c r="AP12" s="174"/>
    </row>
    <row r="13" spans="1:42" s="160" customFormat="1" ht="15.75" thickBot="1" x14ac:dyDescent="0.25">
      <c r="A13" s="503">
        <f t="shared" si="0"/>
        <v>45484</v>
      </c>
      <c r="B13" s="504"/>
      <c r="C13" s="173"/>
      <c r="D13" s="174"/>
      <c r="E13" s="173"/>
      <c r="F13" s="174"/>
      <c r="G13" s="173"/>
      <c r="H13" s="174"/>
      <c r="I13" s="173"/>
      <c r="J13" s="174"/>
      <c r="K13" s="173"/>
      <c r="L13" s="174"/>
      <c r="M13" s="173"/>
      <c r="N13" s="174"/>
      <c r="O13" s="173"/>
      <c r="P13" s="174"/>
      <c r="Q13" s="173"/>
      <c r="R13" s="174"/>
      <c r="S13" s="173"/>
      <c r="T13" s="174"/>
      <c r="U13" s="173"/>
      <c r="V13" s="174"/>
      <c r="W13" s="173"/>
      <c r="X13" s="174"/>
      <c r="Y13" s="173"/>
      <c r="Z13" s="174"/>
      <c r="AA13" s="173"/>
      <c r="AB13" s="174"/>
      <c r="AC13" s="173"/>
      <c r="AD13" s="174"/>
      <c r="AE13" s="173"/>
      <c r="AF13" s="174"/>
      <c r="AG13" s="173"/>
      <c r="AH13" s="174"/>
      <c r="AI13" s="173"/>
      <c r="AJ13" s="174"/>
      <c r="AK13" s="173"/>
      <c r="AL13" s="174"/>
      <c r="AM13" s="173"/>
      <c r="AN13" s="226"/>
      <c r="AO13" s="173"/>
      <c r="AP13" s="174"/>
    </row>
    <row r="14" spans="1:42" s="160" customFormat="1" ht="15.75" thickBot="1" x14ac:dyDescent="0.25">
      <c r="A14" s="507">
        <f t="shared" si="0"/>
        <v>45485</v>
      </c>
      <c r="B14" s="508"/>
      <c r="C14" s="173"/>
      <c r="D14" s="174"/>
      <c r="E14" s="173"/>
      <c r="F14" s="174"/>
      <c r="G14" s="173"/>
      <c r="H14" s="174"/>
      <c r="I14" s="173"/>
      <c r="J14" s="174"/>
      <c r="K14" s="173"/>
      <c r="L14" s="174"/>
      <c r="M14" s="173"/>
      <c r="N14" s="174"/>
      <c r="O14" s="173"/>
      <c r="P14" s="174"/>
      <c r="Q14" s="173"/>
      <c r="R14" s="174"/>
      <c r="S14" s="173"/>
      <c r="T14" s="174"/>
      <c r="U14" s="173"/>
      <c r="V14" s="174"/>
      <c r="W14" s="173"/>
      <c r="X14" s="174"/>
      <c r="Y14" s="173"/>
      <c r="Z14" s="174"/>
      <c r="AA14" s="173"/>
      <c r="AB14" s="174"/>
      <c r="AC14" s="173"/>
      <c r="AD14" s="174"/>
      <c r="AE14" s="173"/>
      <c r="AF14" s="174"/>
      <c r="AG14" s="173"/>
      <c r="AH14" s="174"/>
      <c r="AI14" s="173"/>
      <c r="AJ14" s="174"/>
      <c r="AK14" s="173"/>
      <c r="AL14" s="174"/>
      <c r="AM14" s="173"/>
      <c r="AN14" s="226"/>
      <c r="AO14" s="173"/>
      <c r="AP14" s="174"/>
    </row>
    <row r="15" spans="1:42" s="160" customFormat="1" ht="15.75" thickBot="1" x14ac:dyDescent="0.25">
      <c r="A15" s="503">
        <f t="shared" si="0"/>
        <v>45486</v>
      </c>
      <c r="B15" s="504"/>
      <c r="C15" s="173"/>
      <c r="D15" s="174"/>
      <c r="E15" s="173"/>
      <c r="F15" s="174"/>
      <c r="G15" s="173"/>
      <c r="H15" s="174"/>
      <c r="I15" s="173">
        <v>1</v>
      </c>
      <c r="J15" s="174"/>
      <c r="K15" s="173"/>
      <c r="L15" s="174"/>
      <c r="M15" s="173"/>
      <c r="N15" s="174"/>
      <c r="O15" s="173"/>
      <c r="P15" s="174"/>
      <c r="Q15" s="173"/>
      <c r="R15" s="174"/>
      <c r="S15" s="173"/>
      <c r="T15" s="174"/>
      <c r="U15" s="173"/>
      <c r="V15" s="174"/>
      <c r="W15" s="173"/>
      <c r="X15" s="174"/>
      <c r="Y15" s="173"/>
      <c r="Z15" s="174"/>
      <c r="AA15" s="173"/>
      <c r="AB15" s="174"/>
      <c r="AC15" s="173"/>
      <c r="AD15" s="174"/>
      <c r="AE15" s="173"/>
      <c r="AF15" s="174"/>
      <c r="AG15" s="173"/>
      <c r="AH15" s="174"/>
      <c r="AI15" s="173"/>
      <c r="AJ15" s="174"/>
      <c r="AK15" s="173"/>
      <c r="AL15" s="174"/>
      <c r="AM15" s="173"/>
      <c r="AN15" s="226"/>
      <c r="AO15" s="173"/>
      <c r="AP15" s="174"/>
    </row>
    <row r="16" spans="1:42" s="160" customFormat="1" ht="15.75" thickBot="1" x14ac:dyDescent="0.25">
      <c r="A16" s="507">
        <f t="shared" si="0"/>
        <v>45487</v>
      </c>
      <c r="B16" s="508"/>
      <c r="C16" s="173"/>
      <c r="D16" s="174"/>
      <c r="E16" s="173"/>
      <c r="F16" s="174"/>
      <c r="G16" s="173"/>
      <c r="H16" s="174"/>
      <c r="I16" s="173"/>
      <c r="J16" s="174"/>
      <c r="K16" s="173"/>
      <c r="L16" s="174"/>
      <c r="M16" s="173"/>
      <c r="N16" s="174"/>
      <c r="O16" s="173"/>
      <c r="P16" s="174"/>
      <c r="Q16" s="173"/>
      <c r="R16" s="174"/>
      <c r="S16" s="173"/>
      <c r="T16" s="174"/>
      <c r="U16" s="173"/>
      <c r="V16" s="174"/>
      <c r="W16" s="173"/>
      <c r="X16" s="174"/>
      <c r="Y16" s="173"/>
      <c r="Z16" s="174"/>
      <c r="AA16" s="173"/>
      <c r="AB16" s="174"/>
      <c r="AC16" s="173"/>
      <c r="AD16" s="174"/>
      <c r="AE16" s="173"/>
      <c r="AF16" s="174"/>
      <c r="AG16" s="173"/>
      <c r="AH16" s="174"/>
      <c r="AI16" s="173"/>
      <c r="AJ16" s="174"/>
      <c r="AK16" s="173"/>
      <c r="AL16" s="174"/>
      <c r="AM16" s="173"/>
      <c r="AN16" s="226"/>
      <c r="AO16" s="173"/>
      <c r="AP16" s="174"/>
    </row>
    <row r="17" spans="1:42" s="160" customFormat="1" ht="15.75" thickBot="1" x14ac:dyDescent="0.25">
      <c r="A17" s="503">
        <f t="shared" si="0"/>
        <v>45488</v>
      </c>
      <c r="B17" s="504"/>
      <c r="C17" s="173"/>
      <c r="D17" s="174"/>
      <c r="E17" s="173"/>
      <c r="F17" s="174"/>
      <c r="G17" s="173"/>
      <c r="H17" s="174"/>
      <c r="I17" s="173"/>
      <c r="J17" s="174"/>
      <c r="K17" s="173"/>
      <c r="L17" s="174"/>
      <c r="M17" s="173"/>
      <c r="N17" s="174"/>
      <c r="O17" s="173"/>
      <c r="P17" s="174"/>
      <c r="Q17" s="173"/>
      <c r="R17" s="174"/>
      <c r="S17" s="173"/>
      <c r="T17" s="174"/>
      <c r="U17" s="173"/>
      <c r="V17" s="174"/>
      <c r="W17" s="173"/>
      <c r="X17" s="174"/>
      <c r="Y17" s="173"/>
      <c r="Z17" s="174"/>
      <c r="AA17" s="173"/>
      <c r="AB17" s="174"/>
      <c r="AC17" s="173"/>
      <c r="AD17" s="174"/>
      <c r="AE17" s="173"/>
      <c r="AF17" s="174"/>
      <c r="AG17" s="173"/>
      <c r="AH17" s="174"/>
      <c r="AI17" s="173"/>
      <c r="AJ17" s="174"/>
      <c r="AK17" s="173"/>
      <c r="AL17" s="174"/>
      <c r="AM17" s="173"/>
      <c r="AN17" s="226"/>
      <c r="AO17" s="173"/>
      <c r="AP17" s="174"/>
    </row>
    <row r="18" spans="1:42" s="160" customFormat="1" ht="15.75" thickBot="1" x14ac:dyDescent="0.25">
      <c r="A18" s="507">
        <f t="shared" si="0"/>
        <v>45489</v>
      </c>
      <c r="B18" s="508"/>
      <c r="C18" s="173"/>
      <c r="D18" s="174"/>
      <c r="E18" s="173"/>
      <c r="F18" s="174"/>
      <c r="G18" s="173"/>
      <c r="H18" s="174"/>
      <c r="I18" s="173"/>
      <c r="J18" s="174"/>
      <c r="K18" s="173"/>
      <c r="L18" s="174"/>
      <c r="M18" s="173"/>
      <c r="N18" s="174"/>
      <c r="O18" s="173"/>
      <c r="P18" s="174"/>
      <c r="Q18" s="173"/>
      <c r="R18" s="174"/>
      <c r="S18" s="173"/>
      <c r="T18" s="174"/>
      <c r="U18" s="173"/>
      <c r="V18" s="174"/>
      <c r="W18" s="173"/>
      <c r="X18" s="174"/>
      <c r="Y18" s="173"/>
      <c r="Z18" s="174"/>
      <c r="AA18" s="173"/>
      <c r="AB18" s="174"/>
      <c r="AC18" s="173"/>
      <c r="AD18" s="174"/>
      <c r="AE18" s="173"/>
      <c r="AF18" s="174"/>
      <c r="AG18" s="173"/>
      <c r="AH18" s="174"/>
      <c r="AI18" s="173"/>
      <c r="AJ18" s="174"/>
      <c r="AK18" s="173"/>
      <c r="AL18" s="174"/>
      <c r="AM18" s="173"/>
      <c r="AN18" s="226"/>
      <c r="AO18" s="173"/>
      <c r="AP18" s="174"/>
    </row>
    <row r="19" spans="1:42" s="160" customFormat="1" ht="15.75" thickBot="1" x14ac:dyDescent="0.25">
      <c r="A19" s="503">
        <f t="shared" si="0"/>
        <v>45490</v>
      </c>
      <c r="B19" s="504"/>
      <c r="C19" s="173"/>
      <c r="D19" s="174"/>
      <c r="E19" s="173"/>
      <c r="F19" s="174"/>
      <c r="G19" s="173"/>
      <c r="H19" s="174"/>
      <c r="I19" s="173"/>
      <c r="J19" s="174"/>
      <c r="K19" s="173"/>
      <c r="L19" s="174"/>
      <c r="M19" s="173"/>
      <c r="N19" s="174"/>
      <c r="O19" s="173"/>
      <c r="P19" s="174"/>
      <c r="Q19" s="173"/>
      <c r="R19" s="174"/>
      <c r="S19" s="173"/>
      <c r="T19" s="174"/>
      <c r="U19" s="173"/>
      <c r="V19" s="174"/>
      <c r="W19" s="173"/>
      <c r="X19" s="174"/>
      <c r="Y19" s="173"/>
      <c r="Z19" s="174"/>
      <c r="AA19" s="173"/>
      <c r="AB19" s="174"/>
      <c r="AC19" s="173"/>
      <c r="AD19" s="174"/>
      <c r="AE19" s="173"/>
      <c r="AF19" s="174"/>
      <c r="AG19" s="173"/>
      <c r="AH19" s="174"/>
      <c r="AI19" s="173"/>
      <c r="AJ19" s="174"/>
      <c r="AK19" s="173"/>
      <c r="AL19" s="174"/>
      <c r="AM19" s="173"/>
      <c r="AN19" s="226"/>
      <c r="AO19" s="173"/>
      <c r="AP19" s="174"/>
    </row>
    <row r="20" spans="1:42" s="160" customFormat="1" ht="15.75" thickBot="1" x14ac:dyDescent="0.25">
      <c r="A20" s="507">
        <f t="shared" si="0"/>
        <v>45491</v>
      </c>
      <c r="B20" s="508"/>
      <c r="C20" s="173"/>
      <c r="D20" s="174"/>
      <c r="E20" s="173"/>
      <c r="F20" s="174"/>
      <c r="G20" s="173"/>
      <c r="H20" s="174"/>
      <c r="I20" s="173"/>
      <c r="J20" s="174"/>
      <c r="K20" s="173"/>
      <c r="L20" s="174"/>
      <c r="M20" s="173"/>
      <c r="N20" s="174"/>
      <c r="O20" s="173"/>
      <c r="P20" s="174"/>
      <c r="Q20" s="173"/>
      <c r="R20" s="174"/>
      <c r="S20" s="173"/>
      <c r="T20" s="174"/>
      <c r="U20" s="173"/>
      <c r="V20" s="174"/>
      <c r="W20" s="173"/>
      <c r="X20" s="174"/>
      <c r="Y20" s="173"/>
      <c r="Z20" s="174"/>
      <c r="AA20" s="173"/>
      <c r="AB20" s="174"/>
      <c r="AC20" s="173"/>
      <c r="AD20" s="174"/>
      <c r="AE20" s="173"/>
      <c r="AF20" s="174"/>
      <c r="AG20" s="173"/>
      <c r="AH20" s="174"/>
      <c r="AI20" s="173"/>
      <c r="AJ20" s="174"/>
      <c r="AK20" s="173"/>
      <c r="AL20" s="174"/>
      <c r="AM20" s="173"/>
      <c r="AN20" s="226"/>
      <c r="AO20" s="173"/>
      <c r="AP20" s="174"/>
    </row>
    <row r="21" spans="1:42" s="160" customFormat="1" ht="15.75" thickBot="1" x14ac:dyDescent="0.25">
      <c r="A21" s="503">
        <f t="shared" si="0"/>
        <v>45492</v>
      </c>
      <c r="B21" s="504"/>
      <c r="C21" s="173"/>
      <c r="D21" s="174"/>
      <c r="E21" s="173"/>
      <c r="F21" s="174"/>
      <c r="G21" s="173"/>
      <c r="H21" s="174"/>
      <c r="I21" s="173"/>
      <c r="J21" s="174"/>
      <c r="K21" s="173"/>
      <c r="L21" s="174"/>
      <c r="M21" s="173"/>
      <c r="N21" s="174"/>
      <c r="O21" s="173"/>
      <c r="P21" s="174"/>
      <c r="Q21" s="173"/>
      <c r="R21" s="174"/>
      <c r="S21" s="173"/>
      <c r="T21" s="174"/>
      <c r="U21" s="173"/>
      <c r="V21" s="174"/>
      <c r="W21" s="173"/>
      <c r="X21" s="174"/>
      <c r="Y21" s="173"/>
      <c r="Z21" s="174"/>
      <c r="AA21" s="173"/>
      <c r="AB21" s="174"/>
      <c r="AC21" s="173"/>
      <c r="AD21" s="174"/>
      <c r="AE21" s="173"/>
      <c r="AF21" s="174"/>
      <c r="AG21" s="173"/>
      <c r="AH21" s="174"/>
      <c r="AI21" s="173"/>
      <c r="AJ21" s="174"/>
      <c r="AK21" s="173"/>
      <c r="AL21" s="174"/>
      <c r="AM21" s="173"/>
      <c r="AN21" s="226"/>
      <c r="AO21" s="173"/>
      <c r="AP21" s="174"/>
    </row>
    <row r="22" spans="1:42" s="160" customFormat="1" ht="15.75" thickBot="1" x14ac:dyDescent="0.25">
      <c r="A22" s="507">
        <f t="shared" si="0"/>
        <v>45493</v>
      </c>
      <c r="B22" s="508"/>
      <c r="C22" s="173"/>
      <c r="D22" s="174"/>
      <c r="E22" s="173"/>
      <c r="F22" s="174"/>
      <c r="G22" s="173"/>
      <c r="H22" s="174"/>
      <c r="I22" s="173"/>
      <c r="J22" s="174"/>
      <c r="K22" s="173"/>
      <c r="L22" s="174"/>
      <c r="M22" s="173"/>
      <c r="N22" s="174"/>
      <c r="O22" s="173"/>
      <c r="P22" s="174"/>
      <c r="Q22" s="173"/>
      <c r="R22" s="174"/>
      <c r="S22" s="173"/>
      <c r="T22" s="174"/>
      <c r="U22" s="173"/>
      <c r="V22" s="174"/>
      <c r="W22" s="173"/>
      <c r="X22" s="174"/>
      <c r="Y22" s="173"/>
      <c r="Z22" s="174"/>
      <c r="AA22" s="173"/>
      <c r="AB22" s="174"/>
      <c r="AC22" s="173"/>
      <c r="AD22" s="174"/>
      <c r="AE22" s="173"/>
      <c r="AF22" s="174"/>
      <c r="AG22" s="173"/>
      <c r="AH22" s="174"/>
      <c r="AI22" s="173"/>
      <c r="AJ22" s="174"/>
      <c r="AK22" s="173"/>
      <c r="AL22" s="174"/>
      <c r="AM22" s="173"/>
      <c r="AN22" s="226"/>
      <c r="AO22" s="173"/>
      <c r="AP22" s="174"/>
    </row>
    <row r="23" spans="1:42" s="160" customFormat="1" ht="15.75" thickBot="1" x14ac:dyDescent="0.25">
      <c r="A23" s="503">
        <f t="shared" si="0"/>
        <v>45494</v>
      </c>
      <c r="B23" s="504"/>
      <c r="C23" s="173"/>
      <c r="D23" s="174"/>
      <c r="E23" s="173"/>
      <c r="F23" s="174"/>
      <c r="G23" s="173"/>
      <c r="H23" s="174"/>
      <c r="I23" s="173"/>
      <c r="J23" s="174"/>
      <c r="K23" s="173"/>
      <c r="L23" s="174"/>
      <c r="M23" s="173"/>
      <c r="N23" s="174"/>
      <c r="O23" s="173"/>
      <c r="P23" s="174"/>
      <c r="Q23" s="173"/>
      <c r="R23" s="174"/>
      <c r="S23" s="173"/>
      <c r="T23" s="174"/>
      <c r="U23" s="173"/>
      <c r="V23" s="174"/>
      <c r="W23" s="173"/>
      <c r="X23" s="174"/>
      <c r="Y23" s="173"/>
      <c r="Z23" s="174"/>
      <c r="AA23" s="173"/>
      <c r="AB23" s="174"/>
      <c r="AC23" s="173"/>
      <c r="AD23" s="174"/>
      <c r="AE23" s="173"/>
      <c r="AF23" s="174"/>
      <c r="AG23" s="173"/>
      <c r="AH23" s="174"/>
      <c r="AI23" s="173"/>
      <c r="AJ23" s="174"/>
      <c r="AK23" s="173"/>
      <c r="AL23" s="174"/>
      <c r="AM23" s="173"/>
      <c r="AN23" s="226"/>
      <c r="AO23" s="173"/>
      <c r="AP23" s="174"/>
    </row>
    <row r="24" spans="1:42" s="160" customFormat="1" ht="15.75" thickBot="1" x14ac:dyDescent="0.25">
      <c r="A24" s="507">
        <f t="shared" si="0"/>
        <v>45495</v>
      </c>
      <c r="B24" s="508"/>
      <c r="C24" s="173"/>
      <c r="D24" s="174"/>
      <c r="E24" s="173"/>
      <c r="F24" s="174"/>
      <c r="G24" s="173"/>
      <c r="H24" s="174"/>
      <c r="I24" s="173"/>
      <c r="J24" s="174"/>
      <c r="K24" s="173"/>
      <c r="L24" s="174"/>
      <c r="M24" s="173"/>
      <c r="N24" s="174"/>
      <c r="O24" s="173"/>
      <c r="P24" s="174"/>
      <c r="Q24" s="173"/>
      <c r="R24" s="174"/>
      <c r="S24" s="173"/>
      <c r="T24" s="174"/>
      <c r="U24" s="173"/>
      <c r="V24" s="174"/>
      <c r="W24" s="173"/>
      <c r="X24" s="174"/>
      <c r="Y24" s="173"/>
      <c r="Z24" s="174"/>
      <c r="AA24" s="173"/>
      <c r="AB24" s="174"/>
      <c r="AC24" s="173"/>
      <c r="AD24" s="174"/>
      <c r="AE24" s="173"/>
      <c r="AF24" s="174"/>
      <c r="AG24" s="173"/>
      <c r="AH24" s="174"/>
      <c r="AI24" s="173"/>
      <c r="AJ24" s="174"/>
      <c r="AK24" s="173"/>
      <c r="AL24" s="174"/>
      <c r="AM24" s="173"/>
      <c r="AN24" s="226"/>
      <c r="AO24" s="173"/>
      <c r="AP24" s="174"/>
    </row>
    <row r="25" spans="1:42" s="160" customFormat="1" ht="15.75" thickBot="1" x14ac:dyDescent="0.25">
      <c r="A25" s="503">
        <f t="shared" si="0"/>
        <v>45496</v>
      </c>
      <c r="B25" s="504"/>
      <c r="C25" s="173"/>
      <c r="D25" s="174"/>
      <c r="E25" s="173"/>
      <c r="F25" s="174"/>
      <c r="G25" s="173"/>
      <c r="H25" s="174"/>
      <c r="I25" s="173"/>
      <c r="J25" s="174"/>
      <c r="K25" s="173"/>
      <c r="L25" s="174"/>
      <c r="M25" s="173"/>
      <c r="N25" s="174"/>
      <c r="O25" s="173"/>
      <c r="P25" s="174"/>
      <c r="Q25" s="173"/>
      <c r="R25" s="174"/>
      <c r="S25" s="173"/>
      <c r="T25" s="174"/>
      <c r="U25" s="173"/>
      <c r="V25" s="174"/>
      <c r="W25" s="173"/>
      <c r="X25" s="174"/>
      <c r="Y25" s="173"/>
      <c r="Z25" s="174"/>
      <c r="AA25" s="173"/>
      <c r="AB25" s="174"/>
      <c r="AC25" s="173"/>
      <c r="AD25" s="174"/>
      <c r="AE25" s="173"/>
      <c r="AF25" s="174"/>
      <c r="AG25" s="173"/>
      <c r="AH25" s="174"/>
      <c r="AI25" s="173"/>
      <c r="AJ25" s="174"/>
      <c r="AK25" s="173"/>
      <c r="AL25" s="174"/>
      <c r="AM25" s="173"/>
      <c r="AN25" s="226"/>
      <c r="AO25" s="173"/>
      <c r="AP25" s="174"/>
    </row>
    <row r="26" spans="1:42" s="160" customFormat="1" ht="15.75" thickBot="1" x14ac:dyDescent="0.25">
      <c r="A26" s="507">
        <f t="shared" si="0"/>
        <v>45497</v>
      </c>
      <c r="B26" s="508"/>
      <c r="C26" s="173"/>
      <c r="D26" s="174"/>
      <c r="E26" s="173"/>
      <c r="F26" s="174"/>
      <c r="G26" s="173"/>
      <c r="H26" s="174"/>
      <c r="I26" s="173"/>
      <c r="J26" s="174"/>
      <c r="K26" s="173"/>
      <c r="L26" s="174"/>
      <c r="M26" s="173"/>
      <c r="N26" s="174"/>
      <c r="O26" s="173"/>
      <c r="P26" s="174"/>
      <c r="Q26" s="173"/>
      <c r="R26" s="174"/>
      <c r="S26" s="173"/>
      <c r="T26" s="174"/>
      <c r="U26" s="173"/>
      <c r="V26" s="174"/>
      <c r="W26" s="173"/>
      <c r="X26" s="174"/>
      <c r="Y26" s="173"/>
      <c r="Z26" s="174"/>
      <c r="AA26" s="173"/>
      <c r="AB26" s="174"/>
      <c r="AC26" s="173"/>
      <c r="AD26" s="174"/>
      <c r="AE26" s="173"/>
      <c r="AF26" s="174"/>
      <c r="AG26" s="173"/>
      <c r="AH26" s="174"/>
      <c r="AI26" s="173"/>
      <c r="AJ26" s="174"/>
      <c r="AK26" s="173"/>
      <c r="AL26" s="174"/>
      <c r="AM26" s="173"/>
      <c r="AN26" s="226"/>
      <c r="AO26" s="173"/>
      <c r="AP26" s="174"/>
    </row>
    <row r="27" spans="1:42" s="160" customFormat="1" ht="15.75" thickBot="1" x14ac:dyDescent="0.25">
      <c r="A27" s="503">
        <f t="shared" si="0"/>
        <v>45498</v>
      </c>
      <c r="B27" s="504"/>
      <c r="C27" s="173"/>
      <c r="D27" s="174"/>
      <c r="E27" s="173"/>
      <c r="F27" s="174"/>
      <c r="G27" s="173"/>
      <c r="H27" s="174"/>
      <c r="I27" s="173"/>
      <c r="J27" s="174"/>
      <c r="K27" s="173"/>
      <c r="L27" s="174"/>
      <c r="M27" s="173"/>
      <c r="N27" s="174"/>
      <c r="O27" s="173"/>
      <c r="P27" s="174"/>
      <c r="Q27" s="173"/>
      <c r="R27" s="174"/>
      <c r="S27" s="173"/>
      <c r="T27" s="174"/>
      <c r="U27" s="173"/>
      <c r="V27" s="174"/>
      <c r="W27" s="173"/>
      <c r="X27" s="174"/>
      <c r="Y27" s="173"/>
      <c r="Z27" s="174"/>
      <c r="AA27" s="173"/>
      <c r="AB27" s="174"/>
      <c r="AC27" s="173"/>
      <c r="AD27" s="174"/>
      <c r="AE27" s="173"/>
      <c r="AF27" s="174"/>
      <c r="AG27" s="173"/>
      <c r="AH27" s="174"/>
      <c r="AI27" s="173"/>
      <c r="AJ27" s="174"/>
      <c r="AK27" s="173"/>
      <c r="AL27" s="174"/>
      <c r="AM27" s="173"/>
      <c r="AN27" s="226"/>
      <c r="AO27" s="173"/>
      <c r="AP27" s="174"/>
    </row>
    <row r="28" spans="1:42" s="160" customFormat="1" ht="15.75" thickBot="1" x14ac:dyDescent="0.25">
      <c r="A28" s="507">
        <f t="shared" si="0"/>
        <v>45499</v>
      </c>
      <c r="B28" s="508"/>
      <c r="C28" s="173"/>
      <c r="D28" s="174"/>
      <c r="E28" s="173"/>
      <c r="F28" s="174"/>
      <c r="G28" s="173"/>
      <c r="H28" s="174"/>
      <c r="I28" s="173"/>
      <c r="J28" s="174"/>
      <c r="K28" s="173"/>
      <c r="L28" s="174"/>
      <c r="M28" s="173"/>
      <c r="N28" s="174"/>
      <c r="O28" s="173"/>
      <c r="P28" s="174"/>
      <c r="Q28" s="173"/>
      <c r="R28" s="174"/>
      <c r="S28" s="173"/>
      <c r="T28" s="174"/>
      <c r="U28" s="173"/>
      <c r="V28" s="174"/>
      <c r="W28" s="173"/>
      <c r="X28" s="174"/>
      <c r="Y28" s="173"/>
      <c r="Z28" s="174"/>
      <c r="AA28" s="173"/>
      <c r="AB28" s="174"/>
      <c r="AC28" s="173"/>
      <c r="AD28" s="174"/>
      <c r="AE28" s="173"/>
      <c r="AF28" s="174"/>
      <c r="AG28" s="173"/>
      <c r="AH28" s="174"/>
      <c r="AI28" s="173"/>
      <c r="AJ28" s="174"/>
      <c r="AK28" s="173"/>
      <c r="AL28" s="174"/>
      <c r="AM28" s="173"/>
      <c r="AN28" s="226"/>
      <c r="AO28" s="173"/>
      <c r="AP28" s="174"/>
    </row>
    <row r="29" spans="1:42" s="160" customFormat="1" ht="15.75" thickBot="1" x14ac:dyDescent="0.25">
      <c r="A29" s="503">
        <f t="shared" si="0"/>
        <v>45500</v>
      </c>
      <c r="B29" s="504"/>
      <c r="C29" s="173"/>
      <c r="D29" s="174"/>
      <c r="E29" s="173"/>
      <c r="F29" s="174"/>
      <c r="G29" s="173"/>
      <c r="H29" s="174"/>
      <c r="I29" s="173"/>
      <c r="J29" s="174"/>
      <c r="K29" s="173"/>
      <c r="L29" s="174"/>
      <c r="M29" s="173"/>
      <c r="N29" s="174"/>
      <c r="O29" s="173"/>
      <c r="P29" s="174"/>
      <c r="Q29" s="173"/>
      <c r="R29" s="174"/>
      <c r="S29" s="173"/>
      <c r="T29" s="174"/>
      <c r="U29" s="173"/>
      <c r="V29" s="174"/>
      <c r="W29" s="173"/>
      <c r="X29" s="174"/>
      <c r="Y29" s="173"/>
      <c r="Z29" s="174"/>
      <c r="AA29" s="173"/>
      <c r="AB29" s="174"/>
      <c r="AC29" s="173"/>
      <c r="AD29" s="174"/>
      <c r="AE29" s="173"/>
      <c r="AF29" s="174"/>
      <c r="AG29" s="173"/>
      <c r="AH29" s="174"/>
      <c r="AI29" s="173"/>
      <c r="AJ29" s="174"/>
      <c r="AK29" s="173"/>
      <c r="AL29" s="174"/>
      <c r="AM29" s="173"/>
      <c r="AN29" s="226"/>
      <c r="AO29" s="173"/>
      <c r="AP29" s="174"/>
    </row>
    <row r="30" spans="1:42" s="160" customFormat="1" ht="15.75" thickBot="1" x14ac:dyDescent="0.25">
      <c r="A30" s="507">
        <f t="shared" si="0"/>
        <v>45501</v>
      </c>
      <c r="B30" s="508"/>
      <c r="C30" s="173"/>
      <c r="D30" s="174"/>
      <c r="E30" s="173"/>
      <c r="F30" s="174"/>
      <c r="G30" s="173"/>
      <c r="H30" s="174"/>
      <c r="I30" s="173"/>
      <c r="J30" s="174"/>
      <c r="K30" s="173"/>
      <c r="L30" s="174"/>
      <c r="M30" s="173"/>
      <c r="N30" s="174"/>
      <c r="O30" s="173"/>
      <c r="P30" s="174"/>
      <c r="Q30" s="173"/>
      <c r="R30" s="174"/>
      <c r="S30" s="173"/>
      <c r="T30" s="174"/>
      <c r="U30" s="173"/>
      <c r="V30" s="174"/>
      <c r="W30" s="173"/>
      <c r="X30" s="174"/>
      <c r="Y30" s="173"/>
      <c r="Z30" s="174"/>
      <c r="AA30" s="173"/>
      <c r="AB30" s="174"/>
      <c r="AC30" s="173"/>
      <c r="AD30" s="174"/>
      <c r="AE30" s="173"/>
      <c r="AF30" s="174"/>
      <c r="AG30" s="173"/>
      <c r="AH30" s="174"/>
      <c r="AI30" s="173"/>
      <c r="AJ30" s="174"/>
      <c r="AK30" s="173"/>
      <c r="AL30" s="174"/>
      <c r="AM30" s="173"/>
      <c r="AN30" s="226"/>
      <c r="AO30" s="173"/>
      <c r="AP30" s="174"/>
    </row>
    <row r="31" spans="1:42" s="160" customFormat="1" ht="15.75" thickBot="1" x14ac:dyDescent="0.25">
      <c r="A31" s="503">
        <f t="shared" si="0"/>
        <v>45502</v>
      </c>
      <c r="B31" s="504"/>
      <c r="C31" s="173"/>
      <c r="D31" s="174"/>
      <c r="E31" s="173"/>
      <c r="F31" s="174"/>
      <c r="G31" s="173"/>
      <c r="H31" s="174"/>
      <c r="I31" s="173"/>
      <c r="J31" s="174"/>
      <c r="K31" s="173"/>
      <c r="L31" s="174"/>
      <c r="M31" s="173"/>
      <c r="N31" s="174"/>
      <c r="O31" s="173"/>
      <c r="P31" s="174"/>
      <c r="Q31" s="173"/>
      <c r="R31" s="174"/>
      <c r="S31" s="173"/>
      <c r="T31" s="174">
        <v>1</v>
      </c>
      <c r="U31" s="173"/>
      <c r="V31" s="174"/>
      <c r="W31" s="173"/>
      <c r="X31" s="174"/>
      <c r="Y31" s="173"/>
      <c r="Z31" s="174"/>
      <c r="AA31" s="173"/>
      <c r="AB31" s="174"/>
      <c r="AC31" s="173"/>
      <c r="AD31" s="174"/>
      <c r="AE31" s="173"/>
      <c r="AF31" s="174"/>
      <c r="AG31" s="173"/>
      <c r="AH31" s="174"/>
      <c r="AI31" s="173"/>
      <c r="AJ31" s="174"/>
      <c r="AK31" s="173"/>
      <c r="AL31" s="174"/>
      <c r="AM31" s="173"/>
      <c r="AN31" s="226"/>
      <c r="AO31" s="173"/>
      <c r="AP31" s="174"/>
    </row>
    <row r="32" spans="1:42" s="160" customFormat="1" ht="15.75" thickBot="1" x14ac:dyDescent="0.25">
      <c r="A32" s="507">
        <f t="shared" si="0"/>
        <v>45503</v>
      </c>
      <c r="B32" s="508"/>
      <c r="C32" s="173"/>
      <c r="D32" s="174"/>
      <c r="E32" s="173"/>
      <c r="F32" s="174"/>
      <c r="G32" s="173"/>
      <c r="H32" s="174"/>
      <c r="I32" s="173"/>
      <c r="J32" s="174">
        <v>1</v>
      </c>
      <c r="K32" s="173"/>
      <c r="L32" s="174"/>
      <c r="M32" s="173"/>
      <c r="N32" s="174"/>
      <c r="O32" s="173"/>
      <c r="P32" s="174"/>
      <c r="Q32" s="173"/>
      <c r="R32" s="174"/>
      <c r="S32" s="173"/>
      <c r="T32" s="174"/>
      <c r="U32" s="173"/>
      <c r="V32" s="174"/>
      <c r="W32" s="173"/>
      <c r="X32" s="174"/>
      <c r="Y32" s="173"/>
      <c r="Z32" s="174"/>
      <c r="AA32" s="173"/>
      <c r="AB32" s="174"/>
      <c r="AC32" s="173"/>
      <c r="AD32" s="174"/>
      <c r="AE32" s="173"/>
      <c r="AF32" s="174"/>
      <c r="AG32" s="173"/>
      <c r="AH32" s="174"/>
      <c r="AI32" s="173"/>
      <c r="AJ32" s="174"/>
      <c r="AK32" s="173"/>
      <c r="AL32" s="174"/>
      <c r="AM32" s="173"/>
      <c r="AN32" s="226"/>
      <c r="AO32" s="173"/>
      <c r="AP32" s="174"/>
    </row>
    <row r="33" spans="1:42" s="160" customFormat="1" ht="15.75" thickBot="1" x14ac:dyDescent="0.25">
      <c r="A33" s="503">
        <f t="shared" si="0"/>
        <v>45504</v>
      </c>
      <c r="B33" s="504"/>
      <c r="C33" s="173"/>
      <c r="D33" s="174"/>
      <c r="E33" s="173"/>
      <c r="F33" s="174"/>
      <c r="G33" s="173"/>
      <c r="H33" s="174"/>
      <c r="I33" s="173">
        <v>1</v>
      </c>
      <c r="J33" s="174">
        <v>1</v>
      </c>
      <c r="K33" s="173"/>
      <c r="L33" s="174"/>
      <c r="M33" s="173"/>
      <c r="N33" s="174"/>
      <c r="O33" s="173"/>
      <c r="P33" s="174"/>
      <c r="Q33" s="173"/>
      <c r="R33" s="174"/>
      <c r="S33" s="173"/>
      <c r="T33" s="174"/>
      <c r="U33" s="173"/>
      <c r="V33" s="174"/>
      <c r="W33" s="173"/>
      <c r="X33" s="174"/>
      <c r="Y33" s="173"/>
      <c r="Z33" s="174"/>
      <c r="AA33" s="173"/>
      <c r="AB33" s="174"/>
      <c r="AC33" s="173"/>
      <c r="AD33" s="174"/>
      <c r="AE33" s="173"/>
      <c r="AF33" s="174"/>
      <c r="AG33" s="173"/>
      <c r="AH33" s="174"/>
      <c r="AI33" s="173"/>
      <c r="AJ33" s="174"/>
      <c r="AK33" s="173"/>
      <c r="AL33" s="174"/>
      <c r="AM33" s="173"/>
      <c r="AN33" s="226"/>
      <c r="AO33" s="173"/>
      <c r="AP33" s="174"/>
    </row>
    <row r="34" spans="1:42" s="160" customFormat="1" ht="15.75" thickBot="1" x14ac:dyDescent="0.25">
      <c r="A34" s="507">
        <f t="shared" si="0"/>
        <v>45505</v>
      </c>
      <c r="B34" s="508"/>
      <c r="C34" s="173"/>
      <c r="D34" s="174"/>
      <c r="E34" s="173"/>
      <c r="F34" s="174"/>
      <c r="G34" s="173"/>
      <c r="H34" s="174"/>
      <c r="I34" s="173">
        <v>1</v>
      </c>
      <c r="J34" s="174"/>
      <c r="K34" s="173"/>
      <c r="L34" s="174"/>
      <c r="M34" s="173"/>
      <c r="N34" s="174"/>
      <c r="O34" s="173"/>
      <c r="P34" s="174"/>
      <c r="Q34" s="173"/>
      <c r="R34" s="174"/>
      <c r="S34" s="173"/>
      <c r="T34" s="174"/>
      <c r="U34" s="173"/>
      <c r="V34" s="174"/>
      <c r="W34" s="173"/>
      <c r="X34" s="174"/>
      <c r="Y34" s="173"/>
      <c r="Z34" s="174"/>
      <c r="AA34" s="173"/>
      <c r="AB34" s="174"/>
      <c r="AC34" s="173"/>
      <c r="AD34" s="174"/>
      <c r="AE34" s="173"/>
      <c r="AF34" s="174"/>
      <c r="AG34" s="173"/>
      <c r="AH34" s="174"/>
      <c r="AI34" s="173"/>
      <c r="AJ34" s="174"/>
      <c r="AK34" s="173"/>
      <c r="AL34" s="174"/>
      <c r="AM34" s="227"/>
      <c r="AN34" s="228"/>
      <c r="AO34" s="173"/>
      <c r="AP34" s="174"/>
    </row>
    <row r="35" spans="1:42" ht="15.75" thickBot="1" x14ac:dyDescent="0.25"/>
    <row r="36" spans="1:42" s="161" customFormat="1" ht="9" customHeight="1" thickBot="1" x14ac:dyDescent="0.25">
      <c r="A36" s="175"/>
      <c r="B36" s="176"/>
      <c r="C36" s="177"/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177"/>
    </row>
    <row r="37" spans="1:42" s="162" customFormat="1" ht="21.75" thickBot="1" x14ac:dyDescent="0.35">
      <c r="A37" s="509" t="s">
        <v>53</v>
      </c>
      <c r="B37" s="510"/>
      <c r="C37" s="178">
        <f>SUM(C$3:C$33)</f>
        <v>0</v>
      </c>
      <c r="D37" s="179">
        <f>SUM(D$3:D$33)</f>
        <v>0</v>
      </c>
      <c r="E37" s="178">
        <f t="shared" ref="E37:AP37" si="1">SUM(E$3:E$33)</f>
        <v>3</v>
      </c>
      <c r="F37" s="179">
        <f t="shared" si="1"/>
        <v>5</v>
      </c>
      <c r="G37" s="178">
        <f t="shared" si="1"/>
        <v>8</v>
      </c>
      <c r="H37" s="179">
        <f t="shared" si="1"/>
        <v>8</v>
      </c>
      <c r="I37" s="178">
        <f t="shared" si="1"/>
        <v>4</v>
      </c>
      <c r="J37" s="179">
        <f t="shared" si="1"/>
        <v>4</v>
      </c>
      <c r="K37" s="178">
        <f t="shared" si="1"/>
        <v>0</v>
      </c>
      <c r="L37" s="179">
        <f t="shared" si="1"/>
        <v>0</v>
      </c>
      <c r="M37" s="178">
        <f t="shared" si="1"/>
        <v>0</v>
      </c>
      <c r="N37" s="179">
        <f t="shared" si="1"/>
        <v>0</v>
      </c>
      <c r="O37" s="178">
        <f t="shared" si="1"/>
        <v>0</v>
      </c>
      <c r="P37" s="179">
        <f t="shared" si="1"/>
        <v>0</v>
      </c>
      <c r="Q37" s="178">
        <f t="shared" si="1"/>
        <v>0</v>
      </c>
      <c r="R37" s="179">
        <f t="shared" si="1"/>
        <v>2</v>
      </c>
      <c r="S37" s="178">
        <f t="shared" si="1"/>
        <v>0</v>
      </c>
      <c r="T37" s="179">
        <f t="shared" si="1"/>
        <v>1</v>
      </c>
      <c r="U37" s="178">
        <f t="shared" si="1"/>
        <v>0</v>
      </c>
      <c r="V37" s="179">
        <f t="shared" si="1"/>
        <v>1</v>
      </c>
      <c r="W37" s="178">
        <f t="shared" si="1"/>
        <v>1</v>
      </c>
      <c r="X37" s="179">
        <f t="shared" si="1"/>
        <v>1</v>
      </c>
      <c r="Y37" s="178">
        <f t="shared" si="1"/>
        <v>0</v>
      </c>
      <c r="Z37" s="179">
        <f t="shared" si="1"/>
        <v>0</v>
      </c>
      <c r="AA37" s="178">
        <f t="shared" si="1"/>
        <v>0</v>
      </c>
      <c r="AB37" s="179">
        <f t="shared" si="1"/>
        <v>0</v>
      </c>
      <c r="AC37" s="178">
        <f t="shared" si="1"/>
        <v>0</v>
      </c>
      <c r="AD37" s="179">
        <f t="shared" si="1"/>
        <v>0</v>
      </c>
      <c r="AE37" s="178">
        <f t="shared" si="1"/>
        <v>0</v>
      </c>
      <c r="AF37" s="179">
        <f t="shared" si="1"/>
        <v>0</v>
      </c>
      <c r="AG37" s="178">
        <f t="shared" si="1"/>
        <v>0</v>
      </c>
      <c r="AH37" s="179">
        <f t="shared" si="1"/>
        <v>0</v>
      </c>
      <c r="AI37" s="178">
        <f t="shared" si="1"/>
        <v>0</v>
      </c>
      <c r="AJ37" s="179">
        <f t="shared" si="1"/>
        <v>0</v>
      </c>
      <c r="AK37" s="178">
        <f t="shared" si="1"/>
        <v>0</v>
      </c>
      <c r="AL37" s="179">
        <f t="shared" si="1"/>
        <v>0</v>
      </c>
      <c r="AM37" s="178">
        <f t="shared" si="1"/>
        <v>0</v>
      </c>
      <c r="AN37" s="179">
        <f t="shared" si="1"/>
        <v>0</v>
      </c>
      <c r="AO37" s="178">
        <f t="shared" si="1"/>
        <v>0</v>
      </c>
      <c r="AP37" s="179">
        <f t="shared" si="1"/>
        <v>0</v>
      </c>
    </row>
    <row r="38" spans="1:42" s="163" customFormat="1" ht="25.5" thickBot="1" x14ac:dyDescent="0.5">
      <c r="A38" s="511" t="s">
        <v>54</v>
      </c>
      <c r="B38" s="512"/>
      <c r="C38" s="501">
        <f>C37+D37</f>
        <v>0</v>
      </c>
      <c r="D38" s="502"/>
      <c r="E38" s="501">
        <f t="shared" ref="E38" si="2">E37+F37</f>
        <v>8</v>
      </c>
      <c r="F38" s="502"/>
      <c r="G38" s="501">
        <f t="shared" ref="G38" si="3">G37+H37</f>
        <v>16</v>
      </c>
      <c r="H38" s="502"/>
      <c r="I38" s="501">
        <f t="shared" ref="I38" si="4">I37+J37</f>
        <v>8</v>
      </c>
      <c r="J38" s="502"/>
      <c r="K38" s="501">
        <f t="shared" ref="K38" si="5">K37+L37</f>
        <v>0</v>
      </c>
      <c r="L38" s="502"/>
      <c r="M38" s="501">
        <f t="shared" ref="M38" si="6">M37+N37</f>
        <v>0</v>
      </c>
      <c r="N38" s="502"/>
      <c r="O38" s="501">
        <f t="shared" ref="O38" si="7">O37+P37</f>
        <v>0</v>
      </c>
      <c r="P38" s="502"/>
      <c r="Q38" s="501">
        <f t="shared" ref="Q38" si="8">Q37+R37</f>
        <v>2</v>
      </c>
      <c r="R38" s="502"/>
      <c r="S38" s="501">
        <f t="shared" ref="S38" si="9">S37+T37</f>
        <v>1</v>
      </c>
      <c r="T38" s="502"/>
      <c r="U38" s="501">
        <f t="shared" ref="U38" si="10">U37+V37</f>
        <v>1</v>
      </c>
      <c r="V38" s="502"/>
      <c r="W38" s="501">
        <f t="shared" ref="W38" si="11">W37+X37</f>
        <v>2</v>
      </c>
      <c r="X38" s="502"/>
      <c r="Y38" s="501">
        <f t="shared" ref="Y38" si="12">Y37+Z37</f>
        <v>0</v>
      </c>
      <c r="Z38" s="502"/>
      <c r="AA38" s="501">
        <f t="shared" ref="AA38" si="13">AA37+AB37</f>
        <v>0</v>
      </c>
      <c r="AB38" s="502"/>
      <c r="AC38" s="501">
        <f t="shared" ref="AC38" si="14">AC37+AD37</f>
        <v>0</v>
      </c>
      <c r="AD38" s="502"/>
      <c r="AE38" s="501">
        <f t="shared" ref="AE38" si="15">AE37+AF37</f>
        <v>0</v>
      </c>
      <c r="AF38" s="502"/>
      <c r="AG38" s="501">
        <f t="shared" ref="AG38" si="16">AG37+AH37</f>
        <v>0</v>
      </c>
      <c r="AH38" s="502"/>
      <c r="AI38" s="501">
        <f t="shared" ref="AI38" si="17">AI37+AJ37</f>
        <v>0</v>
      </c>
      <c r="AJ38" s="502"/>
      <c r="AK38" s="501">
        <f t="shared" ref="AK38" si="18">AK37+AL37</f>
        <v>0</v>
      </c>
      <c r="AL38" s="502"/>
      <c r="AM38" s="501">
        <f t="shared" ref="AM38" si="19">AM37+AN37</f>
        <v>0</v>
      </c>
      <c r="AN38" s="502"/>
      <c r="AO38" s="501">
        <f t="shared" ref="AO38" si="20">AO37+AP37</f>
        <v>0</v>
      </c>
      <c r="AP38" s="502"/>
    </row>
  </sheetData>
  <sheetProtection algorithmName="SHA-512" hashValue="IVD1FD7Xkm6o+mwByMFYBNYayCq+jqA0YsdkU2oAW4OcQTDytdEFAvFhm7v0HrI4eQUYUSxA9XdEqB/nOkAf0w==" saltValue="CBdOkG0/p0LqwPX2eVoTBg==" spinCount="100000" sheet="1" formatColumns="0" formatRows="0"/>
  <mergeCells count="74">
    <mergeCell ref="AC38:AD38"/>
    <mergeCell ref="AE38:AF38"/>
    <mergeCell ref="AG38:AH38"/>
    <mergeCell ref="AI38:AJ38"/>
    <mergeCell ref="G38:H38"/>
    <mergeCell ref="I38:J38"/>
    <mergeCell ref="K38:L38"/>
    <mergeCell ref="M38:N38"/>
    <mergeCell ref="O38:P38"/>
    <mergeCell ref="A34:B34"/>
    <mergeCell ref="A37:B37"/>
    <mergeCell ref="A38:B38"/>
    <mergeCell ref="C38:D38"/>
    <mergeCell ref="E38:F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3:B3"/>
    <mergeCell ref="W1:X1"/>
    <mergeCell ref="Y1:Z1"/>
    <mergeCell ref="AA1:AB1"/>
    <mergeCell ref="AC1:AD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AO1:AP1"/>
    <mergeCell ref="AO38:AP38"/>
    <mergeCell ref="K1:L1"/>
    <mergeCell ref="AG1:AH1"/>
    <mergeCell ref="AI1:AJ1"/>
    <mergeCell ref="AK1:AL1"/>
    <mergeCell ref="AM1:AN1"/>
    <mergeCell ref="AE1:AF1"/>
    <mergeCell ref="Q38:R38"/>
    <mergeCell ref="S38:T38"/>
    <mergeCell ref="U38:V38"/>
    <mergeCell ref="W38:X38"/>
    <mergeCell ref="Y38:Z38"/>
    <mergeCell ref="AK38:AL38"/>
    <mergeCell ref="AM38:AN38"/>
    <mergeCell ref="AA38:AB38"/>
  </mergeCells>
  <conditionalFormatting sqref="C3:AP34">
    <cfRule type="cellIs" dxfId="4" priority="3" operator="equal">
      <formula>"OFF"</formula>
    </cfRule>
    <cfRule type="cellIs" dxfId="3" priority="4" operator="equal">
      <formula>"ON"</formula>
    </cfRule>
  </conditionalFormatting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002060"/>
  </sheetPr>
  <dimension ref="A1:M65"/>
  <sheetViews>
    <sheetView zoomScale="70" zoomScaleNormal="70" workbookViewId="0">
      <pane xSplit="2" ySplit="1" topLeftCell="I47" activePane="bottomRight" state="frozen"/>
      <selection pane="bottomLeft"/>
      <selection pane="topRight"/>
      <selection pane="bottomRight" activeCell="E68" sqref="E68"/>
    </sheetView>
  </sheetViews>
  <sheetFormatPr defaultColWidth="10.625" defaultRowHeight="27" customHeight="1" x14ac:dyDescent="0.4"/>
  <cols>
    <col min="1" max="1" width="29.7265625" style="135" customWidth="1"/>
    <col min="2" max="2" width="27.84375" style="136" customWidth="1"/>
    <col min="3" max="7" width="22.1953125" style="136" customWidth="1"/>
    <col min="8" max="8" width="31.4765625" style="137" customWidth="1"/>
    <col min="9" max="9" width="61.33984375" style="138" customWidth="1"/>
    <col min="10" max="10" width="17.21875" style="138" customWidth="1"/>
    <col min="11" max="13" width="10.625" style="138"/>
    <col min="14" max="16384" width="10.625" style="136"/>
  </cols>
  <sheetData>
    <row r="1" spans="1:13" s="47" customFormat="1" ht="39.75" customHeight="1" x14ac:dyDescent="0.2">
      <c r="A1" s="139" t="s">
        <v>55</v>
      </c>
      <c r="B1" s="140" t="s">
        <v>2</v>
      </c>
      <c r="C1" s="140" t="s">
        <v>56</v>
      </c>
      <c r="D1" s="140" t="s">
        <v>57</v>
      </c>
      <c r="E1" s="140" t="s">
        <v>58</v>
      </c>
      <c r="F1" s="140" t="s">
        <v>59</v>
      </c>
      <c r="G1" s="140" t="s">
        <v>60</v>
      </c>
      <c r="H1" s="140" t="s">
        <v>53</v>
      </c>
      <c r="I1" s="157" t="s">
        <v>61</v>
      </c>
      <c r="J1" s="95"/>
      <c r="K1" s="95"/>
      <c r="L1" s="95"/>
      <c r="M1" s="95"/>
    </row>
    <row r="2" spans="1:13" ht="27" customHeight="1" x14ac:dyDescent="0.2">
      <c r="A2" s="513">
        <f>Dashboard!C1</f>
        <v>45474</v>
      </c>
      <c r="B2" s="141" t="s">
        <v>37</v>
      </c>
      <c r="C2" s="142" t="s">
        <v>62</v>
      </c>
      <c r="D2" s="143">
        <v>545</v>
      </c>
      <c r="E2" s="143">
        <v>367</v>
      </c>
      <c r="F2" s="143"/>
      <c r="G2" s="153">
        <f t="shared" ref="G2:G33" si="0">SUM(D2:F2)</f>
        <v>912</v>
      </c>
      <c r="H2" s="517">
        <f>SUM(G2:G3)</f>
        <v>912</v>
      </c>
      <c r="I2" s="158"/>
      <c r="J2" s="159"/>
    </row>
    <row r="3" spans="1:13" ht="27" customHeight="1" x14ac:dyDescent="0.2">
      <c r="A3" s="514"/>
      <c r="B3" s="144"/>
      <c r="C3" s="145"/>
      <c r="D3" s="146"/>
      <c r="E3" s="146"/>
      <c r="F3" s="146"/>
      <c r="G3" s="154">
        <f t="shared" si="0"/>
        <v>0</v>
      </c>
      <c r="H3" s="518"/>
      <c r="I3" s="158"/>
      <c r="J3" s="159"/>
    </row>
    <row r="4" spans="1:13" ht="27" customHeight="1" x14ac:dyDescent="0.2">
      <c r="A4" s="515">
        <f>A2+1</f>
        <v>45475</v>
      </c>
      <c r="B4" s="147" t="s">
        <v>28</v>
      </c>
      <c r="C4" s="148" t="s">
        <v>63</v>
      </c>
      <c r="D4" s="149">
        <v>150</v>
      </c>
      <c r="E4" s="149">
        <v>366</v>
      </c>
      <c r="F4" s="149"/>
      <c r="G4" s="155">
        <f t="shared" si="0"/>
        <v>516</v>
      </c>
      <c r="H4" s="519">
        <f>SUM(G4:G5)</f>
        <v>516</v>
      </c>
      <c r="I4" s="158"/>
      <c r="J4" s="159"/>
    </row>
    <row r="5" spans="1:13" ht="27" customHeight="1" x14ac:dyDescent="0.2">
      <c r="A5" s="516"/>
      <c r="B5" s="144"/>
      <c r="C5" s="145"/>
      <c r="D5" s="146"/>
      <c r="E5" s="146"/>
      <c r="F5" s="146"/>
      <c r="G5" s="154">
        <f t="shared" si="0"/>
        <v>0</v>
      </c>
      <c r="H5" s="520"/>
      <c r="I5" s="158"/>
      <c r="J5" s="159"/>
    </row>
    <row r="6" spans="1:13" ht="27" customHeight="1" x14ac:dyDescent="0.2">
      <c r="A6" s="513">
        <f>A4+1</f>
        <v>45476</v>
      </c>
      <c r="B6" s="141" t="s">
        <v>34</v>
      </c>
      <c r="C6" s="142" t="s">
        <v>64</v>
      </c>
      <c r="D6" s="143">
        <v>215</v>
      </c>
      <c r="E6" s="143">
        <v>336</v>
      </c>
      <c r="F6" s="143"/>
      <c r="G6" s="153">
        <f t="shared" si="0"/>
        <v>551</v>
      </c>
      <c r="H6" s="517">
        <f>SUM(G6:G7)</f>
        <v>551</v>
      </c>
      <c r="I6" s="158"/>
      <c r="J6" s="159"/>
    </row>
    <row r="7" spans="1:13" ht="27" customHeight="1" x14ac:dyDescent="0.2">
      <c r="A7" s="514"/>
      <c r="B7" s="144"/>
      <c r="C7" s="145"/>
      <c r="D7" s="146"/>
      <c r="E7" s="146"/>
      <c r="F7" s="146"/>
      <c r="G7" s="154">
        <f t="shared" si="0"/>
        <v>0</v>
      </c>
      <c r="H7" s="518"/>
      <c r="I7" s="158"/>
      <c r="J7" s="159"/>
    </row>
    <row r="8" spans="1:13" ht="27" customHeight="1" x14ac:dyDescent="0.2">
      <c r="A8" s="515">
        <f>A6+1</f>
        <v>45477</v>
      </c>
      <c r="B8" s="147" t="s">
        <v>31</v>
      </c>
      <c r="C8" s="148" t="s">
        <v>62</v>
      </c>
      <c r="D8" s="149">
        <v>550</v>
      </c>
      <c r="E8" s="149">
        <v>298</v>
      </c>
      <c r="F8" s="149"/>
      <c r="G8" s="155">
        <f t="shared" si="0"/>
        <v>848</v>
      </c>
      <c r="H8" s="519">
        <f>SUM(G8:G9)</f>
        <v>848</v>
      </c>
      <c r="I8" s="158"/>
      <c r="J8" s="159"/>
    </row>
    <row r="9" spans="1:13" ht="27" customHeight="1" x14ac:dyDescent="0.2">
      <c r="A9" s="516"/>
      <c r="B9" s="144"/>
      <c r="C9" s="145"/>
      <c r="D9" s="146"/>
      <c r="E9" s="146"/>
      <c r="F9" s="146"/>
      <c r="G9" s="154">
        <f t="shared" si="0"/>
        <v>0</v>
      </c>
      <c r="H9" s="520"/>
      <c r="I9" s="158"/>
      <c r="J9" s="159"/>
    </row>
    <row r="10" spans="1:13" ht="27" customHeight="1" x14ac:dyDescent="0.2">
      <c r="A10" s="513">
        <f t="shared" ref="A10" si="1">A8+1</f>
        <v>45478</v>
      </c>
      <c r="B10" s="141" t="s">
        <v>31</v>
      </c>
      <c r="C10" s="142" t="s">
        <v>64</v>
      </c>
      <c r="D10" s="143">
        <v>357</v>
      </c>
      <c r="E10" s="143">
        <v>266</v>
      </c>
      <c r="F10" s="143"/>
      <c r="G10" s="153">
        <f t="shared" si="0"/>
        <v>623</v>
      </c>
      <c r="H10" s="517">
        <f t="shared" ref="H10" si="2">SUM(G10:G11)</f>
        <v>623</v>
      </c>
      <c r="I10" s="158"/>
      <c r="J10" s="159"/>
    </row>
    <row r="11" spans="1:13" ht="27" customHeight="1" x14ac:dyDescent="0.2">
      <c r="A11" s="514"/>
      <c r="B11" s="144"/>
      <c r="C11" s="145"/>
      <c r="D11" s="146"/>
      <c r="E11" s="146"/>
      <c r="F11" s="146"/>
      <c r="G11" s="154">
        <f t="shared" si="0"/>
        <v>0</v>
      </c>
      <c r="H11" s="518"/>
      <c r="I11" s="158"/>
      <c r="J11" s="159"/>
    </row>
    <row r="12" spans="1:13" ht="27" customHeight="1" x14ac:dyDescent="0.2">
      <c r="A12" s="515">
        <f t="shared" ref="A12" si="3">A10+1</f>
        <v>45479</v>
      </c>
      <c r="B12" s="147" t="s">
        <v>34</v>
      </c>
      <c r="C12" s="148" t="s">
        <v>65</v>
      </c>
      <c r="D12" s="149">
        <v>300</v>
      </c>
      <c r="E12" s="149">
        <v>216</v>
      </c>
      <c r="F12" s="149"/>
      <c r="G12" s="155">
        <f t="shared" si="0"/>
        <v>516</v>
      </c>
      <c r="H12" s="519">
        <f t="shared" ref="H12" si="4">SUM(G12:G13)</f>
        <v>516</v>
      </c>
      <c r="I12" s="158"/>
      <c r="J12" s="159"/>
    </row>
    <row r="13" spans="1:13" ht="27" customHeight="1" x14ac:dyDescent="0.2">
      <c r="A13" s="516"/>
      <c r="B13" s="144"/>
      <c r="C13" s="145"/>
      <c r="D13" s="146"/>
      <c r="E13" s="146"/>
      <c r="F13" s="146"/>
      <c r="G13" s="154">
        <f t="shared" si="0"/>
        <v>0</v>
      </c>
      <c r="H13" s="520"/>
      <c r="I13" s="158"/>
      <c r="J13" s="159"/>
    </row>
    <row r="14" spans="1:13" ht="27" customHeight="1" x14ac:dyDescent="0.2">
      <c r="A14" s="513">
        <f t="shared" ref="A14" si="5">A12+1</f>
        <v>45480</v>
      </c>
      <c r="B14" s="141" t="s">
        <v>40</v>
      </c>
      <c r="C14" s="142" t="s">
        <v>64</v>
      </c>
      <c r="D14" s="143">
        <v>344</v>
      </c>
      <c r="E14" s="143">
        <v>205</v>
      </c>
      <c r="F14" s="143"/>
      <c r="G14" s="153">
        <f t="shared" si="0"/>
        <v>549</v>
      </c>
      <c r="H14" s="517">
        <f t="shared" ref="H14:H62" si="6">SUM(G14:G15)</f>
        <v>549</v>
      </c>
      <c r="I14" s="158"/>
      <c r="J14" s="159"/>
    </row>
    <row r="15" spans="1:13" ht="27" customHeight="1" x14ac:dyDescent="0.2">
      <c r="A15" s="514"/>
      <c r="B15" s="144"/>
      <c r="C15" s="145"/>
      <c r="D15" s="146"/>
      <c r="E15" s="146"/>
      <c r="F15" s="146"/>
      <c r="G15" s="154">
        <f t="shared" si="0"/>
        <v>0</v>
      </c>
      <c r="H15" s="518"/>
      <c r="I15" s="158"/>
      <c r="J15" s="159"/>
    </row>
    <row r="16" spans="1:13" ht="27" customHeight="1" x14ac:dyDescent="0.2">
      <c r="A16" s="515">
        <f t="shared" ref="A16" si="7">A14+1</f>
        <v>45481</v>
      </c>
      <c r="B16" s="147" t="s">
        <v>28</v>
      </c>
      <c r="C16" s="148" t="s">
        <v>62</v>
      </c>
      <c r="D16" s="149">
        <v>460</v>
      </c>
      <c r="E16" s="149">
        <v>244</v>
      </c>
      <c r="F16" s="149"/>
      <c r="G16" s="155">
        <f t="shared" si="0"/>
        <v>704</v>
      </c>
      <c r="H16" s="519">
        <f t="shared" ref="H16:H60" si="8">SUM(G16:G17)</f>
        <v>704</v>
      </c>
      <c r="I16" s="158"/>
      <c r="J16" s="159"/>
    </row>
    <row r="17" spans="1:10" ht="27" customHeight="1" x14ac:dyDescent="0.2">
      <c r="A17" s="516"/>
      <c r="B17" s="144"/>
      <c r="C17" s="145"/>
      <c r="D17" s="146"/>
      <c r="E17" s="146"/>
      <c r="F17" s="146"/>
      <c r="G17" s="154">
        <f t="shared" si="0"/>
        <v>0</v>
      </c>
      <c r="H17" s="520"/>
      <c r="I17" s="158"/>
      <c r="J17" s="159"/>
    </row>
    <row r="18" spans="1:10" ht="27" customHeight="1" x14ac:dyDescent="0.2">
      <c r="A18" s="513">
        <f t="shared" ref="A18" si="9">A16+1</f>
        <v>45482</v>
      </c>
      <c r="B18" s="141" t="s">
        <v>41</v>
      </c>
      <c r="C18" s="142" t="s">
        <v>63</v>
      </c>
      <c r="D18" s="143">
        <v>80</v>
      </c>
      <c r="E18" s="143">
        <v>352</v>
      </c>
      <c r="F18" s="143"/>
      <c r="G18" s="153">
        <f t="shared" si="0"/>
        <v>432</v>
      </c>
      <c r="H18" s="517">
        <f t="shared" si="6"/>
        <v>432</v>
      </c>
      <c r="I18" s="158"/>
      <c r="J18" s="159"/>
    </row>
    <row r="19" spans="1:10" ht="27" customHeight="1" x14ac:dyDescent="0.2">
      <c r="A19" s="514"/>
      <c r="B19" s="144"/>
      <c r="C19" s="145"/>
      <c r="D19" s="146"/>
      <c r="E19" s="146"/>
      <c r="F19" s="146"/>
      <c r="G19" s="154">
        <f t="shared" si="0"/>
        <v>0</v>
      </c>
      <c r="H19" s="518"/>
      <c r="I19" s="158"/>
      <c r="J19" s="159"/>
    </row>
    <row r="20" spans="1:10" ht="27" customHeight="1" x14ac:dyDescent="0.2">
      <c r="A20" s="515">
        <f t="shared" ref="A20" si="10">A18+1</f>
        <v>45483</v>
      </c>
      <c r="B20" s="147" t="s">
        <v>42</v>
      </c>
      <c r="C20" s="148" t="s">
        <v>64</v>
      </c>
      <c r="D20" s="149">
        <v>380</v>
      </c>
      <c r="E20" s="149">
        <v>240</v>
      </c>
      <c r="F20" s="149"/>
      <c r="G20" s="155">
        <f t="shared" si="0"/>
        <v>620</v>
      </c>
      <c r="H20" s="519">
        <f t="shared" si="8"/>
        <v>620</v>
      </c>
      <c r="I20" s="158"/>
      <c r="J20" s="159"/>
    </row>
    <row r="21" spans="1:10" ht="27" customHeight="1" x14ac:dyDescent="0.2">
      <c r="A21" s="516"/>
      <c r="B21" s="144"/>
      <c r="C21" s="145"/>
      <c r="D21" s="146"/>
      <c r="E21" s="146"/>
      <c r="F21" s="146"/>
      <c r="G21" s="154">
        <f t="shared" si="0"/>
        <v>0</v>
      </c>
      <c r="H21" s="520"/>
      <c r="I21" s="158"/>
      <c r="J21" s="159"/>
    </row>
    <row r="22" spans="1:10" ht="27" customHeight="1" x14ac:dyDescent="0.2">
      <c r="A22" s="513">
        <f t="shared" ref="A22" si="11">A20+1</f>
        <v>45484</v>
      </c>
      <c r="B22" s="141" t="s">
        <v>39</v>
      </c>
      <c r="C22" s="142" t="s">
        <v>65</v>
      </c>
      <c r="D22" s="143">
        <v>425</v>
      </c>
      <c r="E22" s="143">
        <v>325</v>
      </c>
      <c r="F22" s="143"/>
      <c r="G22" s="153">
        <f t="shared" si="0"/>
        <v>750</v>
      </c>
      <c r="H22" s="517">
        <f t="shared" si="6"/>
        <v>750</v>
      </c>
      <c r="I22" s="158"/>
      <c r="J22" s="159"/>
    </row>
    <row r="23" spans="1:10" ht="27" customHeight="1" x14ac:dyDescent="0.2">
      <c r="A23" s="514"/>
      <c r="B23" s="144"/>
      <c r="C23" s="145"/>
      <c r="D23" s="146"/>
      <c r="E23" s="146"/>
      <c r="F23" s="146"/>
      <c r="G23" s="154">
        <f t="shared" si="0"/>
        <v>0</v>
      </c>
      <c r="H23" s="518"/>
      <c r="I23" s="158"/>
      <c r="J23" s="159"/>
    </row>
    <row r="24" spans="1:10" ht="27" customHeight="1" x14ac:dyDescent="0.2">
      <c r="A24" s="515">
        <f t="shared" ref="A24" si="12">A22+1</f>
        <v>45485</v>
      </c>
      <c r="B24" s="147" t="s">
        <v>40</v>
      </c>
      <c r="C24" s="148" t="s">
        <v>66</v>
      </c>
      <c r="D24" s="149">
        <v>500</v>
      </c>
      <c r="E24" s="149">
        <v>154</v>
      </c>
      <c r="F24" s="149"/>
      <c r="G24" s="155">
        <f t="shared" si="0"/>
        <v>654</v>
      </c>
      <c r="H24" s="519">
        <f t="shared" si="8"/>
        <v>654</v>
      </c>
      <c r="I24" s="158"/>
      <c r="J24" s="159"/>
    </row>
    <row r="25" spans="1:10" ht="27" customHeight="1" x14ac:dyDescent="0.2">
      <c r="A25" s="516"/>
      <c r="B25" s="144"/>
      <c r="C25" s="145"/>
      <c r="D25" s="146"/>
      <c r="E25" s="146"/>
      <c r="F25" s="146"/>
      <c r="G25" s="154">
        <f t="shared" si="0"/>
        <v>0</v>
      </c>
      <c r="H25" s="520"/>
      <c r="I25" s="158"/>
      <c r="J25" s="159"/>
    </row>
    <row r="26" spans="1:10" ht="27" customHeight="1" x14ac:dyDescent="0.2">
      <c r="A26" s="513">
        <f t="shared" ref="A26" si="13">A24+1</f>
        <v>45486</v>
      </c>
      <c r="B26" s="141" t="s">
        <v>32</v>
      </c>
      <c r="C26" s="142" t="s">
        <v>62</v>
      </c>
      <c r="D26" s="143">
        <v>360</v>
      </c>
      <c r="E26" s="143">
        <v>342</v>
      </c>
      <c r="F26" s="143"/>
      <c r="G26" s="153">
        <f t="shared" si="0"/>
        <v>702</v>
      </c>
      <c r="H26" s="517">
        <f t="shared" si="6"/>
        <v>702</v>
      </c>
      <c r="I26" s="158"/>
      <c r="J26" s="159"/>
    </row>
    <row r="27" spans="1:10" ht="27" customHeight="1" x14ac:dyDescent="0.2">
      <c r="A27" s="514"/>
      <c r="B27" s="144"/>
      <c r="C27" s="145"/>
      <c r="D27" s="146"/>
      <c r="E27" s="146"/>
      <c r="F27" s="146"/>
      <c r="G27" s="154">
        <f t="shared" si="0"/>
        <v>0</v>
      </c>
      <c r="H27" s="518"/>
      <c r="I27" s="158"/>
      <c r="J27" s="159"/>
    </row>
    <row r="28" spans="1:10" ht="27" customHeight="1" x14ac:dyDescent="0.2">
      <c r="A28" s="515">
        <f t="shared" ref="A28" si="14">A26+1</f>
        <v>45487</v>
      </c>
      <c r="B28" s="147" t="s">
        <v>24</v>
      </c>
      <c r="C28" s="148" t="s">
        <v>64</v>
      </c>
      <c r="D28" s="149">
        <v>310</v>
      </c>
      <c r="E28" s="149">
        <v>195</v>
      </c>
      <c r="F28" s="149"/>
      <c r="G28" s="155">
        <f t="shared" si="0"/>
        <v>505</v>
      </c>
      <c r="H28" s="519">
        <f t="shared" si="8"/>
        <v>505</v>
      </c>
      <c r="I28" s="158"/>
      <c r="J28" s="159"/>
    </row>
    <row r="29" spans="1:10" ht="27" customHeight="1" x14ac:dyDescent="0.2">
      <c r="A29" s="516"/>
      <c r="B29" s="144"/>
      <c r="C29" s="145"/>
      <c r="D29" s="146"/>
      <c r="E29" s="146"/>
      <c r="F29" s="146"/>
      <c r="G29" s="154">
        <f t="shared" si="0"/>
        <v>0</v>
      </c>
      <c r="H29" s="520"/>
      <c r="I29" s="158"/>
      <c r="J29" s="159"/>
    </row>
    <row r="30" spans="1:10" ht="27" customHeight="1" x14ac:dyDescent="0.2">
      <c r="A30" s="513">
        <f t="shared" ref="A30" si="15">A28+1</f>
        <v>45488</v>
      </c>
      <c r="B30" s="141" t="s">
        <v>27</v>
      </c>
      <c r="C30" s="142" t="s">
        <v>65</v>
      </c>
      <c r="D30" s="143">
        <v>380</v>
      </c>
      <c r="E30" s="143">
        <v>271</v>
      </c>
      <c r="F30" s="143"/>
      <c r="G30" s="153">
        <f t="shared" si="0"/>
        <v>651</v>
      </c>
      <c r="H30" s="517">
        <f t="shared" si="6"/>
        <v>651</v>
      </c>
      <c r="I30" s="158"/>
      <c r="J30" s="159"/>
    </row>
    <row r="31" spans="1:10" ht="27" customHeight="1" x14ac:dyDescent="0.2">
      <c r="A31" s="514"/>
      <c r="B31" s="144"/>
      <c r="C31" s="145"/>
      <c r="D31" s="146"/>
      <c r="E31" s="146"/>
      <c r="F31" s="146"/>
      <c r="G31" s="154">
        <f t="shared" si="0"/>
        <v>0</v>
      </c>
      <c r="H31" s="518"/>
      <c r="I31" s="158"/>
      <c r="J31" s="159"/>
    </row>
    <row r="32" spans="1:10" ht="27" customHeight="1" x14ac:dyDescent="0.2">
      <c r="A32" s="515">
        <f t="shared" ref="A32" si="16">A30+1</f>
        <v>45489</v>
      </c>
      <c r="B32" s="147" t="s">
        <v>30</v>
      </c>
      <c r="C32" s="148" t="s">
        <v>62</v>
      </c>
      <c r="D32" s="149">
        <v>405</v>
      </c>
      <c r="E32" s="149">
        <v>248</v>
      </c>
      <c r="F32" s="149"/>
      <c r="G32" s="155">
        <f t="shared" si="0"/>
        <v>653</v>
      </c>
      <c r="H32" s="519">
        <f t="shared" si="8"/>
        <v>653</v>
      </c>
      <c r="I32" s="158"/>
      <c r="J32" s="159"/>
    </row>
    <row r="33" spans="1:10" ht="27" customHeight="1" x14ac:dyDescent="0.2">
      <c r="A33" s="516"/>
      <c r="B33" s="144"/>
      <c r="C33" s="145"/>
      <c r="D33" s="146"/>
      <c r="E33" s="146"/>
      <c r="F33" s="146"/>
      <c r="G33" s="154">
        <f t="shared" si="0"/>
        <v>0</v>
      </c>
      <c r="H33" s="520"/>
      <c r="I33" s="158"/>
      <c r="J33" s="159"/>
    </row>
    <row r="34" spans="1:10" ht="27" customHeight="1" x14ac:dyDescent="0.2">
      <c r="A34" s="513">
        <f t="shared" ref="A34" si="17">A32+1</f>
        <v>45490</v>
      </c>
      <c r="B34" s="141" t="s">
        <v>35</v>
      </c>
      <c r="C34" s="142" t="s">
        <v>64</v>
      </c>
      <c r="D34" s="143">
        <v>270</v>
      </c>
      <c r="E34" s="143">
        <v>335</v>
      </c>
      <c r="F34" s="143"/>
      <c r="G34" s="153">
        <f t="shared" ref="G34:G63" si="18">SUM(D34:F34)</f>
        <v>605</v>
      </c>
      <c r="H34" s="517">
        <f t="shared" si="6"/>
        <v>605</v>
      </c>
      <c r="I34" s="158"/>
      <c r="J34" s="159"/>
    </row>
    <row r="35" spans="1:10" ht="27" customHeight="1" x14ac:dyDescent="0.2">
      <c r="A35" s="514"/>
      <c r="B35" s="144"/>
      <c r="C35" s="145"/>
      <c r="D35" s="146"/>
      <c r="E35" s="146"/>
      <c r="F35" s="146"/>
      <c r="G35" s="154">
        <f t="shared" si="18"/>
        <v>0</v>
      </c>
      <c r="H35" s="518"/>
      <c r="I35" s="158"/>
      <c r="J35" s="159"/>
    </row>
    <row r="36" spans="1:10" ht="27" customHeight="1" x14ac:dyDescent="0.2">
      <c r="A36" s="515">
        <f t="shared" ref="A36" si="19">A34+1</f>
        <v>45491</v>
      </c>
      <c r="B36" s="147" t="s">
        <v>33</v>
      </c>
      <c r="C36" s="148" t="s">
        <v>63</v>
      </c>
      <c r="D36" s="149">
        <v>100</v>
      </c>
      <c r="E36" s="149">
        <v>195</v>
      </c>
      <c r="F36" s="149"/>
      <c r="G36" s="155">
        <f t="shared" si="18"/>
        <v>295</v>
      </c>
      <c r="H36" s="519">
        <f t="shared" si="8"/>
        <v>295</v>
      </c>
      <c r="I36" s="158"/>
      <c r="J36" s="159"/>
    </row>
    <row r="37" spans="1:10" ht="27" customHeight="1" x14ac:dyDescent="0.2">
      <c r="A37" s="516"/>
      <c r="B37" s="144"/>
      <c r="C37" s="145"/>
      <c r="D37" s="146"/>
      <c r="E37" s="146"/>
      <c r="F37" s="146"/>
      <c r="G37" s="154">
        <f t="shared" si="18"/>
        <v>0</v>
      </c>
      <c r="H37" s="520"/>
      <c r="I37" s="158"/>
      <c r="J37" s="159"/>
    </row>
    <row r="38" spans="1:10" ht="27" customHeight="1" x14ac:dyDescent="0.2">
      <c r="A38" s="513">
        <f t="shared" ref="A38" si="20">A36+1</f>
        <v>45492</v>
      </c>
      <c r="B38" s="141" t="s">
        <v>38</v>
      </c>
      <c r="C38" s="142" t="s">
        <v>62</v>
      </c>
      <c r="D38" s="143">
        <v>366</v>
      </c>
      <c r="E38" s="143">
        <v>338</v>
      </c>
      <c r="F38" s="143"/>
      <c r="G38" s="153">
        <f t="shared" si="18"/>
        <v>704</v>
      </c>
      <c r="H38" s="517">
        <f t="shared" si="6"/>
        <v>704</v>
      </c>
      <c r="I38" s="158"/>
      <c r="J38" s="159"/>
    </row>
    <row r="39" spans="1:10" ht="27" customHeight="1" x14ac:dyDescent="0.2">
      <c r="A39" s="514"/>
      <c r="B39" s="144"/>
      <c r="C39" s="145"/>
      <c r="D39" s="146"/>
      <c r="E39" s="146"/>
      <c r="F39" s="146"/>
      <c r="G39" s="154">
        <f t="shared" si="18"/>
        <v>0</v>
      </c>
      <c r="H39" s="518"/>
      <c r="I39" s="158"/>
      <c r="J39" s="159"/>
    </row>
    <row r="40" spans="1:10" ht="27" customHeight="1" x14ac:dyDescent="0.2">
      <c r="A40" s="515">
        <f t="shared" ref="A40" si="21">A38+1</f>
        <v>45493</v>
      </c>
      <c r="B40" s="147" t="s">
        <v>32</v>
      </c>
      <c r="C40" s="148" t="s">
        <v>65</v>
      </c>
      <c r="D40" s="149">
        <v>355</v>
      </c>
      <c r="E40" s="149">
        <v>298</v>
      </c>
      <c r="F40" s="149"/>
      <c r="G40" s="155">
        <f t="shared" si="18"/>
        <v>653</v>
      </c>
      <c r="H40" s="519">
        <f t="shared" si="8"/>
        <v>653</v>
      </c>
      <c r="I40" s="158"/>
      <c r="J40" s="159"/>
    </row>
    <row r="41" spans="1:10" ht="27" customHeight="1" x14ac:dyDescent="0.2">
      <c r="A41" s="516"/>
      <c r="B41" s="144"/>
      <c r="C41" s="145"/>
      <c r="D41" s="146"/>
      <c r="E41" s="146"/>
      <c r="F41" s="146"/>
      <c r="G41" s="154">
        <f t="shared" si="18"/>
        <v>0</v>
      </c>
      <c r="H41" s="520"/>
      <c r="I41" s="158"/>
      <c r="J41" s="159"/>
    </row>
    <row r="42" spans="1:10" ht="27" customHeight="1" x14ac:dyDescent="0.2">
      <c r="A42" s="513">
        <f t="shared" ref="A42" si="22">A40+1</f>
        <v>45494</v>
      </c>
      <c r="B42" s="141" t="s">
        <v>35</v>
      </c>
      <c r="C42" s="142" t="s">
        <v>62</v>
      </c>
      <c r="D42" s="143">
        <v>380</v>
      </c>
      <c r="E42" s="143">
        <v>231</v>
      </c>
      <c r="F42" s="143"/>
      <c r="G42" s="153">
        <f t="shared" si="18"/>
        <v>611</v>
      </c>
      <c r="H42" s="517">
        <f t="shared" si="6"/>
        <v>611</v>
      </c>
      <c r="I42" s="158"/>
      <c r="J42" s="159"/>
    </row>
    <row r="43" spans="1:10" ht="27" customHeight="1" x14ac:dyDescent="0.2">
      <c r="A43" s="514"/>
      <c r="B43" s="144"/>
      <c r="C43" s="145"/>
      <c r="D43" s="146"/>
      <c r="E43" s="146"/>
      <c r="F43" s="146"/>
      <c r="G43" s="154">
        <f t="shared" si="18"/>
        <v>0</v>
      </c>
      <c r="H43" s="518"/>
      <c r="I43" s="158"/>
      <c r="J43" s="159"/>
    </row>
    <row r="44" spans="1:10" ht="27" customHeight="1" x14ac:dyDescent="0.2">
      <c r="A44" s="515">
        <f t="shared" ref="A44" si="23">A42+1</f>
        <v>45495</v>
      </c>
      <c r="B44" s="147" t="s">
        <v>29</v>
      </c>
      <c r="C44" s="148" t="s">
        <v>62</v>
      </c>
      <c r="D44" s="149">
        <v>440</v>
      </c>
      <c r="E44" s="149">
        <v>339</v>
      </c>
      <c r="F44" s="149"/>
      <c r="G44" s="155">
        <f t="shared" si="18"/>
        <v>779</v>
      </c>
      <c r="H44" s="519">
        <f t="shared" si="8"/>
        <v>779</v>
      </c>
      <c r="I44" s="158"/>
      <c r="J44" s="159"/>
    </row>
    <row r="45" spans="1:10" ht="27" customHeight="1" x14ac:dyDescent="0.2">
      <c r="A45" s="516"/>
      <c r="B45" s="144"/>
      <c r="C45" s="145"/>
      <c r="D45" s="146"/>
      <c r="E45" s="146"/>
      <c r="F45" s="146"/>
      <c r="G45" s="154">
        <f t="shared" si="18"/>
        <v>0</v>
      </c>
      <c r="H45" s="520"/>
      <c r="I45" s="158"/>
      <c r="J45" s="159"/>
    </row>
    <row r="46" spans="1:10" ht="27" customHeight="1" x14ac:dyDescent="0.2">
      <c r="A46" s="513">
        <f t="shared" ref="A46" si="24">A44+1</f>
        <v>45496</v>
      </c>
      <c r="B46" s="141" t="s">
        <v>39</v>
      </c>
      <c r="C46" s="142" t="s">
        <v>63</v>
      </c>
      <c r="D46" s="143">
        <v>150</v>
      </c>
      <c r="E46" s="143">
        <v>326</v>
      </c>
      <c r="F46" s="143"/>
      <c r="G46" s="153">
        <f t="shared" si="18"/>
        <v>476</v>
      </c>
      <c r="H46" s="517">
        <f t="shared" si="6"/>
        <v>476</v>
      </c>
      <c r="I46" s="158"/>
      <c r="J46" s="159"/>
    </row>
    <row r="47" spans="1:10" ht="27" customHeight="1" x14ac:dyDescent="0.2">
      <c r="A47" s="514"/>
      <c r="B47" s="144"/>
      <c r="C47" s="145"/>
      <c r="D47" s="146"/>
      <c r="E47" s="146"/>
      <c r="F47" s="146"/>
      <c r="G47" s="154">
        <f t="shared" si="18"/>
        <v>0</v>
      </c>
      <c r="H47" s="518"/>
      <c r="I47" s="158"/>
      <c r="J47" s="159"/>
    </row>
    <row r="48" spans="1:10" ht="27" customHeight="1" x14ac:dyDescent="0.2">
      <c r="A48" s="515">
        <f t="shared" ref="A48" si="25">A46+1</f>
        <v>45497</v>
      </c>
      <c r="B48" s="147" t="s">
        <v>30</v>
      </c>
      <c r="C48" s="148" t="s">
        <v>64</v>
      </c>
      <c r="D48" s="149">
        <v>445</v>
      </c>
      <c r="E48" s="149">
        <v>342</v>
      </c>
      <c r="F48" s="149"/>
      <c r="G48" s="155">
        <f t="shared" si="18"/>
        <v>787</v>
      </c>
      <c r="H48" s="519">
        <f t="shared" si="8"/>
        <v>787</v>
      </c>
      <c r="I48" s="158"/>
      <c r="J48" s="159"/>
    </row>
    <row r="49" spans="1:10" ht="27" customHeight="1" x14ac:dyDescent="0.2">
      <c r="A49" s="516"/>
      <c r="B49" s="144"/>
      <c r="C49" s="145"/>
      <c r="D49" s="146"/>
      <c r="E49" s="146"/>
      <c r="F49" s="146"/>
      <c r="G49" s="154">
        <f t="shared" si="18"/>
        <v>0</v>
      </c>
      <c r="H49" s="520"/>
      <c r="I49" s="158"/>
      <c r="J49" s="159"/>
    </row>
    <row r="50" spans="1:10" ht="27" customHeight="1" x14ac:dyDescent="0.2">
      <c r="A50" s="513">
        <f t="shared" ref="A50:A58" si="26">A48+1</f>
        <v>45498</v>
      </c>
      <c r="B50" s="141" t="s">
        <v>29</v>
      </c>
      <c r="C50" s="142" t="s">
        <v>65</v>
      </c>
      <c r="D50" s="143">
        <v>435</v>
      </c>
      <c r="E50" s="143">
        <v>294</v>
      </c>
      <c r="F50" s="143"/>
      <c r="G50" s="153">
        <f t="shared" si="18"/>
        <v>729</v>
      </c>
      <c r="H50" s="517">
        <f t="shared" si="6"/>
        <v>729</v>
      </c>
      <c r="I50" s="158"/>
      <c r="J50" s="159"/>
    </row>
    <row r="51" spans="1:10" ht="27" customHeight="1" x14ac:dyDescent="0.2">
      <c r="A51" s="514"/>
      <c r="B51" s="144"/>
      <c r="C51" s="145"/>
      <c r="D51" s="146"/>
      <c r="E51" s="146"/>
      <c r="F51" s="146"/>
      <c r="G51" s="154">
        <f t="shared" si="18"/>
        <v>0</v>
      </c>
      <c r="H51" s="518"/>
      <c r="I51" s="158"/>
      <c r="J51" s="159"/>
    </row>
    <row r="52" spans="1:10" ht="27" customHeight="1" x14ac:dyDescent="0.2">
      <c r="A52" s="515">
        <f t="shared" ref="A52:A60" si="27">A50+1</f>
        <v>45499</v>
      </c>
      <c r="B52" s="147" t="s">
        <v>38</v>
      </c>
      <c r="C52" s="148" t="s">
        <v>62</v>
      </c>
      <c r="D52" s="149">
        <v>409</v>
      </c>
      <c r="E52" s="149">
        <v>338</v>
      </c>
      <c r="F52" s="149"/>
      <c r="G52" s="155">
        <f t="shared" si="18"/>
        <v>747</v>
      </c>
      <c r="H52" s="519">
        <f t="shared" si="8"/>
        <v>747</v>
      </c>
      <c r="I52" s="158"/>
      <c r="J52" s="159"/>
    </row>
    <row r="53" spans="1:10" ht="27" customHeight="1" x14ac:dyDescent="0.2">
      <c r="A53" s="516"/>
      <c r="B53" s="144"/>
      <c r="C53" s="145"/>
      <c r="D53" s="146"/>
      <c r="E53" s="146"/>
      <c r="F53" s="146"/>
      <c r="G53" s="154">
        <f t="shared" si="18"/>
        <v>0</v>
      </c>
      <c r="H53" s="520"/>
      <c r="I53" s="158"/>
      <c r="J53" s="159"/>
    </row>
    <row r="54" spans="1:10" ht="27" customHeight="1" x14ac:dyDescent="0.2">
      <c r="A54" s="513">
        <f t="shared" si="26"/>
        <v>45500</v>
      </c>
      <c r="B54" s="141" t="s">
        <v>38</v>
      </c>
      <c r="C54" s="142" t="s">
        <v>63</v>
      </c>
      <c r="D54" s="143"/>
      <c r="E54" s="143">
        <v>223</v>
      </c>
      <c r="F54" s="143"/>
      <c r="G54" s="153">
        <f t="shared" si="18"/>
        <v>223</v>
      </c>
      <c r="H54" s="517">
        <f t="shared" si="6"/>
        <v>223</v>
      </c>
      <c r="I54" s="158"/>
      <c r="J54" s="159"/>
    </row>
    <row r="55" spans="1:10" ht="27" customHeight="1" x14ac:dyDescent="0.2">
      <c r="A55" s="514"/>
      <c r="B55" s="144"/>
      <c r="C55" s="145"/>
      <c r="D55" s="146"/>
      <c r="E55" s="146"/>
      <c r="F55" s="146"/>
      <c r="G55" s="154">
        <f t="shared" si="18"/>
        <v>0</v>
      </c>
      <c r="H55" s="518"/>
      <c r="I55" s="158"/>
      <c r="J55" s="159"/>
    </row>
    <row r="56" spans="1:10" ht="27" customHeight="1" x14ac:dyDescent="0.2">
      <c r="A56" s="515">
        <f t="shared" si="27"/>
        <v>45501</v>
      </c>
      <c r="B56" s="147" t="s">
        <v>24</v>
      </c>
      <c r="C56" s="148" t="s">
        <v>64</v>
      </c>
      <c r="D56" s="149">
        <v>255</v>
      </c>
      <c r="E56" s="149">
        <v>192</v>
      </c>
      <c r="F56" s="149"/>
      <c r="G56" s="155">
        <f t="shared" si="18"/>
        <v>447</v>
      </c>
      <c r="H56" s="519">
        <f t="shared" si="8"/>
        <v>447</v>
      </c>
      <c r="I56" s="158"/>
      <c r="J56" s="159"/>
    </row>
    <row r="57" spans="1:10" ht="27" customHeight="1" x14ac:dyDescent="0.2">
      <c r="A57" s="516"/>
      <c r="B57" s="144"/>
      <c r="C57" s="145"/>
      <c r="D57" s="146"/>
      <c r="E57" s="146"/>
      <c r="F57" s="146"/>
      <c r="G57" s="154">
        <f t="shared" si="18"/>
        <v>0</v>
      </c>
      <c r="H57" s="520"/>
      <c r="I57" s="158"/>
      <c r="J57" s="159"/>
    </row>
    <row r="58" spans="1:10" ht="27" customHeight="1" x14ac:dyDescent="0.2">
      <c r="A58" s="513">
        <f t="shared" si="26"/>
        <v>45502</v>
      </c>
      <c r="B58" s="141" t="s">
        <v>27</v>
      </c>
      <c r="C58" s="142" t="s">
        <v>65</v>
      </c>
      <c r="D58" s="143">
        <v>450</v>
      </c>
      <c r="E58" s="143">
        <v>288</v>
      </c>
      <c r="F58" s="143"/>
      <c r="G58" s="153">
        <f t="shared" si="18"/>
        <v>738</v>
      </c>
      <c r="H58" s="517">
        <f t="shared" si="6"/>
        <v>738</v>
      </c>
      <c r="I58" s="158"/>
      <c r="J58" s="159"/>
    </row>
    <row r="59" spans="1:10" ht="27" customHeight="1" x14ac:dyDescent="0.2">
      <c r="A59" s="514"/>
      <c r="B59" s="144"/>
      <c r="C59" s="145"/>
      <c r="D59" s="146"/>
      <c r="E59" s="146"/>
      <c r="F59" s="146"/>
      <c r="G59" s="154">
        <f t="shared" si="18"/>
        <v>0</v>
      </c>
      <c r="H59" s="518"/>
      <c r="I59" s="158"/>
      <c r="J59" s="159"/>
    </row>
    <row r="60" spans="1:10" ht="27" customHeight="1" x14ac:dyDescent="0.2">
      <c r="A60" s="515">
        <f t="shared" si="27"/>
        <v>45503</v>
      </c>
      <c r="B60" s="147" t="s">
        <v>42</v>
      </c>
      <c r="C60" s="148" t="s">
        <v>62</v>
      </c>
      <c r="D60" s="149">
        <v>387</v>
      </c>
      <c r="E60" s="149">
        <v>140</v>
      </c>
      <c r="F60" s="149"/>
      <c r="G60" s="155">
        <f t="shared" si="18"/>
        <v>527</v>
      </c>
      <c r="H60" s="519">
        <f t="shared" si="8"/>
        <v>527</v>
      </c>
      <c r="I60" s="158"/>
      <c r="J60" s="159"/>
    </row>
    <row r="61" spans="1:10" ht="27" customHeight="1" x14ac:dyDescent="0.2">
      <c r="A61" s="516"/>
      <c r="B61" s="144"/>
      <c r="C61" s="145"/>
      <c r="D61" s="146"/>
      <c r="E61" s="146"/>
      <c r="F61" s="146"/>
      <c r="G61" s="154">
        <f t="shared" si="18"/>
        <v>0</v>
      </c>
      <c r="H61" s="520"/>
      <c r="I61" s="158"/>
      <c r="J61" s="159"/>
    </row>
    <row r="62" spans="1:10" ht="27" customHeight="1" x14ac:dyDescent="0.2">
      <c r="A62" s="513">
        <f t="shared" ref="A62" si="28">A60+1</f>
        <v>45504</v>
      </c>
      <c r="B62" s="141" t="s">
        <v>37</v>
      </c>
      <c r="C62" s="142" t="s">
        <v>64</v>
      </c>
      <c r="D62" s="143"/>
      <c r="E62" s="143"/>
      <c r="F62" s="143"/>
      <c r="G62" s="153">
        <f t="shared" si="18"/>
        <v>0</v>
      </c>
      <c r="H62" s="517">
        <f t="shared" si="6"/>
        <v>0</v>
      </c>
      <c r="I62" s="158"/>
      <c r="J62" s="159"/>
    </row>
    <row r="63" spans="1:10" ht="27" customHeight="1" x14ac:dyDescent="0.2">
      <c r="A63" s="528"/>
      <c r="B63" s="150"/>
      <c r="C63" s="151"/>
      <c r="D63" s="152"/>
      <c r="E63" s="152"/>
      <c r="F63" s="152"/>
      <c r="G63" s="156">
        <f t="shared" si="18"/>
        <v>0</v>
      </c>
      <c r="H63" s="521"/>
      <c r="I63" s="158"/>
      <c r="J63" s="159"/>
    </row>
    <row r="64" spans="1:10" ht="27" customHeight="1" x14ac:dyDescent="0.2">
      <c r="A64" s="524" t="s">
        <v>67</v>
      </c>
      <c r="B64" s="525"/>
      <c r="C64" s="525"/>
      <c r="D64" s="525"/>
      <c r="E64" s="525"/>
      <c r="F64" s="525"/>
      <c r="G64" s="525"/>
      <c r="H64" s="522">
        <f>SUM(H2:H63)</f>
        <v>18507</v>
      </c>
    </row>
    <row r="65" spans="1:8" ht="27" customHeight="1" x14ac:dyDescent="0.2">
      <c r="A65" s="526"/>
      <c r="B65" s="527"/>
      <c r="C65" s="527"/>
      <c r="D65" s="527"/>
      <c r="E65" s="527"/>
      <c r="F65" s="527"/>
      <c r="G65" s="527"/>
      <c r="H65" s="523"/>
    </row>
  </sheetData>
  <sheetProtection algorithmName="SHA-512" hashValue="+JSKNso9BqoXPD8kkfOV7pKejUXDnHgK2Y7K4XJtFczj979dhhNB3qo2GJ7CeC3yNJKdVRWaOFsXOs6wPOE9ig==" saltValue="DHxaveaGiJUwMGshy6rNqA==" spinCount="100000" sheet="1" formatColumns="0" formatRows="0"/>
  <mergeCells count="64">
    <mergeCell ref="H62:H63"/>
    <mergeCell ref="H64:H65"/>
    <mergeCell ref="A64:G65"/>
    <mergeCell ref="H52:H53"/>
    <mergeCell ref="H54:H55"/>
    <mergeCell ref="H56:H57"/>
    <mergeCell ref="H58:H59"/>
    <mergeCell ref="H60:H61"/>
    <mergeCell ref="A62:A63"/>
    <mergeCell ref="A52:A53"/>
    <mergeCell ref="A54:A55"/>
    <mergeCell ref="A56:A57"/>
    <mergeCell ref="A58:A59"/>
    <mergeCell ref="A60:A61"/>
    <mergeCell ref="H42:H43"/>
    <mergeCell ref="H44:H45"/>
    <mergeCell ref="H46:H47"/>
    <mergeCell ref="H48:H49"/>
    <mergeCell ref="H50:H51"/>
    <mergeCell ref="H32:H33"/>
    <mergeCell ref="H34:H35"/>
    <mergeCell ref="H36:H37"/>
    <mergeCell ref="H38:H39"/>
    <mergeCell ref="H40:H4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dataValidations count="1">
    <dataValidation type="list" allowBlank="1" showInputMessage="1" showErrorMessage="1" sqref="C2 C4 C12 C20 C28 C36 C44 C52 C60 C6:C10 C14:C18 C22:C26 C30:C34 C38:C42 C46:C50 C54:C58 C62:C63" xr:uid="{00000000-0002-0000-0400-000001000000}">
      <formula1>"Fish,Chicken,Beef,Egg,Others"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'Meal Counting'!$C$1:$AP$1</xm:f>
          </x14:formula1>
          <xm:sqref>B2:B63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J52"/>
  <sheetViews>
    <sheetView workbookViewId="0">
      <pane ySplit="5" topLeftCell="A6" activePane="bottomLeft" state="frozen"/>
      <selection pane="bottomLeft" activeCell="K8" sqref="K8"/>
    </sheetView>
  </sheetViews>
  <sheetFormatPr defaultColWidth="9.14453125" defaultRowHeight="18.75" customHeight="1" x14ac:dyDescent="0.2"/>
  <cols>
    <col min="1" max="1" width="9.14453125" style="67"/>
    <col min="2" max="2" width="20.71484375" style="67" customWidth="1"/>
    <col min="3" max="3" width="19.1015625" style="67" customWidth="1"/>
    <col min="4" max="5" width="13.5859375" style="67" customWidth="1"/>
    <col min="6" max="7" width="13.5859375" style="68" customWidth="1"/>
    <col min="8" max="8" width="15.33203125" style="68" customWidth="1"/>
    <col min="9" max="9" width="22.734375" style="68" customWidth="1"/>
    <col min="10" max="10" width="36.3203125" style="67" customWidth="1"/>
    <col min="11" max="16384" width="9.14453125" style="67"/>
  </cols>
  <sheetData>
    <row r="1" spans="1:10" s="47" customFormat="1" ht="18.75" customHeight="1" x14ac:dyDescent="0.2">
      <c r="A1" s="553" t="s">
        <v>68</v>
      </c>
      <c r="B1" s="554"/>
      <c r="C1" s="554"/>
      <c r="D1" s="554"/>
      <c r="E1" s="554"/>
      <c r="F1" s="554"/>
      <c r="G1" s="554"/>
      <c r="H1" s="554"/>
      <c r="I1" s="554"/>
      <c r="J1" s="555"/>
    </row>
    <row r="2" spans="1:10" s="47" customFormat="1" ht="18.75" customHeight="1" thickBot="1" x14ac:dyDescent="0.25">
      <c r="A2" s="556"/>
      <c r="B2" s="557"/>
      <c r="C2" s="557"/>
      <c r="D2" s="557"/>
      <c r="E2" s="557"/>
      <c r="F2" s="557"/>
      <c r="G2" s="557"/>
      <c r="H2" s="557"/>
      <c r="I2" s="557"/>
      <c r="J2" s="558"/>
    </row>
    <row r="3" spans="1:10" s="47" customFormat="1" ht="12.75" customHeight="1" x14ac:dyDescent="0.2">
      <c r="A3" s="559" t="s">
        <v>69</v>
      </c>
      <c r="B3" s="560"/>
      <c r="C3" s="560"/>
      <c r="D3" s="560"/>
      <c r="E3" s="560"/>
      <c r="F3" s="560"/>
      <c r="G3" s="563" t="s">
        <v>70</v>
      </c>
      <c r="H3" s="563"/>
      <c r="I3" s="563"/>
      <c r="J3" s="564"/>
    </row>
    <row r="4" spans="1:10" s="47" customFormat="1" ht="12.75" customHeight="1" thickBot="1" x14ac:dyDescent="0.25">
      <c r="A4" s="561"/>
      <c r="B4" s="562"/>
      <c r="C4" s="562"/>
      <c r="D4" s="562"/>
      <c r="E4" s="562"/>
      <c r="F4" s="562"/>
      <c r="G4" s="565"/>
      <c r="H4" s="565"/>
      <c r="I4" s="565"/>
      <c r="J4" s="566"/>
    </row>
    <row r="5" spans="1:10" s="47" customFormat="1" ht="18.75" customHeight="1" thickBot="1" x14ac:dyDescent="0.25">
      <c r="A5" s="69" t="s">
        <v>71</v>
      </c>
      <c r="B5" s="70" t="s">
        <v>1</v>
      </c>
      <c r="C5" s="71" t="s">
        <v>72</v>
      </c>
      <c r="D5" s="71" t="s">
        <v>73</v>
      </c>
      <c r="E5" s="101" t="s">
        <v>74</v>
      </c>
      <c r="F5" s="71" t="s">
        <v>75</v>
      </c>
      <c r="G5" s="102" t="s">
        <v>76</v>
      </c>
      <c r="H5" s="103" t="s">
        <v>77</v>
      </c>
      <c r="I5" s="125" t="s">
        <v>53</v>
      </c>
      <c r="J5" s="126" t="s">
        <v>61</v>
      </c>
    </row>
    <row r="6" spans="1:10" s="47" customFormat="1" ht="18.75" customHeight="1" x14ac:dyDescent="0.2">
      <c r="A6" s="72">
        <f>IF(B6="","",ROW()-5)</f>
        <v>1</v>
      </c>
      <c r="B6" s="73">
        <v>45474</v>
      </c>
      <c r="C6" s="74" t="s">
        <v>78</v>
      </c>
      <c r="D6" s="75">
        <v>5</v>
      </c>
      <c r="E6" s="104" t="s">
        <v>79</v>
      </c>
      <c r="F6" s="105">
        <v>141</v>
      </c>
      <c r="G6" s="106">
        <f>IF(OR(D6="",F6=""),"",F6*D6)</f>
        <v>705</v>
      </c>
      <c r="H6" s="107"/>
      <c r="I6" s="127">
        <f>IF(G6="","",G6-H6)</f>
        <v>705</v>
      </c>
      <c r="J6" s="128"/>
    </row>
    <row r="7" spans="1:10" s="47" customFormat="1" ht="18.75" customHeight="1" x14ac:dyDescent="0.2">
      <c r="A7" s="72">
        <f t="shared" ref="A7:A35" si="0">IF(B7="","",ROW()-5)</f>
        <v>2</v>
      </c>
      <c r="B7" s="73">
        <v>45474</v>
      </c>
      <c r="C7" s="76" t="s">
        <v>80</v>
      </c>
      <c r="D7" s="76">
        <v>2</v>
      </c>
      <c r="E7" s="104" t="s">
        <v>79</v>
      </c>
      <c r="F7" s="108">
        <v>115</v>
      </c>
      <c r="G7" s="109">
        <f t="shared" ref="G7:G35" si="1">IF(OR(D7="",F7=""),"",F7*D7)</f>
        <v>230</v>
      </c>
      <c r="H7" s="110"/>
      <c r="I7" s="129">
        <f>IF(G7="","",G7-H7)</f>
        <v>230</v>
      </c>
      <c r="J7" s="128"/>
    </row>
    <row r="8" spans="1:10" s="47" customFormat="1" ht="18.75" customHeight="1" x14ac:dyDescent="0.2">
      <c r="A8" s="72">
        <f t="shared" si="0"/>
        <v>3</v>
      </c>
      <c r="B8" s="73">
        <v>45474</v>
      </c>
      <c r="C8" s="76" t="s">
        <v>81</v>
      </c>
      <c r="D8" s="76">
        <v>5</v>
      </c>
      <c r="E8" s="111" t="s">
        <v>82</v>
      </c>
      <c r="F8" s="108">
        <v>25</v>
      </c>
      <c r="G8" s="109">
        <f t="shared" si="1"/>
        <v>125</v>
      </c>
      <c r="H8" s="110"/>
      <c r="I8" s="129">
        <f>IF(G8="","",G8-H8)</f>
        <v>125</v>
      </c>
      <c r="J8" s="128"/>
    </row>
    <row r="9" spans="1:10" s="47" customFormat="1" ht="18.75" customHeight="1" x14ac:dyDescent="0.2">
      <c r="A9" s="72">
        <f t="shared" si="0"/>
        <v>4</v>
      </c>
      <c r="B9" s="73">
        <v>45474</v>
      </c>
      <c r="C9" s="76" t="s">
        <v>83</v>
      </c>
      <c r="D9" s="76">
        <v>3</v>
      </c>
      <c r="E9" s="111" t="s">
        <v>82</v>
      </c>
      <c r="F9" s="108">
        <v>40</v>
      </c>
      <c r="G9" s="109">
        <f t="shared" si="1"/>
        <v>120</v>
      </c>
      <c r="H9" s="110"/>
      <c r="I9" s="129">
        <f>IF(G9="","",G9-H9)</f>
        <v>120</v>
      </c>
      <c r="J9" s="128"/>
    </row>
    <row r="10" spans="1:10" s="47" customFormat="1" ht="18.75" customHeight="1" x14ac:dyDescent="0.2">
      <c r="A10" s="72">
        <f t="shared" si="0"/>
        <v>5</v>
      </c>
      <c r="B10" s="77">
        <v>45475</v>
      </c>
      <c r="C10" s="76" t="s">
        <v>83</v>
      </c>
      <c r="D10" s="76">
        <v>1</v>
      </c>
      <c r="E10" s="111" t="s">
        <v>84</v>
      </c>
      <c r="F10" s="108">
        <v>1000</v>
      </c>
      <c r="G10" s="109">
        <f t="shared" si="1"/>
        <v>1000</v>
      </c>
      <c r="H10" s="110"/>
      <c r="I10" s="129">
        <f>IF(G10="","",G10-H10)</f>
        <v>1000</v>
      </c>
      <c r="J10" s="128" t="s">
        <v>85</v>
      </c>
    </row>
    <row r="11" spans="1:10" s="47" customFormat="1" ht="18.75" customHeight="1" x14ac:dyDescent="0.2">
      <c r="A11" s="72">
        <f t="shared" si="0"/>
        <v>6</v>
      </c>
      <c r="B11" s="77">
        <v>45481</v>
      </c>
      <c r="C11" s="76" t="s">
        <v>83</v>
      </c>
      <c r="D11" s="76">
        <v>1</v>
      </c>
      <c r="E11" s="111" t="s">
        <v>84</v>
      </c>
      <c r="F11" s="108">
        <v>1000</v>
      </c>
      <c r="G11" s="109">
        <f t="shared" si="1"/>
        <v>1000</v>
      </c>
      <c r="H11" s="110"/>
      <c r="I11" s="129">
        <f>IF(G11="","",G11-H11)</f>
        <v>1000</v>
      </c>
      <c r="J11" s="128" t="s">
        <v>85</v>
      </c>
    </row>
    <row r="12" spans="1:10" s="47" customFormat="1" ht="18.75" customHeight="1" x14ac:dyDescent="0.2">
      <c r="A12" s="72">
        <f t="shared" si="0"/>
        <v>7</v>
      </c>
      <c r="B12" s="77">
        <v>45486</v>
      </c>
      <c r="C12" s="76" t="s">
        <v>83</v>
      </c>
      <c r="D12" s="76">
        <v>1</v>
      </c>
      <c r="E12" s="111" t="s">
        <v>84</v>
      </c>
      <c r="F12" s="108">
        <v>1000</v>
      </c>
      <c r="G12" s="109">
        <f t="shared" si="1"/>
        <v>1000</v>
      </c>
      <c r="H12" s="110"/>
      <c r="I12" s="129">
        <f>IF(G12="","",G12-H12)</f>
        <v>1000</v>
      </c>
      <c r="J12" s="128" t="s">
        <v>86</v>
      </c>
    </row>
    <row r="13" spans="1:10" s="47" customFormat="1" ht="18.75" customHeight="1" x14ac:dyDescent="0.2">
      <c r="A13" s="72">
        <f t="shared" si="0"/>
        <v>8</v>
      </c>
      <c r="B13" s="77">
        <v>45486</v>
      </c>
      <c r="C13" s="76" t="s">
        <v>80</v>
      </c>
      <c r="D13" s="76">
        <v>1</v>
      </c>
      <c r="E13" s="111" t="s">
        <v>79</v>
      </c>
      <c r="F13" s="108">
        <v>105</v>
      </c>
      <c r="G13" s="109">
        <f t="shared" si="1"/>
        <v>105</v>
      </c>
      <c r="H13" s="110"/>
      <c r="I13" s="129">
        <f>IF(G13="","",G13-H13)</f>
        <v>105</v>
      </c>
      <c r="J13" s="128"/>
    </row>
    <row r="14" spans="1:10" s="47" customFormat="1" ht="18.75" customHeight="1" x14ac:dyDescent="0.2">
      <c r="A14" s="72">
        <f t="shared" si="0"/>
        <v>9</v>
      </c>
      <c r="B14" s="77">
        <v>45487</v>
      </c>
      <c r="C14" s="74" t="s">
        <v>78</v>
      </c>
      <c r="D14" s="76">
        <v>5</v>
      </c>
      <c r="E14" s="112" t="s">
        <v>79</v>
      </c>
      <c r="F14" s="108">
        <v>142</v>
      </c>
      <c r="G14" s="109">
        <f t="shared" si="1"/>
        <v>710</v>
      </c>
      <c r="H14" s="110"/>
      <c r="I14" s="129">
        <f>IF(G14="","",G14-H14)</f>
        <v>710</v>
      </c>
      <c r="J14" s="128"/>
    </row>
    <row r="15" spans="1:10" s="47" customFormat="1" ht="18.75" customHeight="1" x14ac:dyDescent="0.2">
      <c r="A15" s="72">
        <f t="shared" si="0"/>
        <v>10</v>
      </c>
      <c r="B15" s="77">
        <v>45493</v>
      </c>
      <c r="C15" s="76" t="s">
        <v>83</v>
      </c>
      <c r="D15" s="76">
        <v>1</v>
      </c>
      <c r="E15" s="111" t="s">
        <v>84</v>
      </c>
      <c r="F15" s="108">
        <v>1000</v>
      </c>
      <c r="G15" s="109">
        <f t="shared" si="1"/>
        <v>1000</v>
      </c>
      <c r="H15" s="110"/>
      <c r="I15" s="129">
        <f>IF(G15="","",G15-H15)</f>
        <v>1000</v>
      </c>
      <c r="J15" s="128" t="s">
        <v>85</v>
      </c>
    </row>
    <row r="16" spans="1:10" s="47" customFormat="1" ht="18.75" customHeight="1" x14ac:dyDescent="0.2">
      <c r="A16" s="72">
        <f t="shared" si="0"/>
        <v>11</v>
      </c>
      <c r="B16" s="77">
        <v>45496</v>
      </c>
      <c r="C16" s="76" t="s">
        <v>83</v>
      </c>
      <c r="D16" s="76">
        <v>1</v>
      </c>
      <c r="E16" s="111" t="s">
        <v>84</v>
      </c>
      <c r="F16" s="108">
        <v>1000</v>
      </c>
      <c r="G16" s="109">
        <f t="shared" si="1"/>
        <v>1000</v>
      </c>
      <c r="H16" s="110"/>
      <c r="I16" s="129">
        <f>IF(G16="","",G16-H16)</f>
        <v>1000</v>
      </c>
      <c r="J16" s="128" t="s">
        <v>85</v>
      </c>
    </row>
    <row r="17" spans="1:10" s="47" customFormat="1" ht="18.75" customHeight="1" x14ac:dyDescent="0.2">
      <c r="A17" s="72">
        <f t="shared" si="0"/>
        <v>12</v>
      </c>
      <c r="B17" s="77">
        <v>45501</v>
      </c>
      <c r="C17" s="74" t="s">
        <v>170</v>
      </c>
      <c r="D17" s="76">
        <v>1</v>
      </c>
      <c r="E17" s="111" t="s">
        <v>79</v>
      </c>
      <c r="F17" s="108">
        <v>138</v>
      </c>
      <c r="G17" s="109">
        <f t="shared" si="1"/>
        <v>138</v>
      </c>
      <c r="H17" s="110"/>
      <c r="I17" s="129">
        <f>IF(G17="","",G17-H17)</f>
        <v>138</v>
      </c>
      <c r="J17" s="128"/>
    </row>
    <row r="18" spans="1:10" s="47" customFormat="1" ht="18.75" customHeight="1" x14ac:dyDescent="0.2">
      <c r="A18" s="72" t="str">
        <f t="shared" si="0"/>
        <v/>
      </c>
      <c r="B18" s="77"/>
      <c r="C18" s="76"/>
      <c r="D18" s="76"/>
      <c r="E18" s="111"/>
      <c r="F18" s="108"/>
      <c r="G18" s="109" t="str">
        <f t="shared" si="1"/>
        <v/>
      </c>
      <c r="H18" s="110"/>
      <c r="I18" s="129" t="str">
        <f>IF(G18="","",G18-H18)</f>
        <v/>
      </c>
      <c r="J18" s="128"/>
    </row>
    <row r="19" spans="1:10" s="47" customFormat="1" ht="18.75" customHeight="1" x14ac:dyDescent="0.2">
      <c r="A19" s="72" t="str">
        <f t="shared" si="0"/>
        <v/>
      </c>
      <c r="B19" s="77"/>
      <c r="C19" s="76"/>
      <c r="D19" s="76"/>
      <c r="E19" s="111"/>
      <c r="F19" s="108"/>
      <c r="G19" s="109" t="str">
        <f t="shared" si="1"/>
        <v/>
      </c>
      <c r="H19" s="110"/>
      <c r="I19" s="129" t="str">
        <f>IF(G19="","",G19-H19)</f>
        <v/>
      </c>
      <c r="J19" s="128"/>
    </row>
    <row r="20" spans="1:10" s="47" customFormat="1" ht="18.75" customHeight="1" x14ac:dyDescent="0.2">
      <c r="A20" s="72" t="str">
        <f t="shared" si="0"/>
        <v/>
      </c>
      <c r="B20" s="77"/>
      <c r="C20" s="76"/>
      <c r="D20" s="76"/>
      <c r="E20" s="111"/>
      <c r="F20" s="108"/>
      <c r="G20" s="109" t="str">
        <f t="shared" si="1"/>
        <v/>
      </c>
      <c r="H20" s="110"/>
      <c r="I20" s="129" t="str">
        <f>IF(G20="","",G20-H20)</f>
        <v/>
      </c>
      <c r="J20" s="128"/>
    </row>
    <row r="21" spans="1:10" s="47" customFormat="1" ht="18.75" customHeight="1" x14ac:dyDescent="0.2">
      <c r="A21" s="72" t="str">
        <f t="shared" si="0"/>
        <v/>
      </c>
      <c r="B21" s="77"/>
      <c r="C21" s="76"/>
      <c r="D21" s="76"/>
      <c r="E21" s="111"/>
      <c r="F21" s="108"/>
      <c r="G21" s="109" t="str">
        <f t="shared" si="1"/>
        <v/>
      </c>
      <c r="H21" s="110"/>
      <c r="I21" s="129" t="str">
        <f>IF(G21="","",G21-H21)</f>
        <v/>
      </c>
      <c r="J21" s="128"/>
    </row>
    <row r="22" spans="1:10" s="47" customFormat="1" ht="18.75" customHeight="1" x14ac:dyDescent="0.2">
      <c r="A22" s="72" t="str">
        <f t="shared" si="0"/>
        <v/>
      </c>
      <c r="B22" s="77"/>
      <c r="C22" s="76"/>
      <c r="D22" s="76"/>
      <c r="E22" s="111"/>
      <c r="F22" s="108"/>
      <c r="G22" s="109" t="str">
        <f t="shared" si="1"/>
        <v/>
      </c>
      <c r="H22" s="110"/>
      <c r="I22" s="129" t="str">
        <f>IF(G22="","",G22-H22)</f>
        <v/>
      </c>
      <c r="J22" s="128"/>
    </row>
    <row r="23" spans="1:10" s="47" customFormat="1" ht="18.75" customHeight="1" x14ac:dyDescent="0.2">
      <c r="A23" s="72" t="str">
        <f t="shared" si="0"/>
        <v/>
      </c>
      <c r="B23" s="77"/>
      <c r="C23" s="76"/>
      <c r="D23" s="76"/>
      <c r="E23" s="111"/>
      <c r="F23" s="108"/>
      <c r="G23" s="109" t="str">
        <f t="shared" si="1"/>
        <v/>
      </c>
      <c r="H23" s="110"/>
      <c r="I23" s="129" t="str">
        <f>IF(G23="","",G23-H23)</f>
        <v/>
      </c>
      <c r="J23" s="128"/>
    </row>
    <row r="24" spans="1:10" s="47" customFormat="1" ht="18.75" customHeight="1" x14ac:dyDescent="0.2">
      <c r="A24" s="72" t="str">
        <f t="shared" si="0"/>
        <v/>
      </c>
      <c r="B24" s="77"/>
      <c r="C24" s="76"/>
      <c r="D24" s="76"/>
      <c r="E24" s="111"/>
      <c r="F24" s="108"/>
      <c r="G24" s="109" t="str">
        <f t="shared" si="1"/>
        <v/>
      </c>
      <c r="H24" s="110"/>
      <c r="I24" s="129" t="str">
        <f>IF(G24="","",G24-H24)</f>
        <v/>
      </c>
      <c r="J24" s="128"/>
    </row>
    <row r="25" spans="1:10" s="47" customFormat="1" ht="18.75" customHeight="1" x14ac:dyDescent="0.2">
      <c r="A25" s="72" t="str">
        <f t="shared" si="0"/>
        <v/>
      </c>
      <c r="B25" s="77"/>
      <c r="C25" s="76"/>
      <c r="D25" s="76"/>
      <c r="E25" s="111"/>
      <c r="F25" s="108"/>
      <c r="G25" s="109" t="str">
        <f t="shared" si="1"/>
        <v/>
      </c>
      <c r="H25" s="110"/>
      <c r="I25" s="129" t="str">
        <f>IF(G25="","",G25-H25)</f>
        <v/>
      </c>
      <c r="J25" s="128"/>
    </row>
    <row r="26" spans="1:10" s="47" customFormat="1" ht="18.75" customHeight="1" x14ac:dyDescent="0.2">
      <c r="A26" s="72" t="str">
        <f t="shared" si="0"/>
        <v/>
      </c>
      <c r="B26" s="77"/>
      <c r="C26" s="76"/>
      <c r="D26" s="76"/>
      <c r="E26" s="111"/>
      <c r="F26" s="108"/>
      <c r="G26" s="109" t="str">
        <f t="shared" si="1"/>
        <v/>
      </c>
      <c r="H26" s="110"/>
      <c r="I26" s="129" t="str">
        <f>IF(G26="","",G26-H26)</f>
        <v/>
      </c>
      <c r="J26" s="128"/>
    </row>
    <row r="27" spans="1:10" s="47" customFormat="1" ht="18.75" customHeight="1" x14ac:dyDescent="0.2">
      <c r="A27" s="72" t="str">
        <f t="shared" si="0"/>
        <v/>
      </c>
      <c r="B27" s="77"/>
      <c r="C27" s="76"/>
      <c r="D27" s="76"/>
      <c r="E27" s="111"/>
      <c r="F27" s="108"/>
      <c r="G27" s="109" t="str">
        <f t="shared" si="1"/>
        <v/>
      </c>
      <c r="H27" s="110"/>
      <c r="I27" s="129" t="str">
        <f>IF(G27="","",G27-H27)</f>
        <v/>
      </c>
      <c r="J27" s="128"/>
    </row>
    <row r="28" spans="1:10" s="47" customFormat="1" ht="18.75" customHeight="1" x14ac:dyDescent="0.2">
      <c r="A28" s="72" t="str">
        <f t="shared" si="0"/>
        <v/>
      </c>
      <c r="B28" s="77"/>
      <c r="C28" s="76"/>
      <c r="D28" s="76"/>
      <c r="E28" s="111"/>
      <c r="F28" s="108"/>
      <c r="G28" s="109" t="str">
        <f t="shared" si="1"/>
        <v/>
      </c>
      <c r="H28" s="110"/>
      <c r="I28" s="129" t="str">
        <f>IF(G28="","",G28-H28)</f>
        <v/>
      </c>
      <c r="J28" s="128"/>
    </row>
    <row r="29" spans="1:10" s="47" customFormat="1" ht="18.75" customHeight="1" x14ac:dyDescent="0.2">
      <c r="A29" s="72" t="str">
        <f t="shared" si="0"/>
        <v/>
      </c>
      <c r="B29" s="77"/>
      <c r="C29" s="76"/>
      <c r="D29" s="76"/>
      <c r="E29" s="111"/>
      <c r="F29" s="108"/>
      <c r="G29" s="109" t="str">
        <f t="shared" si="1"/>
        <v/>
      </c>
      <c r="H29" s="110"/>
      <c r="I29" s="129" t="str">
        <f>IF(G29="","",G29-H29)</f>
        <v/>
      </c>
      <c r="J29" s="128"/>
    </row>
    <row r="30" spans="1:10" s="47" customFormat="1" ht="18.75" customHeight="1" x14ac:dyDescent="0.2">
      <c r="A30" s="72" t="str">
        <f t="shared" si="0"/>
        <v/>
      </c>
      <c r="B30" s="77"/>
      <c r="C30" s="76"/>
      <c r="D30" s="76"/>
      <c r="E30" s="111"/>
      <c r="F30" s="108"/>
      <c r="G30" s="109" t="str">
        <f t="shared" si="1"/>
        <v/>
      </c>
      <c r="H30" s="110"/>
      <c r="I30" s="129"/>
      <c r="J30" s="128"/>
    </row>
    <row r="31" spans="1:10" s="47" customFormat="1" ht="18.75" customHeight="1" x14ac:dyDescent="0.2">
      <c r="A31" s="72" t="str">
        <f t="shared" si="0"/>
        <v/>
      </c>
      <c r="B31" s="77"/>
      <c r="C31" s="76"/>
      <c r="D31" s="76"/>
      <c r="E31" s="111"/>
      <c r="F31" s="108"/>
      <c r="G31" s="109" t="str">
        <f t="shared" si="1"/>
        <v/>
      </c>
      <c r="H31" s="110"/>
      <c r="I31" s="129" t="str">
        <f>IF(G31="","",G31-H31)</f>
        <v/>
      </c>
      <c r="J31" s="128"/>
    </row>
    <row r="32" spans="1:10" s="47" customFormat="1" ht="18.75" customHeight="1" x14ac:dyDescent="0.2">
      <c r="A32" s="72" t="str">
        <f t="shared" si="0"/>
        <v/>
      </c>
      <c r="B32" s="77"/>
      <c r="C32" s="76"/>
      <c r="D32" s="76"/>
      <c r="E32" s="111"/>
      <c r="F32" s="108"/>
      <c r="G32" s="109" t="str">
        <f t="shared" si="1"/>
        <v/>
      </c>
      <c r="H32" s="110"/>
      <c r="I32" s="129" t="str">
        <f>IF(G32="","",G32-H32)</f>
        <v/>
      </c>
      <c r="J32" s="128"/>
    </row>
    <row r="33" spans="1:10" s="47" customFormat="1" ht="18.75" customHeight="1" x14ac:dyDescent="0.2">
      <c r="A33" s="72" t="str">
        <f t="shared" si="0"/>
        <v/>
      </c>
      <c r="B33" s="77"/>
      <c r="C33" s="76"/>
      <c r="D33" s="76"/>
      <c r="E33" s="111"/>
      <c r="F33" s="108"/>
      <c r="G33" s="109" t="str">
        <f t="shared" si="1"/>
        <v/>
      </c>
      <c r="H33" s="110"/>
      <c r="I33" s="129" t="str">
        <f>IF(G33="","",G33-H33)</f>
        <v/>
      </c>
      <c r="J33" s="128"/>
    </row>
    <row r="34" spans="1:10" s="47" customFormat="1" ht="18.75" customHeight="1" x14ac:dyDescent="0.2">
      <c r="A34" s="72" t="str">
        <f t="shared" si="0"/>
        <v/>
      </c>
      <c r="B34" s="77"/>
      <c r="C34" s="76"/>
      <c r="D34" s="76"/>
      <c r="E34" s="111"/>
      <c r="F34" s="108"/>
      <c r="G34" s="109" t="str">
        <f t="shared" si="1"/>
        <v/>
      </c>
      <c r="H34" s="110"/>
      <c r="I34" s="129" t="str">
        <f>IF(G34="","",G34-H34)</f>
        <v/>
      </c>
      <c r="J34" s="128"/>
    </row>
    <row r="35" spans="1:10" s="47" customFormat="1" ht="18.75" customHeight="1" thickBot="1" x14ac:dyDescent="0.25">
      <c r="A35" s="72" t="str">
        <f t="shared" si="0"/>
        <v/>
      </c>
      <c r="B35" s="78"/>
      <c r="C35" s="79"/>
      <c r="D35" s="79"/>
      <c r="E35" s="113"/>
      <c r="F35" s="114"/>
      <c r="G35" s="115" t="str">
        <f t="shared" si="1"/>
        <v/>
      </c>
      <c r="H35" s="116"/>
      <c r="I35" s="130" t="str">
        <f>IF(G35="","",G35-H35)</f>
        <v/>
      </c>
      <c r="J35" s="131"/>
    </row>
    <row r="36" spans="1:10" s="47" customFormat="1" ht="18.75" customHeight="1" x14ac:dyDescent="0.2">
      <c r="A36" s="567" t="s">
        <v>87</v>
      </c>
      <c r="B36" s="568"/>
      <c r="C36" s="568"/>
      <c r="D36" s="568"/>
      <c r="E36" s="568"/>
      <c r="F36" s="568"/>
      <c r="G36" s="568"/>
      <c r="H36" s="568"/>
      <c r="I36" s="537">
        <f>SUM(I6:I35)</f>
        <v>7133</v>
      </c>
      <c r="J36" s="551" t="str">
        <f>"Total Discount : Rs "&amp;SUM(H6:H35)</f>
        <v>Total Discount : Rs 0</v>
      </c>
    </row>
    <row r="37" spans="1:10" s="66" customFormat="1" ht="18.75" customHeight="1" thickBot="1" x14ac:dyDescent="0.25">
      <c r="A37" s="569"/>
      <c r="B37" s="570"/>
      <c r="C37" s="570"/>
      <c r="D37" s="570"/>
      <c r="E37" s="570"/>
      <c r="F37" s="570"/>
      <c r="G37" s="570"/>
      <c r="H37" s="570"/>
      <c r="I37" s="538"/>
      <c r="J37" s="552"/>
    </row>
    <row r="38" spans="1:10" s="66" customFormat="1" ht="18.75" customHeight="1" x14ac:dyDescent="0.2">
      <c r="D38" s="80"/>
      <c r="E38" s="80"/>
      <c r="F38" s="80"/>
      <c r="G38" s="80"/>
      <c r="H38" s="80"/>
      <c r="I38" s="80"/>
      <c r="J38" s="80"/>
    </row>
    <row r="39" spans="1:10" s="66" customFormat="1" ht="18.75" customHeight="1" x14ac:dyDescent="0.2">
      <c r="A39" s="529" t="s">
        <v>88</v>
      </c>
      <c r="B39" s="529"/>
      <c r="C39" s="529"/>
      <c r="D39" s="529"/>
      <c r="E39" s="529"/>
      <c r="F39" s="117"/>
      <c r="G39" s="545" t="s">
        <v>89</v>
      </c>
      <c r="H39" s="546"/>
      <c r="I39" s="547"/>
      <c r="J39" s="80"/>
    </row>
    <row r="40" spans="1:10" s="66" customFormat="1" ht="18.75" customHeight="1" x14ac:dyDescent="0.2">
      <c r="A40" s="81" t="s">
        <v>90</v>
      </c>
      <c r="B40" s="82" t="s">
        <v>1</v>
      </c>
      <c r="C40" s="83" t="s">
        <v>16</v>
      </c>
      <c r="D40" s="81" t="s">
        <v>91</v>
      </c>
      <c r="E40" s="81" t="s">
        <v>53</v>
      </c>
      <c r="F40" s="117"/>
      <c r="G40" s="548"/>
      <c r="H40" s="549"/>
      <c r="I40" s="550"/>
      <c r="J40" s="132"/>
    </row>
    <row r="41" spans="1:10" s="66" customFormat="1" ht="18.75" customHeight="1" x14ac:dyDescent="0.2">
      <c r="A41" s="84">
        <f>'Data-Info'!D6</f>
        <v>300</v>
      </c>
      <c r="B41" s="85"/>
      <c r="C41" s="86">
        <f>Dashboard!M5</f>
        <v>16</v>
      </c>
      <c r="D41" s="87"/>
      <c r="E41" s="118" t="str">
        <f>IF(B41="","",(A41*C41)+D41)</f>
        <v/>
      </c>
      <c r="F41" s="119"/>
      <c r="G41" s="534" t="s">
        <v>71</v>
      </c>
      <c r="H41" s="535" t="s">
        <v>92</v>
      </c>
      <c r="I41" s="534" t="s">
        <v>76</v>
      </c>
      <c r="J41" s="67"/>
    </row>
    <row r="42" spans="1:10" s="66" customFormat="1" ht="18.75" customHeight="1" x14ac:dyDescent="0.2">
      <c r="A42" s="47"/>
      <c r="B42" s="47"/>
      <c r="C42" s="47"/>
      <c r="D42" s="47"/>
      <c r="E42" s="47"/>
      <c r="F42" s="119"/>
      <c r="G42" s="534"/>
      <c r="H42" s="536"/>
      <c r="I42" s="534"/>
      <c r="J42" s="95"/>
    </row>
    <row r="43" spans="1:10" s="66" customFormat="1" ht="18.75" customHeight="1" x14ac:dyDescent="0.2">
      <c r="A43" s="529" t="s">
        <v>93</v>
      </c>
      <c r="B43" s="529"/>
      <c r="C43" s="529"/>
      <c r="D43" s="529"/>
      <c r="E43" s="529"/>
      <c r="F43" s="119"/>
      <c r="G43" s="120">
        <f>IF(H43="","",ROW()-42)</f>
        <v>1</v>
      </c>
      <c r="H43" s="120" t="s">
        <v>94</v>
      </c>
      <c r="I43" s="133" t="str">
        <f>E41</f>
        <v/>
      </c>
      <c r="J43" s="95"/>
    </row>
    <row r="44" spans="1:10" s="66" customFormat="1" ht="18.75" customHeight="1" x14ac:dyDescent="0.2">
      <c r="A44" s="88" t="s">
        <v>71</v>
      </c>
      <c r="B44" s="82" t="s">
        <v>1</v>
      </c>
      <c r="C44" s="81" t="s">
        <v>75</v>
      </c>
      <c r="D44" s="81" t="s">
        <v>73</v>
      </c>
      <c r="E44" s="81" t="s">
        <v>76</v>
      </c>
      <c r="F44" s="119"/>
      <c r="G44" s="120">
        <f>IF(H44="","",ROW()-42)</f>
        <v>2</v>
      </c>
      <c r="H44" s="120" t="s">
        <v>95</v>
      </c>
      <c r="I44" s="133">
        <f>SUM(E45:E47)</f>
        <v>2100</v>
      </c>
      <c r="J44" s="95"/>
    </row>
    <row r="45" spans="1:10" s="66" customFormat="1" ht="18.75" customHeight="1" x14ac:dyDescent="0.2">
      <c r="A45" s="89">
        <f>IF(B45="","",ROW()-44)</f>
        <v>1</v>
      </c>
      <c r="B45" s="90">
        <v>45477</v>
      </c>
      <c r="C45" s="91">
        <v>1050</v>
      </c>
      <c r="D45" s="92">
        <v>1</v>
      </c>
      <c r="E45" s="118">
        <f>IF(OR(C45="",D45=""),"",C45*D45)</f>
        <v>1050</v>
      </c>
      <c r="F45" s="119"/>
      <c r="G45" s="120">
        <f>IF(H45="","",ROW()-42)</f>
        <v>3</v>
      </c>
      <c r="H45" s="120" t="s">
        <v>96</v>
      </c>
      <c r="I45" s="133" t="str">
        <f>E51</f>
        <v/>
      </c>
      <c r="J45" s="95"/>
    </row>
    <row r="46" spans="1:10" s="66" customFormat="1" ht="18.75" customHeight="1" x14ac:dyDescent="0.2">
      <c r="A46" s="89" t="str">
        <f>IF(B46="","",ROW()-44)</f>
        <v/>
      </c>
      <c r="B46" s="90"/>
      <c r="C46" s="91">
        <v>1050</v>
      </c>
      <c r="D46" s="92">
        <v>1</v>
      </c>
      <c r="E46" s="118">
        <f>IF(OR(C46="",D46=""),"",C46*D46)</f>
        <v>1050</v>
      </c>
      <c r="F46" s="119"/>
      <c r="G46" s="120" t="str">
        <f>IF(H46="","",ROW()-42)</f>
        <v/>
      </c>
      <c r="H46" s="121"/>
      <c r="I46" s="134"/>
      <c r="J46" s="95"/>
    </row>
    <row r="47" spans="1:10" s="66" customFormat="1" ht="18.75" customHeight="1" x14ac:dyDescent="0.2">
      <c r="A47" s="89" t="str">
        <f>IF(B47="","",ROW()-44)</f>
        <v/>
      </c>
      <c r="B47" s="90"/>
      <c r="C47" s="93"/>
      <c r="D47" s="92"/>
      <c r="E47" s="118" t="str">
        <f>IF(OR(C47="",D47=""),"",C47*D47)</f>
        <v/>
      </c>
      <c r="F47" s="119"/>
      <c r="G47" s="120" t="str">
        <f>IF(H47="","",ROW()-42)</f>
        <v/>
      </c>
      <c r="H47" s="121"/>
      <c r="I47" s="134"/>
      <c r="J47" s="95"/>
    </row>
    <row r="48" spans="1:10" s="66" customFormat="1" ht="18.75" customHeight="1" x14ac:dyDescent="0.2">
      <c r="F48" s="119"/>
      <c r="G48" s="120" t="str">
        <f>IF(H48="","",ROW()-42)</f>
        <v/>
      </c>
      <c r="H48" s="122"/>
      <c r="I48" s="134"/>
      <c r="J48" s="95"/>
    </row>
    <row r="49" spans="1:10" s="66" customFormat="1" ht="18.75" customHeight="1" x14ac:dyDescent="0.2">
      <c r="A49" s="529" t="s">
        <v>97</v>
      </c>
      <c r="B49" s="529"/>
      <c r="C49" s="529"/>
      <c r="D49" s="529"/>
      <c r="E49" s="529"/>
      <c r="F49" s="119"/>
      <c r="G49" s="120" t="str">
        <f>IF(H49="","",ROW()-42)</f>
        <v/>
      </c>
      <c r="H49" s="122"/>
      <c r="I49" s="134"/>
      <c r="J49" s="95"/>
    </row>
    <row r="50" spans="1:10" s="66" customFormat="1" ht="18.75" customHeight="1" x14ac:dyDescent="0.2">
      <c r="A50" s="530" t="s">
        <v>98</v>
      </c>
      <c r="B50" s="531"/>
      <c r="C50" s="81" t="s">
        <v>99</v>
      </c>
      <c r="D50" s="81" t="s">
        <v>77</v>
      </c>
      <c r="E50" s="81" t="s">
        <v>53</v>
      </c>
      <c r="F50" s="119"/>
      <c r="G50" s="541" t="s">
        <v>53</v>
      </c>
      <c r="H50" s="542"/>
      <c r="I50" s="539">
        <f>SUM(I43:I49)</f>
        <v>2100</v>
      </c>
      <c r="J50" s="95"/>
    </row>
    <row r="51" spans="1:10" s="66" customFormat="1" ht="18.75" customHeight="1" x14ac:dyDescent="0.2">
      <c r="A51" s="532">
        <f>'Data-Info'!D8</f>
        <v>100</v>
      </c>
      <c r="B51" s="533"/>
      <c r="C51" s="94"/>
      <c r="D51" s="87"/>
      <c r="E51" s="118" t="str">
        <f>IF(OR(A51="",C51=""),"",(A51*C51)-D51)</f>
        <v/>
      </c>
      <c r="F51" s="123"/>
      <c r="G51" s="543"/>
      <c r="H51" s="544"/>
      <c r="I51" s="540"/>
      <c r="J51" s="95"/>
    </row>
    <row r="52" spans="1:10" s="66" customFormat="1" ht="18.75" customHeight="1" x14ac:dyDescent="0.2">
      <c r="A52" s="95"/>
      <c r="B52" s="95"/>
      <c r="C52" s="95"/>
      <c r="D52" s="95"/>
      <c r="E52" s="95"/>
      <c r="F52" s="123"/>
      <c r="G52" s="124"/>
      <c r="H52" s="124"/>
      <c r="I52" s="124"/>
      <c r="J52" s="95"/>
    </row>
  </sheetData>
  <sheetProtection algorithmName="SHA-512" hashValue="XpXXnyX849t8CtKbwy/dtBdHHBFYX6Sy/e7ogn+nd3qCeLyo3QwPM4Xty4emEQykBxobuIisnjHQskPi2OApPg==" saltValue="bxRbPk0ZR5WphL5Lm4t6YA==" spinCount="100000" sheet="1" objects="1" scenarios="1"/>
  <mergeCells count="17">
    <mergeCell ref="J36:J37"/>
    <mergeCell ref="A1:J2"/>
    <mergeCell ref="A3:F4"/>
    <mergeCell ref="G3:J4"/>
    <mergeCell ref="A36:H37"/>
    <mergeCell ref="G41:G42"/>
    <mergeCell ref="H41:H42"/>
    <mergeCell ref="I36:I37"/>
    <mergeCell ref="I41:I42"/>
    <mergeCell ref="I50:I51"/>
    <mergeCell ref="G50:H51"/>
    <mergeCell ref="G39:I40"/>
    <mergeCell ref="A39:E39"/>
    <mergeCell ref="A43:E43"/>
    <mergeCell ref="A49:E49"/>
    <mergeCell ref="A50:B50"/>
    <mergeCell ref="A51:B51"/>
  </mergeCells>
  <dataValidations count="2">
    <dataValidation type="list" allowBlank="1" showInputMessage="1" showErrorMessage="1" sqref="E6:E35" xr:uid="{00000000-0002-0000-0500-000000000000}">
      <formula1>"Gram,KG,L,Packet"</formula1>
    </dataValidation>
    <dataValidation type="list" allowBlank="1" showInputMessage="1" showErrorMessage="1" sqref="C51" xr:uid="{00000000-0002-0000-0500-000003000000}">
      <formula1>"1,2,3,4,5,6"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2000000}">
          <x14:formula1>
            <xm:f>Dashboard!$B$5:$B$36</xm:f>
          </x14:formula1>
          <xm:sqref>B6:B35 B45:B47</xm:sqref>
        </x14:dataValidation>
        <x14:dataValidation type="list" allowBlank="1" showInputMessage="1" showErrorMessage="1" xr:uid="{00000000-0002-0000-0500-000004000000}">
          <x14:formula1>
            <xm:f>hidden_data!$L$2:$L$12</xm:f>
          </x14:formula1>
          <xm:sqref>B41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7030A0"/>
  </sheetPr>
  <dimension ref="A1:J42"/>
  <sheetViews>
    <sheetView workbookViewId="0">
      <pane xSplit="3" ySplit="1" topLeftCell="D2" activePane="bottomRight" state="frozen"/>
      <selection pane="bottomLeft"/>
      <selection pane="topRight"/>
      <selection pane="bottomRight" activeCell="M5" sqref="M5"/>
    </sheetView>
  </sheetViews>
  <sheetFormatPr defaultColWidth="8.875" defaultRowHeight="15" x14ac:dyDescent="0.2"/>
  <cols>
    <col min="1" max="1" width="4.70703125" style="47" bestFit="1" customWidth="1"/>
    <col min="2" max="2" width="18.4296875" style="48" bestFit="1" customWidth="1"/>
    <col min="3" max="3" width="19.90625" style="48" customWidth="1"/>
    <col min="4" max="8" width="11.97265625" style="47" customWidth="1"/>
    <col min="9" max="9" width="24.6171875" style="48" customWidth="1"/>
    <col min="10" max="10" width="33.62890625" style="47" customWidth="1"/>
    <col min="11" max="16384" width="8.875" style="47"/>
  </cols>
  <sheetData>
    <row r="1" spans="1:10" x14ac:dyDescent="0.2">
      <c r="A1" s="49" t="s">
        <v>71</v>
      </c>
      <c r="B1" s="50" t="s">
        <v>23</v>
      </c>
      <c r="C1" s="51" t="s">
        <v>105</v>
      </c>
      <c r="D1" s="50" t="s">
        <v>106</v>
      </c>
      <c r="E1" s="50" t="s">
        <v>107</v>
      </c>
      <c r="F1" s="50" t="s">
        <v>108</v>
      </c>
      <c r="G1" s="50" t="s">
        <v>109</v>
      </c>
      <c r="H1" s="50" t="s">
        <v>66</v>
      </c>
      <c r="I1" s="50" t="s">
        <v>53</v>
      </c>
      <c r="J1" s="62" t="s">
        <v>61</v>
      </c>
    </row>
    <row r="2" spans="1:10" ht="21" x14ac:dyDescent="0.2">
      <c r="A2" s="52">
        <f>IF(B2="","",ROW()-1)</f>
        <v>1</v>
      </c>
      <c r="B2" s="53" t="s">
        <v>24</v>
      </c>
      <c r="C2" s="54">
        <v>45474</v>
      </c>
      <c r="D2" s="55">
        <v>500</v>
      </c>
      <c r="E2" s="60">
        <f>IFERROR(VLOOKUP($B2&amp;"1",hidden_data!$C$3:$E$63,3,0),"")</f>
        <v>505</v>
      </c>
      <c r="F2" s="60">
        <f>IFERROR(VLOOKUP($B2&amp;"2",hidden_data!$C$3:$E$63,3,0),"")</f>
        <v>447</v>
      </c>
      <c r="G2" s="60" t="str">
        <f>IFERROR(VLOOKUP($B2&amp;"3",hidden_data!$C$3:$E$63,3,0),"")</f>
        <v/>
      </c>
      <c r="H2" s="55"/>
      <c r="I2" s="63">
        <f t="shared" ref="I2:I18" si="0">IF(SUM(D2:H2)=0,"",SUM(D2:H2))</f>
        <v>1452</v>
      </c>
      <c r="J2" s="64" t="s">
        <v>110</v>
      </c>
    </row>
    <row r="3" spans="1:10" ht="21" x14ac:dyDescent="0.2">
      <c r="A3" s="52">
        <f t="shared" ref="A3:A21" si="1">IF(B3="","",ROW()-1)</f>
        <v>2</v>
      </c>
      <c r="B3" s="53" t="s">
        <v>33</v>
      </c>
      <c r="C3" s="54">
        <v>45474</v>
      </c>
      <c r="D3" s="55">
        <v>500</v>
      </c>
      <c r="E3" s="60">
        <f>IFERROR(VLOOKUP($B3&amp;"1",hidden_data!$C$3:$E$63,3,0),"")</f>
        <v>295</v>
      </c>
      <c r="F3" s="60" t="str">
        <f>IFERROR(VLOOKUP($B3&amp;"2",hidden_data!$C$3:$E$63,3,0),"")</f>
        <v/>
      </c>
      <c r="G3" s="60" t="str">
        <f>IFERROR(VLOOKUP($B3&amp;"3",hidden_data!$C$3:$E$63,3,0),"")</f>
        <v/>
      </c>
      <c r="H3" s="55"/>
      <c r="I3" s="63">
        <f t="shared" si="0"/>
        <v>795</v>
      </c>
      <c r="J3" s="64" t="s">
        <v>110</v>
      </c>
    </row>
    <row r="4" spans="1:10" ht="21" x14ac:dyDescent="0.2">
      <c r="A4" s="52">
        <f t="shared" si="1"/>
        <v>3</v>
      </c>
      <c r="B4" s="53" t="s">
        <v>41</v>
      </c>
      <c r="C4" s="54">
        <v>45475</v>
      </c>
      <c r="D4" s="55">
        <v>500</v>
      </c>
      <c r="E4" s="60">
        <f>IFERROR(VLOOKUP($B4&amp;"1",hidden_data!$C$3:$E$63,3,0),"")</f>
        <v>432</v>
      </c>
      <c r="F4" s="60" t="str">
        <f>IFERROR(VLOOKUP($B4&amp;"2",hidden_data!$C$3:$E$63,3,0),"")</f>
        <v/>
      </c>
      <c r="G4" s="60" t="str">
        <f>IFERROR(VLOOKUP($B4&amp;"3",hidden_data!$C$3:$E$63,3,0),"")</f>
        <v/>
      </c>
      <c r="H4" s="55"/>
      <c r="I4" s="63">
        <f t="shared" si="0"/>
        <v>932</v>
      </c>
      <c r="J4" s="64" t="s">
        <v>111</v>
      </c>
    </row>
    <row r="5" spans="1:10" ht="21" x14ac:dyDescent="0.2">
      <c r="A5" s="52">
        <f t="shared" si="1"/>
        <v>4</v>
      </c>
      <c r="B5" s="53" t="s">
        <v>34</v>
      </c>
      <c r="C5" s="54">
        <v>45475</v>
      </c>
      <c r="D5" s="55">
        <v>500</v>
      </c>
      <c r="E5" s="60">
        <f>IFERROR(VLOOKUP($B5&amp;"1",hidden_data!$C$3:$E$63,3,0),"")</f>
        <v>551</v>
      </c>
      <c r="F5" s="60">
        <f>IFERROR(VLOOKUP($B5&amp;"2",hidden_data!$C$3:$E$63,3,0),"")</f>
        <v>516</v>
      </c>
      <c r="G5" s="60" t="str">
        <f>IFERROR(VLOOKUP($B5&amp;"3",hidden_data!$C$3:$E$63,3,0),"")</f>
        <v/>
      </c>
      <c r="H5" s="55"/>
      <c r="I5" s="63">
        <f t="shared" si="0"/>
        <v>1567</v>
      </c>
      <c r="J5" s="64" t="s">
        <v>110</v>
      </c>
    </row>
    <row r="6" spans="1:10" ht="21" x14ac:dyDescent="0.2">
      <c r="A6" s="52">
        <f t="shared" si="1"/>
        <v>5</v>
      </c>
      <c r="B6" s="53" t="s">
        <v>26</v>
      </c>
      <c r="C6" s="54">
        <v>45475</v>
      </c>
      <c r="D6" s="55">
        <v>500</v>
      </c>
      <c r="E6" s="60" t="str">
        <f>IFERROR(VLOOKUP($B6&amp;"1",hidden_data!$C$3:$E$63,3,0),"")</f>
        <v/>
      </c>
      <c r="F6" s="60" t="str">
        <f>IFERROR(VLOOKUP($B6&amp;"2",hidden_data!$C$3:$E$63,3,0),"")</f>
        <v/>
      </c>
      <c r="G6" s="60" t="str">
        <f>IFERROR(VLOOKUP($B6&amp;"3",hidden_data!$C$3:$E$63,3,0),"")</f>
        <v/>
      </c>
      <c r="H6" s="55"/>
      <c r="I6" s="63">
        <f t="shared" si="0"/>
        <v>500</v>
      </c>
      <c r="J6" s="64" t="s">
        <v>112</v>
      </c>
    </row>
    <row r="7" spans="1:10" ht="21" x14ac:dyDescent="0.2">
      <c r="A7" s="52">
        <f t="shared" si="1"/>
        <v>6</v>
      </c>
      <c r="B7" s="53" t="s">
        <v>39</v>
      </c>
      <c r="C7" s="54">
        <v>45475</v>
      </c>
      <c r="D7" s="55">
        <v>500</v>
      </c>
      <c r="E7" s="60">
        <f>IFERROR(VLOOKUP($B7&amp;"1",hidden_data!$C$3:$E$63,3,0),"")</f>
        <v>750</v>
      </c>
      <c r="F7" s="60">
        <f>IFERROR(VLOOKUP($B7&amp;"2",hidden_data!$C$3:$E$63,3,0),"")</f>
        <v>476</v>
      </c>
      <c r="G7" s="60" t="str">
        <f>IFERROR(VLOOKUP($B7&amp;"3",hidden_data!$C$3:$E$63,3,0),"")</f>
        <v/>
      </c>
      <c r="H7" s="55"/>
      <c r="I7" s="63">
        <f t="shared" si="0"/>
        <v>1726</v>
      </c>
      <c r="J7" s="64" t="s">
        <v>113</v>
      </c>
    </row>
    <row r="8" spans="1:10" ht="21" x14ac:dyDescent="0.2">
      <c r="A8" s="52">
        <f t="shared" si="1"/>
        <v>7</v>
      </c>
      <c r="B8" s="53" t="s">
        <v>37</v>
      </c>
      <c r="C8" s="54">
        <v>45475</v>
      </c>
      <c r="D8" s="55">
        <v>526</v>
      </c>
      <c r="E8" s="60">
        <f>IFERROR(VLOOKUP($B8&amp;"1",hidden_data!$C$3:$E$63,3,0),"")</f>
        <v>912</v>
      </c>
      <c r="F8" s="60" t="str">
        <f>IFERROR(VLOOKUP($B8&amp;"2",hidden_data!$C$3:$E$63,3,0),"")</f>
        <v/>
      </c>
      <c r="G8" s="60" t="str">
        <f>IFERROR(VLOOKUP($B8&amp;"3",hidden_data!$C$3:$E$63,3,0),"")</f>
        <v/>
      </c>
      <c r="H8" s="55"/>
      <c r="I8" s="63">
        <f t="shared" si="0"/>
        <v>1438</v>
      </c>
      <c r="J8" s="64" t="s">
        <v>114</v>
      </c>
    </row>
    <row r="9" spans="1:10" ht="21" x14ac:dyDescent="0.2">
      <c r="A9" s="52">
        <f t="shared" si="1"/>
        <v>8</v>
      </c>
      <c r="B9" s="53" t="s">
        <v>28</v>
      </c>
      <c r="C9" s="54">
        <v>45479</v>
      </c>
      <c r="D9" s="55">
        <v>576</v>
      </c>
      <c r="E9" s="60">
        <f>IFERROR(VLOOKUP($B9&amp;"1",hidden_data!$C$3:$E$63,3,0),"")</f>
        <v>516</v>
      </c>
      <c r="F9" s="60">
        <f>IFERROR(VLOOKUP($B9&amp;"2",hidden_data!$C$3:$E$63,3,0),"")</f>
        <v>704</v>
      </c>
      <c r="G9" s="60" t="str">
        <f>IFERROR(VLOOKUP($B9&amp;"3",hidden_data!$C$3:$E$63,3,0),"")</f>
        <v/>
      </c>
      <c r="H9" s="55"/>
      <c r="I9" s="63">
        <f t="shared" si="0"/>
        <v>1796</v>
      </c>
      <c r="J9" s="64" t="s">
        <v>112</v>
      </c>
    </row>
    <row r="10" spans="1:10" ht="21" x14ac:dyDescent="0.2">
      <c r="A10" s="52">
        <f t="shared" si="1"/>
        <v>9</v>
      </c>
      <c r="B10" s="53" t="s">
        <v>27</v>
      </c>
      <c r="C10" s="54">
        <v>45479</v>
      </c>
      <c r="D10" s="55">
        <v>500</v>
      </c>
      <c r="E10" s="60">
        <f>IFERROR(VLOOKUP($B10&amp;"1",hidden_data!$C$3:$E$63,3,0),"")</f>
        <v>651</v>
      </c>
      <c r="F10" s="60">
        <f>IFERROR(VLOOKUP($B10&amp;"2",hidden_data!$C$3:$E$63,3,0),"")</f>
        <v>738</v>
      </c>
      <c r="G10" s="60" t="str">
        <f>IFERROR(VLOOKUP($B10&amp;"3",hidden_data!$C$3:$E$63,3,0),"")</f>
        <v/>
      </c>
      <c r="H10" s="55"/>
      <c r="I10" s="63">
        <f t="shared" si="0"/>
        <v>1889</v>
      </c>
      <c r="J10" s="64" t="s">
        <v>110</v>
      </c>
    </row>
    <row r="11" spans="1:10" ht="21" x14ac:dyDescent="0.2">
      <c r="A11" s="52">
        <f t="shared" si="1"/>
        <v>10</v>
      </c>
      <c r="B11" s="53" t="s">
        <v>31</v>
      </c>
      <c r="C11" s="54">
        <v>45478</v>
      </c>
      <c r="D11" s="55">
        <v>430</v>
      </c>
      <c r="E11" s="60">
        <f>IFERROR(VLOOKUP($B11&amp;"1",hidden_data!$C$3:$E$63,3,0),"")</f>
        <v>848</v>
      </c>
      <c r="F11" s="60">
        <f>IFERROR(VLOOKUP($B11&amp;"2",hidden_data!$C$3:$E$63,3,0),"")</f>
        <v>623</v>
      </c>
      <c r="G11" s="60" t="str">
        <f>IFERROR(VLOOKUP($B11&amp;"3",hidden_data!$C$3:$E$63,3,0),"")</f>
        <v/>
      </c>
      <c r="H11" s="55"/>
      <c r="I11" s="63">
        <f t="shared" si="0"/>
        <v>1901</v>
      </c>
      <c r="J11" s="64" t="s">
        <v>115</v>
      </c>
    </row>
    <row r="12" spans="1:10" ht="21" x14ac:dyDescent="0.2">
      <c r="A12" s="52">
        <f t="shared" si="1"/>
        <v>11</v>
      </c>
      <c r="B12" s="53" t="s">
        <v>30</v>
      </c>
      <c r="C12" s="54">
        <v>45478</v>
      </c>
      <c r="D12" s="55">
        <v>500</v>
      </c>
      <c r="E12" s="60">
        <f>IFERROR(VLOOKUP($B12&amp;"1",hidden_data!$C$3:$E$63,3,0),"")</f>
        <v>653</v>
      </c>
      <c r="F12" s="60">
        <f>IFERROR(VLOOKUP($B12&amp;"2",hidden_data!$C$3:$E$63,3,0),"")</f>
        <v>787</v>
      </c>
      <c r="G12" s="60" t="str">
        <f>IFERROR(VLOOKUP($B12&amp;"3",hidden_data!$C$3:$E$63,3,0),"")</f>
        <v/>
      </c>
      <c r="H12" s="55"/>
      <c r="I12" s="63">
        <f t="shared" si="0"/>
        <v>1940</v>
      </c>
      <c r="J12" s="64" t="s">
        <v>116</v>
      </c>
    </row>
    <row r="13" spans="1:10" ht="21" x14ac:dyDescent="0.2">
      <c r="A13" s="52">
        <f t="shared" si="1"/>
        <v>12</v>
      </c>
      <c r="B13" s="53" t="s">
        <v>32</v>
      </c>
      <c r="C13" s="54">
        <v>45476</v>
      </c>
      <c r="D13" s="55">
        <v>647</v>
      </c>
      <c r="E13" s="60">
        <f>IFERROR(VLOOKUP($B13&amp;"1",hidden_data!$C$3:$E$63,3,0),"")</f>
        <v>702</v>
      </c>
      <c r="F13" s="60">
        <f>IFERROR(VLOOKUP($B13&amp;"2",hidden_data!$C$3:$E$63,3,0),"")</f>
        <v>653</v>
      </c>
      <c r="G13" s="60" t="str">
        <f>IFERROR(VLOOKUP($B13&amp;"3",hidden_data!$C$3:$E$63,3,0),"")</f>
        <v/>
      </c>
      <c r="H13" s="55"/>
      <c r="I13" s="63">
        <f t="shared" si="0"/>
        <v>2002</v>
      </c>
      <c r="J13" s="64" t="s">
        <v>112</v>
      </c>
    </row>
    <row r="14" spans="1:10" ht="21" x14ac:dyDescent="0.2">
      <c r="A14" s="52">
        <f t="shared" si="1"/>
        <v>13</v>
      </c>
      <c r="B14" s="53" t="s">
        <v>35</v>
      </c>
      <c r="C14" s="54">
        <v>45477</v>
      </c>
      <c r="D14" s="55">
        <v>500</v>
      </c>
      <c r="E14" s="60">
        <f>IFERROR(VLOOKUP($B14&amp;"1",hidden_data!$C$3:$E$63,3,0),"")</f>
        <v>605</v>
      </c>
      <c r="F14" s="60">
        <f>IFERROR(VLOOKUP($B14&amp;"2",hidden_data!$C$3:$E$63,3,0),"")</f>
        <v>611</v>
      </c>
      <c r="G14" s="60" t="str">
        <f>IFERROR(VLOOKUP($B14&amp;"3",hidden_data!$C$3:$E$63,3,0),"")</f>
        <v/>
      </c>
      <c r="H14" s="55"/>
      <c r="I14" s="63">
        <f t="shared" si="0"/>
        <v>1716</v>
      </c>
      <c r="J14" s="64" t="s">
        <v>113</v>
      </c>
    </row>
    <row r="15" spans="1:10" ht="21" x14ac:dyDescent="0.2">
      <c r="A15" s="52">
        <f t="shared" si="1"/>
        <v>14</v>
      </c>
      <c r="B15" s="53" t="s">
        <v>40</v>
      </c>
      <c r="C15" s="54">
        <v>45477</v>
      </c>
      <c r="D15" s="55">
        <v>500</v>
      </c>
      <c r="E15" s="60">
        <f>IFERROR(VLOOKUP($B15&amp;"1",hidden_data!$C$3:$E$63,3,0),"")</f>
        <v>549</v>
      </c>
      <c r="F15" s="60">
        <f>IFERROR(VLOOKUP($B15&amp;"2",hidden_data!$C$3:$E$63,3,0),"")</f>
        <v>654</v>
      </c>
      <c r="G15" s="60" t="str">
        <f>IFERROR(VLOOKUP($B15&amp;"3",hidden_data!$C$3:$E$63,3,0),"")</f>
        <v/>
      </c>
      <c r="H15" s="55"/>
      <c r="I15" s="63">
        <f t="shared" si="0"/>
        <v>1703</v>
      </c>
      <c r="J15" s="64" t="s">
        <v>117</v>
      </c>
    </row>
    <row r="16" spans="1:10" ht="21" x14ac:dyDescent="0.2">
      <c r="A16" s="52">
        <f t="shared" si="1"/>
        <v>15</v>
      </c>
      <c r="B16" s="53" t="s">
        <v>42</v>
      </c>
      <c r="C16" s="54">
        <v>45477</v>
      </c>
      <c r="D16" s="55">
        <v>500</v>
      </c>
      <c r="E16" s="60">
        <f>IFERROR(VLOOKUP($B16&amp;"1",hidden_data!$C$3:$E$63,3,0),"")</f>
        <v>620</v>
      </c>
      <c r="F16" s="60">
        <f>IFERROR(VLOOKUP($B16&amp;"2",hidden_data!$C$3:$E$63,3,0),"")</f>
        <v>527</v>
      </c>
      <c r="G16" s="60" t="str">
        <f>IFERROR(VLOOKUP($B16&amp;"3",hidden_data!$C$3:$E$63,3,0),"")</f>
        <v/>
      </c>
      <c r="H16" s="55"/>
      <c r="I16" s="63">
        <f t="shared" si="0"/>
        <v>1647</v>
      </c>
      <c r="J16" s="64" t="s">
        <v>117</v>
      </c>
    </row>
    <row r="17" spans="1:10" ht="21" x14ac:dyDescent="0.2">
      <c r="A17" s="52">
        <f t="shared" si="1"/>
        <v>16</v>
      </c>
      <c r="B17" s="53" t="s">
        <v>38</v>
      </c>
      <c r="C17" s="54">
        <v>45478</v>
      </c>
      <c r="D17" s="55">
        <v>500</v>
      </c>
      <c r="E17" s="60">
        <f>IFERROR(VLOOKUP($B17&amp;"1",hidden_data!$C$3:$E$63,3,0),"")</f>
        <v>704</v>
      </c>
      <c r="F17" s="60">
        <f>IFERROR(VLOOKUP($B17&amp;"2",hidden_data!$C$3:$E$63,3,0),"")</f>
        <v>747</v>
      </c>
      <c r="G17" s="60">
        <f>IFERROR(VLOOKUP($B17&amp;"3",hidden_data!$C$3:$E$63,3,0),"")</f>
        <v>223</v>
      </c>
      <c r="H17" s="55"/>
      <c r="I17" s="63">
        <f t="shared" si="0"/>
        <v>2174</v>
      </c>
      <c r="J17" s="64" t="s">
        <v>110</v>
      </c>
    </row>
    <row r="18" spans="1:10" ht="21" x14ac:dyDescent="0.2">
      <c r="A18" s="52">
        <f t="shared" si="1"/>
        <v>17</v>
      </c>
      <c r="B18" s="53" t="s">
        <v>29</v>
      </c>
      <c r="C18" s="54">
        <v>45482</v>
      </c>
      <c r="D18" s="55">
        <v>500</v>
      </c>
      <c r="E18" s="60">
        <f>IFERROR(VLOOKUP($B18&amp;"1",hidden_data!$C$3:$E$63,3,0),"")</f>
        <v>779</v>
      </c>
      <c r="F18" s="60">
        <f>IFERROR(VLOOKUP($B18&amp;"2",hidden_data!$C$3:$E$63,3,0),"")</f>
        <v>729</v>
      </c>
      <c r="G18" s="60" t="str">
        <f>IFERROR(VLOOKUP($B18&amp;"3",hidden_data!$C$3:$E$63,3,0),"")</f>
        <v/>
      </c>
      <c r="H18" s="55"/>
      <c r="I18" s="63">
        <f t="shared" si="0"/>
        <v>2008</v>
      </c>
      <c r="J18" s="64" t="s">
        <v>113</v>
      </c>
    </row>
    <row r="19" spans="1:10" ht="21" x14ac:dyDescent="0.2">
      <c r="A19" s="52" t="str">
        <f t="shared" si="1"/>
        <v/>
      </c>
      <c r="B19" s="53"/>
      <c r="C19" s="54"/>
      <c r="D19" s="55"/>
      <c r="E19" s="60"/>
      <c r="F19" s="60"/>
      <c r="G19" s="60"/>
      <c r="H19" s="55"/>
      <c r="I19" s="63"/>
      <c r="J19" s="64"/>
    </row>
    <row r="20" spans="1:10" ht="21" x14ac:dyDescent="0.2">
      <c r="A20" s="52" t="str">
        <f t="shared" si="1"/>
        <v/>
      </c>
      <c r="B20" s="53"/>
      <c r="C20" s="54"/>
      <c r="D20" s="55"/>
      <c r="E20" s="60" t="str">
        <f>IFERROR(VLOOKUP($B20&amp;"1",hidden_data!$C$3:$E$63,3,0),"")</f>
        <v/>
      </c>
      <c r="F20" s="60" t="str">
        <f>IFERROR(VLOOKUP($B20&amp;"2",hidden_data!$C$3:$E$63,3,0),"")</f>
        <v/>
      </c>
      <c r="G20" s="60" t="str">
        <f>IFERROR(VLOOKUP($B20&amp;"3",hidden_data!$C$3:$E$63,3,0),"")</f>
        <v/>
      </c>
      <c r="H20" s="55"/>
      <c r="I20" s="63" t="str">
        <f>IF(SUM(D20:H20)=0,"",SUM(D20:H20))</f>
        <v/>
      </c>
      <c r="J20" s="64"/>
    </row>
    <row r="21" spans="1:10" ht="21" x14ac:dyDescent="0.2">
      <c r="A21" s="56" t="str">
        <f t="shared" si="1"/>
        <v/>
      </c>
      <c r="B21" s="57"/>
      <c r="C21" s="58"/>
      <c r="D21" s="59"/>
      <c r="E21" s="61" t="str">
        <f>IFERROR(VLOOKUP($B21&amp;"1",hidden_data!$C$3:$E$63,3,0),"")</f>
        <v/>
      </c>
      <c r="F21" s="61" t="str">
        <f>IFERROR(VLOOKUP($B21&amp;"2",hidden_data!$C$3:$E$63,3,0),"")</f>
        <v/>
      </c>
      <c r="G21" s="61" t="str">
        <f>IFERROR(VLOOKUP($B21&amp;"3",hidden_data!$C$3:$E$63,3,0),"")</f>
        <v/>
      </c>
      <c r="H21" s="59"/>
      <c r="I21" s="63" t="str">
        <f>IF(SUM(D21:H21)=0,"",SUM(D21:H21))</f>
        <v/>
      </c>
      <c r="J21" s="65"/>
    </row>
    <row r="22" spans="1:10" ht="15" customHeight="1" x14ac:dyDescent="0.2">
      <c r="A22" s="576" t="s">
        <v>118</v>
      </c>
      <c r="B22" s="577"/>
      <c r="C22" s="577"/>
      <c r="D22" s="577"/>
      <c r="E22" s="577"/>
      <c r="F22" s="577"/>
      <c r="G22" s="577"/>
      <c r="H22" s="577"/>
      <c r="I22" s="572">
        <f>IF(SUM(I2:I21)=0,"",SUM(I2:I21))</f>
        <v>27186</v>
      </c>
      <c r="J22" s="574" t="str">
        <f>"Advance Colleceted : Rs. "&amp;SUM(D2:D21)</f>
        <v>Advance Colleceted : Rs. 8679</v>
      </c>
    </row>
    <row r="23" spans="1:10" ht="15.75" customHeight="1" x14ac:dyDescent="0.2">
      <c r="A23" s="578"/>
      <c r="B23" s="579"/>
      <c r="C23" s="579"/>
      <c r="D23" s="579"/>
      <c r="E23" s="579"/>
      <c r="F23" s="579"/>
      <c r="G23" s="579"/>
      <c r="H23" s="579"/>
      <c r="I23" s="573"/>
      <c r="J23" s="575"/>
    </row>
    <row r="30" spans="1:10" x14ac:dyDescent="0.2">
      <c r="A30" s="580" t="s">
        <v>100</v>
      </c>
      <c r="B30" s="580"/>
      <c r="C30" s="580"/>
      <c r="D30" s="580"/>
      <c r="E30" s="580"/>
      <c r="F30" s="580"/>
      <c r="G30" s="580"/>
    </row>
    <row r="31" spans="1:10" x14ac:dyDescent="0.2">
      <c r="A31" s="580"/>
      <c r="B31" s="580"/>
      <c r="C31" s="580"/>
      <c r="D31" s="580"/>
      <c r="E31" s="580"/>
      <c r="F31" s="580"/>
      <c r="G31" s="580"/>
    </row>
    <row r="32" spans="1:10" x14ac:dyDescent="0.2">
      <c r="A32" s="96" t="s">
        <v>101</v>
      </c>
      <c r="B32" s="96" t="s">
        <v>1</v>
      </c>
      <c r="C32" s="96" t="s">
        <v>23</v>
      </c>
      <c r="D32" s="96" t="s">
        <v>102</v>
      </c>
      <c r="E32" s="581" t="s">
        <v>103</v>
      </c>
      <c r="F32" s="581"/>
      <c r="G32" s="581"/>
    </row>
    <row r="33" spans="1:7" x14ac:dyDescent="0.2">
      <c r="A33" s="97">
        <f>IF(OR(B33="",C33="",D33=""),"",ROW()-32)</f>
        <v>1</v>
      </c>
      <c r="B33" s="98">
        <v>45495</v>
      </c>
      <c r="C33" s="99" t="s">
        <v>29</v>
      </c>
      <c r="D33" s="100">
        <v>100</v>
      </c>
      <c r="E33" s="571" t="s">
        <v>104</v>
      </c>
      <c r="F33" s="571"/>
      <c r="G33" s="571"/>
    </row>
    <row r="34" spans="1:7" x14ac:dyDescent="0.2">
      <c r="A34" s="97" t="str">
        <f t="shared" ref="A34:A42" si="2">IF(OR(B34="",C34="",D34=""),"",ROW()-32)</f>
        <v/>
      </c>
      <c r="B34" s="98"/>
      <c r="C34" s="99"/>
      <c r="D34" s="100"/>
      <c r="E34" s="571"/>
      <c r="F34" s="571"/>
      <c r="G34" s="571"/>
    </row>
    <row r="35" spans="1:7" x14ac:dyDescent="0.2">
      <c r="A35" s="97" t="str">
        <f t="shared" si="2"/>
        <v/>
      </c>
      <c r="B35" s="98"/>
      <c r="C35" s="99"/>
      <c r="D35" s="100"/>
      <c r="E35" s="571"/>
      <c r="F35" s="571"/>
      <c r="G35" s="571"/>
    </row>
    <row r="36" spans="1:7" x14ac:dyDescent="0.2">
      <c r="A36" s="97" t="str">
        <f t="shared" si="2"/>
        <v/>
      </c>
      <c r="B36" s="98"/>
      <c r="C36" s="99"/>
      <c r="D36" s="100"/>
      <c r="E36" s="571"/>
      <c r="F36" s="571"/>
      <c r="G36" s="571"/>
    </row>
    <row r="37" spans="1:7" x14ac:dyDescent="0.2">
      <c r="A37" s="97" t="str">
        <f t="shared" si="2"/>
        <v/>
      </c>
      <c r="B37" s="98"/>
      <c r="C37" s="99"/>
      <c r="D37" s="100"/>
      <c r="E37" s="571"/>
      <c r="F37" s="571"/>
      <c r="G37" s="571"/>
    </row>
    <row r="38" spans="1:7" x14ac:dyDescent="0.2">
      <c r="A38" s="97" t="str">
        <f t="shared" si="2"/>
        <v/>
      </c>
      <c r="B38" s="98"/>
      <c r="C38" s="99"/>
      <c r="D38" s="100"/>
      <c r="E38" s="571"/>
      <c r="F38" s="571"/>
      <c r="G38" s="571"/>
    </row>
    <row r="39" spans="1:7" x14ac:dyDescent="0.2">
      <c r="A39" s="97" t="str">
        <f t="shared" si="2"/>
        <v/>
      </c>
      <c r="B39" s="98"/>
      <c r="C39" s="99"/>
      <c r="D39" s="100"/>
      <c r="E39" s="571"/>
      <c r="F39" s="571"/>
      <c r="G39" s="571"/>
    </row>
    <row r="40" spans="1:7" x14ac:dyDescent="0.2">
      <c r="A40" s="97" t="str">
        <f t="shared" si="2"/>
        <v/>
      </c>
      <c r="B40" s="98"/>
      <c r="C40" s="99"/>
      <c r="D40" s="100"/>
      <c r="E40" s="571"/>
      <c r="F40" s="571"/>
      <c r="G40" s="571"/>
    </row>
    <row r="41" spans="1:7" x14ac:dyDescent="0.2">
      <c r="A41" s="97" t="str">
        <f t="shared" si="2"/>
        <v/>
      </c>
      <c r="B41" s="98"/>
      <c r="C41" s="99"/>
      <c r="D41" s="100"/>
      <c r="E41" s="571"/>
      <c r="F41" s="571"/>
      <c r="G41" s="571"/>
    </row>
    <row r="42" spans="1:7" x14ac:dyDescent="0.2">
      <c r="A42" s="97" t="str">
        <f t="shared" si="2"/>
        <v/>
      </c>
      <c r="B42" s="98"/>
      <c r="C42" s="99"/>
      <c r="D42" s="100"/>
      <c r="E42" s="571"/>
      <c r="F42" s="571"/>
      <c r="G42" s="571"/>
    </row>
  </sheetData>
  <sheetProtection algorithmName="SHA-512" hashValue="lK9jLc26eSNo93glCy7X4lUmgctkVeFlKNH1ED8Her/8aTZde4DK6xxR91h7thGwSB6CxRFt5Vs3mtOhwyROkg==" saltValue="FPhpxeRF/YCXvt0TCml9tw==" spinCount="100000" sheet="1" formatColumns="0" formatRows="0"/>
  <mergeCells count="15">
    <mergeCell ref="I22:I23"/>
    <mergeCell ref="J22:J23"/>
    <mergeCell ref="A22:H23"/>
    <mergeCell ref="A30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</mergeCells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600-000000000000}">
          <x14:formula1>
            <xm:f>'Meal Counting'!$C$1:$AP$1</xm:f>
          </x14:formula1>
          <xm:sqref>B3:B21</xm:sqref>
        </x14:dataValidation>
        <x14:dataValidation type="list" allowBlank="1" showInputMessage="1" showErrorMessage="1" xr:uid="{00000000-0002-0000-0600-000001000000}">
          <x14:formula1>
            <xm:f>Dashboard!$B$5:$B$36</xm:f>
          </x14:formula1>
          <xm:sqref>C2:C21 B33:B42</xm:sqref>
        </x14:dataValidation>
        <x14:dataValidation type="list" allowBlank="1" showInputMessage="1" showErrorMessage="1" xr:uid="{00000000-0002-0000-0600-000002000000}">
          <x14:formula1>
            <xm:f>'Meal Counting'!$C$1:$AP$1</xm:f>
          </x14:formula1>
          <xm:sqref>B2 C33:C42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92D050"/>
  </sheetPr>
  <dimension ref="A2:M61"/>
  <sheetViews>
    <sheetView zoomScale="110" zoomScaleNormal="110" workbookViewId="0">
      <selection activeCell="I55" sqref="I55:J57"/>
    </sheetView>
  </sheetViews>
  <sheetFormatPr defaultColWidth="10.22265625" defaultRowHeight="16.5" customHeight="1" x14ac:dyDescent="0.2"/>
  <cols>
    <col min="1" max="1" width="3.09375" style="15" customWidth="1"/>
    <col min="2" max="4" width="11.703125" style="15" customWidth="1"/>
    <col min="5" max="7" width="10.22265625" style="15"/>
    <col min="8" max="10" width="10.76171875" style="15" customWidth="1"/>
    <col min="11" max="12" width="10.22265625" style="15"/>
    <col min="13" max="13" width="11.8359375" style="15" customWidth="1"/>
    <col min="14" max="16384" width="10.22265625" style="15"/>
  </cols>
  <sheetData>
    <row r="2" spans="2:11" ht="16.5" customHeight="1" x14ac:dyDescent="0.2">
      <c r="B2" s="590" t="s">
        <v>119</v>
      </c>
      <c r="C2" s="590"/>
      <c r="D2" s="590"/>
      <c r="E2" s="590"/>
      <c r="F2" s="590"/>
      <c r="H2" s="590" t="s">
        <v>120</v>
      </c>
      <c r="I2" s="590"/>
      <c r="J2" s="590"/>
      <c r="K2" s="590"/>
    </row>
    <row r="3" spans="2:11" ht="16.5" customHeight="1" x14ac:dyDescent="0.2">
      <c r="B3" s="730" t="s">
        <v>4</v>
      </c>
      <c r="C3" s="731"/>
      <c r="D3" s="24" t="s">
        <v>5</v>
      </c>
      <c r="E3" s="39">
        <f>Dashboard!T4</f>
        <v>397</v>
      </c>
      <c r="F3" s="761">
        <f>Dashboard!T5</f>
        <v>818</v>
      </c>
      <c r="H3" s="591" t="s">
        <v>12</v>
      </c>
      <c r="I3" s="592"/>
      <c r="J3" s="592"/>
      <c r="K3" s="43">
        <f>Dashboard!P3</f>
        <v>20</v>
      </c>
    </row>
    <row r="4" spans="2:11" ht="16.5" customHeight="1" x14ac:dyDescent="0.2">
      <c r="B4" s="732"/>
      <c r="C4" s="733"/>
      <c r="D4" s="25" t="s">
        <v>6</v>
      </c>
      <c r="E4" s="40">
        <f>Dashboard!U4</f>
        <v>421</v>
      </c>
      <c r="F4" s="762"/>
      <c r="H4" s="593" t="s">
        <v>121</v>
      </c>
      <c r="I4" s="594"/>
      <c r="J4" s="594"/>
      <c r="K4" s="44">
        <f>Dashboard!O5</f>
        <v>4</v>
      </c>
    </row>
    <row r="5" spans="2:11" ht="16.5" customHeight="1" x14ac:dyDescent="0.2">
      <c r="B5" s="734" t="s">
        <v>122</v>
      </c>
      <c r="C5" s="735"/>
      <c r="D5" s="26" t="s">
        <v>5</v>
      </c>
      <c r="E5" s="41">
        <f>SUM(hidden_data!I3:I33)</f>
        <v>16</v>
      </c>
      <c r="F5" s="763">
        <f>SUM(E5:E6)</f>
        <v>38</v>
      </c>
      <c r="H5" s="738" t="s">
        <v>123</v>
      </c>
      <c r="I5" s="739"/>
      <c r="J5" s="739"/>
      <c r="K5" s="598">
        <f>K3-K4</f>
        <v>16</v>
      </c>
    </row>
    <row r="6" spans="2:11" ht="16.5" customHeight="1" x14ac:dyDescent="0.2">
      <c r="B6" s="736"/>
      <c r="C6" s="737"/>
      <c r="D6" s="25" t="s">
        <v>6</v>
      </c>
      <c r="E6" s="42">
        <f>SUM(hidden_data!J3:J33)</f>
        <v>22</v>
      </c>
      <c r="F6" s="764"/>
      <c r="H6" s="740"/>
      <c r="I6" s="741"/>
      <c r="J6" s="741"/>
      <c r="K6" s="599"/>
    </row>
    <row r="7" spans="2:11" ht="16.5" customHeight="1" x14ac:dyDescent="0.2">
      <c r="B7" s="742" t="s">
        <v>124</v>
      </c>
      <c r="C7" s="743"/>
      <c r="D7" s="743"/>
      <c r="E7" s="743"/>
      <c r="F7" s="765">
        <f>F3-F5</f>
        <v>780</v>
      </c>
    </row>
    <row r="8" spans="2:11" ht="16.5" customHeight="1" x14ac:dyDescent="0.2">
      <c r="B8" s="744"/>
      <c r="C8" s="745"/>
      <c r="D8" s="745"/>
      <c r="E8" s="745"/>
      <c r="F8" s="766"/>
    </row>
    <row r="10" spans="2:11" ht="28.5" customHeight="1" x14ac:dyDescent="0.2">
      <c r="B10" s="595" t="s">
        <v>125</v>
      </c>
      <c r="C10" s="596"/>
      <c r="D10" s="596"/>
      <c r="E10" s="596"/>
      <c r="F10" s="596"/>
      <c r="G10" s="596"/>
      <c r="H10" s="596"/>
      <c r="I10" s="596"/>
      <c r="J10" s="596"/>
      <c r="K10" s="597"/>
    </row>
    <row r="11" spans="2:11" ht="16.5" customHeight="1" x14ac:dyDescent="0.2">
      <c r="B11" s="600" t="s">
        <v>126</v>
      </c>
      <c r="C11" s="601"/>
      <c r="D11" s="601"/>
      <c r="E11" s="601"/>
      <c r="F11" s="601"/>
      <c r="H11" s="601" t="s">
        <v>127</v>
      </c>
      <c r="I11" s="601"/>
      <c r="J11" s="601"/>
      <c r="K11" s="602"/>
    </row>
    <row r="12" spans="2:11" ht="16.5" customHeight="1" x14ac:dyDescent="0.2">
      <c r="B12" s="603" t="s">
        <v>128</v>
      </c>
      <c r="C12" s="604"/>
      <c r="D12" s="604"/>
      <c r="E12" s="605">
        <f>Baazar!H64</f>
        <v>18507</v>
      </c>
      <c r="F12" s="606"/>
      <c r="H12" s="607" t="s">
        <v>94</v>
      </c>
      <c r="I12" s="607"/>
      <c r="J12" s="608" t="str">
        <f>Expenses!I43</f>
        <v/>
      </c>
      <c r="K12" s="608"/>
    </row>
    <row r="13" spans="2:11" ht="16.5" customHeight="1" x14ac:dyDescent="0.2">
      <c r="B13" s="609" t="s">
        <v>129</v>
      </c>
      <c r="C13" s="610"/>
      <c r="D13" s="610"/>
      <c r="E13" s="611">
        <f>Expenses!I36</f>
        <v>7133</v>
      </c>
      <c r="F13" s="612"/>
      <c r="H13" s="607" t="s">
        <v>95</v>
      </c>
      <c r="I13" s="607"/>
      <c r="J13" s="608">
        <f>Expenses!I44</f>
        <v>2100</v>
      </c>
      <c r="K13" s="608"/>
    </row>
    <row r="14" spans="2:11" ht="16.5" customHeight="1" x14ac:dyDescent="0.2">
      <c r="B14" s="350" t="s">
        <v>130</v>
      </c>
      <c r="C14" s="754"/>
      <c r="D14" s="754"/>
      <c r="E14" s="757">
        <f>SUM(E12:F13)</f>
        <v>25640</v>
      </c>
      <c r="F14" s="758"/>
      <c r="H14" s="607" t="s">
        <v>131</v>
      </c>
      <c r="I14" s="607"/>
      <c r="J14" s="608" t="str">
        <f>Expenses!I45</f>
        <v/>
      </c>
      <c r="K14" s="608"/>
    </row>
    <row r="15" spans="2:11" ht="16.5" customHeight="1" x14ac:dyDescent="0.2">
      <c r="B15" s="755"/>
      <c r="C15" s="756"/>
      <c r="D15" s="756"/>
      <c r="E15" s="759"/>
      <c r="F15" s="760"/>
      <c r="H15" s="607" t="s">
        <v>66</v>
      </c>
      <c r="I15" s="607"/>
      <c r="J15" s="608" t="str">
        <f>IF(SUM(Expenses!I46:I49)=0,"",SUM(Expenses!I46:I49))</f>
        <v/>
      </c>
      <c r="K15" s="608"/>
    </row>
    <row r="16" spans="2:11" ht="16.5" customHeight="1" x14ac:dyDescent="0.2">
      <c r="B16" s="27"/>
      <c r="H16" s="746" t="s">
        <v>53</v>
      </c>
      <c r="I16" s="747"/>
      <c r="J16" s="750">
        <f>SUM(J12:K15)</f>
        <v>2100</v>
      </c>
      <c r="K16" s="751"/>
    </row>
    <row r="17" spans="2:13" ht="16.5" customHeight="1" x14ac:dyDescent="0.2">
      <c r="B17" s="28"/>
      <c r="C17" s="29"/>
      <c r="D17" s="29"/>
      <c r="E17" s="29"/>
      <c r="F17" s="29"/>
      <c r="G17" s="29"/>
      <c r="H17" s="748"/>
      <c r="I17" s="749"/>
      <c r="J17" s="752"/>
      <c r="K17" s="753"/>
    </row>
    <row r="18" spans="2:13" ht="16.5" customHeight="1" x14ac:dyDescent="0.2">
      <c r="J18" s="45"/>
      <c r="K18" s="45"/>
    </row>
    <row r="19" spans="2:13" ht="16.5" customHeight="1" x14ac:dyDescent="0.2">
      <c r="B19" s="767" t="s">
        <v>132</v>
      </c>
      <c r="C19" s="767"/>
      <c r="D19" s="767"/>
      <c r="E19" s="767"/>
      <c r="F19" s="767"/>
      <c r="G19" s="767"/>
      <c r="H19" s="767"/>
      <c r="I19" s="767"/>
      <c r="J19" s="767"/>
      <c r="K19" s="767"/>
    </row>
    <row r="20" spans="2:13" ht="16.5" customHeight="1" x14ac:dyDescent="0.2">
      <c r="D20" s="771" t="s">
        <v>133</v>
      </c>
      <c r="E20" s="772"/>
      <c r="F20" s="772"/>
      <c r="G20" s="775">
        <f>SUM(' Payment'!D2:D21)</f>
        <v>8679</v>
      </c>
      <c r="H20" s="775"/>
      <c r="I20" s="776"/>
      <c r="J20" s="45"/>
      <c r="K20" s="45"/>
    </row>
    <row r="21" spans="2:13" ht="16.5" customHeight="1" x14ac:dyDescent="0.2">
      <c r="D21" s="773"/>
      <c r="E21" s="774"/>
      <c r="F21" s="774"/>
      <c r="G21" s="777"/>
      <c r="H21" s="777"/>
      <c r="I21" s="778"/>
      <c r="J21" s="45"/>
      <c r="K21" s="45"/>
    </row>
    <row r="22" spans="2:13" ht="16.5" customHeight="1" x14ac:dyDescent="0.2">
      <c r="D22" s="616" t="s">
        <v>134</v>
      </c>
      <c r="E22" s="617"/>
      <c r="F22" s="617"/>
      <c r="G22" s="620">
        <f>SUM(Expenses!I36+Expenses!I50)</f>
        <v>9233</v>
      </c>
      <c r="H22" s="620"/>
      <c r="I22" s="621"/>
      <c r="J22" s="45"/>
      <c r="K22" s="45"/>
    </row>
    <row r="23" spans="2:13" ht="16.5" customHeight="1" x14ac:dyDescent="0.2">
      <c r="D23" s="618"/>
      <c r="E23" s="619"/>
      <c r="F23" s="619"/>
      <c r="G23" s="622"/>
      <c r="H23" s="622"/>
      <c r="I23" s="623"/>
      <c r="J23" s="45"/>
      <c r="K23" s="45"/>
    </row>
    <row r="24" spans="2:13" ht="16.5" customHeight="1" x14ac:dyDescent="0.2">
      <c r="D24" s="671" t="s">
        <v>21</v>
      </c>
      <c r="E24" s="672"/>
      <c r="F24" s="672"/>
      <c r="G24" s="675">
        <f>SUM(G20:I21)-G22</f>
        <v>-554</v>
      </c>
      <c r="H24" s="675"/>
      <c r="I24" s="676"/>
      <c r="J24" s="45"/>
      <c r="K24" s="45"/>
    </row>
    <row r="25" spans="2:13" ht="16.5" customHeight="1" x14ac:dyDescent="0.2">
      <c r="D25" s="673"/>
      <c r="E25" s="674"/>
      <c r="F25" s="674"/>
      <c r="G25" s="677"/>
      <c r="H25" s="677"/>
      <c r="I25" s="678"/>
      <c r="J25" s="45"/>
      <c r="K25" s="45"/>
    </row>
    <row r="26" spans="2:13" ht="16.5" customHeight="1" x14ac:dyDescent="0.2">
      <c r="D26" s="679" t="s">
        <v>135</v>
      </c>
      <c r="E26" s="680"/>
      <c r="F26" s="680"/>
      <c r="G26" s="683">
        <f>G24/K5</f>
        <v>-34.625</v>
      </c>
      <c r="H26" s="683"/>
      <c r="I26" s="684"/>
      <c r="J26" s="45"/>
      <c r="K26" s="45"/>
    </row>
    <row r="27" spans="2:13" ht="16.5" customHeight="1" x14ac:dyDescent="0.2">
      <c r="D27" s="681"/>
      <c r="E27" s="682"/>
      <c r="F27" s="682"/>
      <c r="G27" s="685"/>
      <c r="H27" s="685"/>
      <c r="I27" s="686"/>
      <c r="J27" s="45"/>
      <c r="K27" s="45"/>
    </row>
    <row r="28" spans="2:13" ht="16.5" customHeight="1" x14ac:dyDescent="0.2">
      <c r="J28" s="45"/>
      <c r="K28" s="45"/>
    </row>
    <row r="29" spans="2:13" ht="16.5" customHeight="1" x14ac:dyDescent="0.2">
      <c r="J29" s="45"/>
      <c r="K29" s="45"/>
    </row>
    <row r="30" spans="2:13" ht="16.5" customHeight="1" x14ac:dyDescent="0.2">
      <c r="M30" s="46"/>
    </row>
    <row r="31" spans="2:13" ht="16.5" customHeight="1" x14ac:dyDescent="0.2">
      <c r="C31" s="768" t="s">
        <v>136</v>
      </c>
      <c r="D31" s="768"/>
      <c r="E31" s="768"/>
      <c r="F31" s="768"/>
      <c r="G31" s="768"/>
      <c r="H31" s="768"/>
      <c r="I31" s="768"/>
      <c r="J31" s="768"/>
    </row>
    <row r="32" spans="2:13" ht="16.5" customHeight="1" x14ac:dyDescent="0.2">
      <c r="C32" s="30" t="s">
        <v>5</v>
      </c>
      <c r="D32" s="31" t="str">
        <f>"( "&amp;Summery!E5&amp;" x "&amp;SUM('Meal Counting'!L54:M55)&amp;" )"</f>
        <v>( 16 x 35 )</v>
      </c>
      <c r="E32" s="769">
        <f>E5*SUM('Meal Counting'!L54:M55)</f>
        <v>560</v>
      </c>
      <c r="F32" s="770"/>
      <c r="G32" s="655" t="s">
        <v>130</v>
      </c>
      <c r="H32" s="656"/>
      <c r="I32" s="659">
        <f>SUM(E32:F33)</f>
        <v>1880</v>
      </c>
      <c r="J32" s="660"/>
    </row>
    <row r="33" spans="1:13" ht="16.5" customHeight="1" x14ac:dyDescent="0.2">
      <c r="C33" s="32" t="s">
        <v>6</v>
      </c>
      <c r="D33" s="33" t="str">
        <f>"( "&amp;Summery!E6&amp;" x "&amp;SUM('Meal Counting'!N54:O55)&amp;" )"</f>
        <v>( 22 x 60 )</v>
      </c>
      <c r="E33" s="663">
        <f>E6*SUM('Meal Counting'!N54:O55)</f>
        <v>1320</v>
      </c>
      <c r="F33" s="664"/>
      <c r="G33" s="657"/>
      <c r="H33" s="658"/>
      <c r="I33" s="661"/>
      <c r="J33" s="662"/>
    </row>
    <row r="35" spans="1:13" ht="16.5" customHeight="1" x14ac:dyDescent="0.2">
      <c r="B35" s="34"/>
      <c r="C35" s="724" t="s">
        <v>137</v>
      </c>
      <c r="D35" s="724"/>
      <c r="E35" s="724"/>
      <c r="F35" s="724"/>
      <c r="G35" s="724"/>
      <c r="H35" s="724"/>
      <c r="I35" s="724"/>
      <c r="J35" s="724"/>
    </row>
    <row r="36" spans="1:13" ht="16.5" customHeight="1" x14ac:dyDescent="0.2">
      <c r="A36" s="34"/>
      <c r="B36" s="34"/>
      <c r="C36" s="725"/>
      <c r="D36" s="725"/>
      <c r="E36" s="725"/>
      <c r="F36" s="725"/>
      <c r="G36" s="725"/>
      <c r="H36" s="725"/>
      <c r="I36" s="725"/>
      <c r="J36" s="725"/>
    </row>
    <row r="37" spans="1:13" ht="16.5" customHeight="1" x14ac:dyDescent="0.2">
      <c r="C37" s="36"/>
      <c r="D37" s="646" t="s">
        <v>138</v>
      </c>
      <c r="E37" s="647"/>
      <c r="F37" s="647"/>
      <c r="G37" s="638">
        <f>E14</f>
        <v>25640</v>
      </c>
      <c r="H37" s="638"/>
      <c r="I37" s="638"/>
      <c r="J37" s="639"/>
    </row>
    <row r="38" spans="1:13" ht="16.5" customHeight="1" x14ac:dyDescent="0.2">
      <c r="C38" s="37"/>
      <c r="D38" s="648"/>
      <c r="E38" s="649"/>
      <c r="F38" s="649"/>
      <c r="G38" s="640"/>
      <c r="H38" s="640"/>
      <c r="I38" s="640"/>
      <c r="J38" s="641"/>
    </row>
    <row r="39" spans="1:13" ht="16.5" customHeight="1" x14ac:dyDescent="0.2">
      <c r="C39" s="615" t="s">
        <v>139</v>
      </c>
      <c r="D39" s="642" t="s">
        <v>140</v>
      </c>
      <c r="E39" s="643"/>
      <c r="F39" s="643"/>
      <c r="G39" s="650">
        <f>I32</f>
        <v>1880</v>
      </c>
      <c r="H39" s="651"/>
      <c r="I39" s="651"/>
      <c r="J39" s="652"/>
    </row>
    <row r="40" spans="1:13" ht="16.5" customHeight="1" x14ac:dyDescent="0.2">
      <c r="C40" s="615"/>
      <c r="D40" s="644"/>
      <c r="E40" s="645"/>
      <c r="F40" s="645"/>
      <c r="G40" s="653"/>
      <c r="H40" s="653"/>
      <c r="I40" s="653"/>
      <c r="J40" s="654"/>
    </row>
    <row r="41" spans="1:13" ht="16.5" customHeight="1" x14ac:dyDescent="0.2">
      <c r="C41" s="726" t="s">
        <v>141</v>
      </c>
      <c r="D41" s="727"/>
      <c r="E41" s="727"/>
      <c r="F41" s="727"/>
      <c r="G41" s="624">
        <f>G37-G39</f>
        <v>23760</v>
      </c>
      <c r="H41" s="625"/>
      <c r="I41" s="625"/>
      <c r="J41" s="626"/>
    </row>
    <row r="42" spans="1:13" ht="16.5" customHeight="1" x14ac:dyDescent="0.2">
      <c r="C42" s="728"/>
      <c r="D42" s="729"/>
      <c r="E42" s="729"/>
      <c r="F42" s="729"/>
      <c r="G42" s="627"/>
      <c r="H42" s="627"/>
      <c r="I42" s="627"/>
      <c r="J42" s="628"/>
    </row>
    <row r="43" spans="1:13" ht="16.5" customHeight="1" x14ac:dyDescent="0.2">
      <c r="C43" s="38"/>
      <c r="D43" s="38"/>
      <c r="E43" s="38"/>
      <c r="F43" s="38"/>
      <c r="G43" s="35"/>
      <c r="H43" s="35"/>
      <c r="I43" s="35"/>
      <c r="J43" s="35"/>
      <c r="M43" s="46"/>
    </row>
    <row r="44" spans="1:13" ht="16.5" customHeight="1" x14ac:dyDescent="0.2">
      <c r="C44" s="629" t="s">
        <v>124</v>
      </c>
      <c r="D44" s="630"/>
      <c r="E44" s="630"/>
      <c r="F44" s="630"/>
      <c r="G44" s="633">
        <f>F7</f>
        <v>780</v>
      </c>
      <c r="H44" s="634"/>
      <c r="I44" s="634"/>
      <c r="J44" s="635"/>
      <c r="M44" s="46"/>
    </row>
    <row r="45" spans="1:13" ht="16.5" customHeight="1" x14ac:dyDescent="0.2">
      <c r="C45" s="631"/>
      <c r="D45" s="632"/>
      <c r="E45" s="632"/>
      <c r="F45" s="632"/>
      <c r="G45" s="636"/>
      <c r="H45" s="636"/>
      <c r="I45" s="636"/>
      <c r="J45" s="637"/>
    </row>
    <row r="46" spans="1:13" ht="16.5" customHeight="1" x14ac:dyDescent="0.2">
      <c r="C46" s="687" t="s">
        <v>142</v>
      </c>
      <c r="D46" s="688"/>
      <c r="E46" s="688"/>
      <c r="F46" s="688"/>
      <c r="G46" s="691">
        <f>G41/G44</f>
        <v>30.46153846153846</v>
      </c>
      <c r="H46" s="692"/>
      <c r="I46" s="692"/>
      <c r="J46" s="693"/>
    </row>
    <row r="47" spans="1:13" ht="16.5" customHeight="1" x14ac:dyDescent="0.2">
      <c r="C47" s="689"/>
      <c r="D47" s="690"/>
      <c r="E47" s="690"/>
      <c r="F47" s="690"/>
      <c r="G47" s="694"/>
      <c r="H47" s="694"/>
      <c r="I47" s="694"/>
      <c r="J47" s="695"/>
    </row>
    <row r="49" spans="3:10" ht="16.5" customHeight="1" x14ac:dyDescent="0.2">
      <c r="C49" s="696" t="s">
        <v>143</v>
      </c>
      <c r="D49" s="697"/>
      <c r="E49" s="702">
        <f>G46*2</f>
        <v>60.92307692307692</v>
      </c>
      <c r="F49" s="703"/>
      <c r="G49" s="708" t="s">
        <v>144</v>
      </c>
      <c r="H49" s="709"/>
      <c r="I49" s="712">
        <f>E49/3</f>
        <v>20.307692307692307</v>
      </c>
      <c r="J49" s="713"/>
    </row>
    <row r="50" spans="3:10" ht="16.5" customHeight="1" x14ac:dyDescent="0.2">
      <c r="C50" s="698"/>
      <c r="D50" s="699"/>
      <c r="E50" s="704"/>
      <c r="F50" s="705"/>
      <c r="G50" s="710"/>
      <c r="H50" s="711"/>
      <c r="I50" s="714"/>
      <c r="J50" s="715"/>
    </row>
    <row r="51" spans="3:10" ht="16.5" customHeight="1" x14ac:dyDescent="0.2">
      <c r="C51" s="698"/>
      <c r="D51" s="699"/>
      <c r="E51" s="704"/>
      <c r="F51" s="705"/>
      <c r="G51" s="716" t="s">
        <v>145</v>
      </c>
      <c r="H51" s="717"/>
      <c r="I51" s="720">
        <f>(E49*2)/3</f>
        <v>40.615384615384613</v>
      </c>
      <c r="J51" s="721"/>
    </row>
    <row r="52" spans="3:10" ht="16.5" customHeight="1" x14ac:dyDescent="0.2">
      <c r="C52" s="700"/>
      <c r="D52" s="701"/>
      <c r="E52" s="706"/>
      <c r="F52" s="707"/>
      <c r="G52" s="718"/>
      <c r="H52" s="719"/>
      <c r="I52" s="722"/>
      <c r="J52" s="723"/>
    </row>
    <row r="55" spans="3:10" ht="23.25" customHeight="1" x14ac:dyDescent="0.2">
      <c r="C55" s="613" t="s">
        <v>146</v>
      </c>
      <c r="D55" s="614"/>
      <c r="E55" s="614"/>
      <c r="F55" s="614"/>
      <c r="G55" s="614"/>
      <c r="H55" s="614"/>
      <c r="I55" s="586">
        <f>(J16/K5)-G26</f>
        <v>165.875</v>
      </c>
      <c r="J55" s="587"/>
    </row>
    <row r="56" spans="3:10" ht="15" customHeight="1" x14ac:dyDescent="0.2">
      <c r="C56" s="665" t="s">
        <v>147</v>
      </c>
      <c r="D56" s="666"/>
      <c r="E56" s="666"/>
      <c r="F56" s="666"/>
      <c r="G56" s="666"/>
      <c r="H56" s="666"/>
      <c r="I56" s="669"/>
      <c r="J56" s="670"/>
    </row>
    <row r="57" spans="3:10" ht="15" x14ac:dyDescent="0.2">
      <c r="C57" s="667"/>
      <c r="D57" s="668"/>
      <c r="E57" s="668"/>
      <c r="F57" s="668"/>
      <c r="G57" s="668"/>
      <c r="H57" s="668"/>
      <c r="I57" s="588"/>
      <c r="J57" s="589"/>
    </row>
    <row r="60" spans="3:10" ht="19.5" customHeight="1" x14ac:dyDescent="0.2">
      <c r="C60" s="582" t="s">
        <v>169</v>
      </c>
      <c r="D60" s="583"/>
      <c r="E60" s="583"/>
      <c r="F60" s="583"/>
      <c r="G60" s="583"/>
      <c r="H60" s="583"/>
      <c r="I60" s="586">
        <f>SUM(' Payment'!$D$33:$D$42)</f>
        <v>100</v>
      </c>
      <c r="J60" s="587"/>
    </row>
    <row r="61" spans="3:10" ht="19.5" customHeight="1" x14ac:dyDescent="0.2">
      <c r="C61" s="584"/>
      <c r="D61" s="585"/>
      <c r="E61" s="585"/>
      <c r="F61" s="585"/>
      <c r="G61" s="585"/>
      <c r="H61" s="585"/>
      <c r="I61" s="588"/>
      <c r="J61" s="589"/>
    </row>
  </sheetData>
  <sheetProtection algorithmName="SHA-512" hashValue="wiRPrrFfDfw3tvjI+TRfhOhkTHH6GD4dWqiF2QC6AemLVKAN9F2H69JHf4k4rCpbgtqtob+r5FrtyJKlKUiH1g==" saltValue="R4Yc3FeLKAS0G9gQmQvnKQ==" spinCount="100000" sheet="1" objects="1" scenarios="1"/>
  <mergeCells count="68">
    <mergeCell ref="J15:K15"/>
    <mergeCell ref="B19:K19"/>
    <mergeCell ref="C31:J31"/>
    <mergeCell ref="E32:F32"/>
    <mergeCell ref="D20:F21"/>
    <mergeCell ref="G20:I21"/>
    <mergeCell ref="B3:C4"/>
    <mergeCell ref="B5:C6"/>
    <mergeCell ref="H5:J6"/>
    <mergeCell ref="B7:E8"/>
    <mergeCell ref="H16:I17"/>
    <mergeCell ref="J16:K17"/>
    <mergeCell ref="B14:D15"/>
    <mergeCell ref="E14:F15"/>
    <mergeCell ref="F3:F4"/>
    <mergeCell ref="F5:F6"/>
    <mergeCell ref="F7:F8"/>
    <mergeCell ref="H15:I15"/>
    <mergeCell ref="H13:I13"/>
    <mergeCell ref="J13:K13"/>
    <mergeCell ref="H14:I14"/>
    <mergeCell ref="J14:K14"/>
    <mergeCell ref="C56:H57"/>
    <mergeCell ref="I55:J57"/>
    <mergeCell ref="D24:F25"/>
    <mergeCell ref="G24:I25"/>
    <mergeCell ref="D26:F27"/>
    <mergeCell ref="G26:I27"/>
    <mergeCell ref="C46:F47"/>
    <mergeCell ref="G46:J47"/>
    <mergeCell ref="C49:D52"/>
    <mergeCell ref="E49:F52"/>
    <mergeCell ref="G49:H50"/>
    <mergeCell ref="I49:J50"/>
    <mergeCell ref="G51:H52"/>
    <mergeCell ref="I51:J52"/>
    <mergeCell ref="C35:J36"/>
    <mergeCell ref="C41:F42"/>
    <mergeCell ref="C55:H55"/>
    <mergeCell ref="C39:C40"/>
    <mergeCell ref="D22:F23"/>
    <mergeCell ref="G22:I23"/>
    <mergeCell ref="G41:J42"/>
    <mergeCell ref="C44:F45"/>
    <mergeCell ref="G44:J45"/>
    <mergeCell ref="G37:J38"/>
    <mergeCell ref="D39:F40"/>
    <mergeCell ref="D37:F38"/>
    <mergeCell ref="G39:J40"/>
    <mergeCell ref="G32:H33"/>
    <mergeCell ref="I32:J33"/>
    <mergeCell ref="E33:F33"/>
    <mergeCell ref="C60:H61"/>
    <mergeCell ref="I60:J61"/>
    <mergeCell ref="B2:F2"/>
    <mergeCell ref="H2:K2"/>
    <mergeCell ref="H3:J3"/>
    <mergeCell ref="H4:J4"/>
    <mergeCell ref="B10:K10"/>
    <mergeCell ref="K5:K6"/>
    <mergeCell ref="B11:F11"/>
    <mergeCell ref="H11:K11"/>
    <mergeCell ref="B12:D12"/>
    <mergeCell ref="E12:F12"/>
    <mergeCell ref="H12:I12"/>
    <mergeCell ref="J12:K12"/>
    <mergeCell ref="B13:D13"/>
    <mergeCell ref="E13:F13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3FF2FB"/>
  </sheetPr>
  <dimension ref="B1:D12"/>
  <sheetViews>
    <sheetView zoomScale="90" zoomScaleNormal="90" workbookViewId="0">
      <selection activeCell="G5" sqref="G5"/>
    </sheetView>
  </sheetViews>
  <sheetFormatPr defaultColWidth="9.14453125" defaultRowHeight="17.25" customHeight="1" x14ac:dyDescent="0.2"/>
  <cols>
    <col min="1" max="1" width="2.6875" style="15" customWidth="1"/>
    <col min="2" max="3" width="23" style="15" customWidth="1"/>
    <col min="4" max="4" width="21.7890625" style="15" customWidth="1"/>
    <col min="5" max="16384" width="9.14453125" style="15"/>
  </cols>
  <sheetData>
    <row r="1" spans="2:4" ht="16.5" customHeight="1" x14ac:dyDescent="0.2"/>
    <row r="2" spans="2:4" ht="41.25" customHeight="1" x14ac:dyDescent="0.2">
      <c r="B2" s="779" t="s">
        <v>148</v>
      </c>
      <c r="C2" s="780"/>
      <c r="D2" s="16">
        <v>45474</v>
      </c>
    </row>
    <row r="3" spans="2:4" ht="14.25" customHeight="1" x14ac:dyDescent="0.2"/>
    <row r="4" spans="2:4" ht="41.25" customHeight="1" x14ac:dyDescent="0.2">
      <c r="B4" s="781" t="s">
        <v>149</v>
      </c>
      <c r="C4" s="782"/>
      <c r="D4" s="17">
        <v>4</v>
      </c>
    </row>
    <row r="5" spans="2:4" ht="14.25" customHeight="1" x14ac:dyDescent="0.2"/>
    <row r="6" spans="2:4" ht="39.75" customHeight="1" x14ac:dyDescent="0.2">
      <c r="B6" s="783" t="s">
        <v>150</v>
      </c>
      <c r="C6" s="784"/>
      <c r="D6" s="18">
        <v>300</v>
      </c>
    </row>
    <row r="7" spans="2:4" ht="15" customHeight="1" x14ac:dyDescent="0.2"/>
    <row r="8" spans="2:4" ht="39.75" customHeight="1" x14ac:dyDescent="0.2">
      <c r="B8" s="785" t="s">
        <v>151</v>
      </c>
      <c r="C8" s="786"/>
      <c r="D8" s="19">
        <v>100</v>
      </c>
    </row>
    <row r="9" spans="2:4" ht="15" customHeight="1" x14ac:dyDescent="0.2"/>
    <row r="10" spans="2:4" ht="41.25" customHeight="1" x14ac:dyDescent="0.2">
      <c r="B10" s="787" t="s">
        <v>50</v>
      </c>
      <c r="C10" s="20" t="s">
        <v>152</v>
      </c>
      <c r="D10" s="21">
        <v>35</v>
      </c>
    </row>
    <row r="11" spans="2:4" ht="41.25" customHeight="1" x14ac:dyDescent="0.2">
      <c r="B11" s="787"/>
      <c r="C11" s="22" t="s">
        <v>6</v>
      </c>
      <c r="D11" s="23">
        <v>60</v>
      </c>
    </row>
    <row r="12" spans="2:4" ht="41.25" customHeight="1" x14ac:dyDescent="0.2"/>
  </sheetData>
  <sheetProtection algorithmName="SHA-512" hashValue="KbbPr7hlcbwrLSFXBsWbgF5or+RgZP04XmF9s96DAnBTX19kP6/zHrGvrQf0kgYJJLrUhw0VEfiMPWAGgsub1g==" saltValue="zgHGDlinEEhoH2956U4pug==" spinCount="100000" sheet="1" objects="1" scenarios="1"/>
  <mergeCells count="5">
    <mergeCell ref="B2:C2"/>
    <mergeCell ref="B4:C4"/>
    <mergeCell ref="B6:C6"/>
    <mergeCell ref="B8:C8"/>
    <mergeCell ref="B10:B11"/>
  </mergeCells>
  <dataValidations count="1">
    <dataValidation type="list" allowBlank="1" showInputMessage="1" showErrorMessage="1" sqref="D4" xr:uid="{00000000-0002-0000-0800-000000000000}">
      <formula1>"1,2,3,4,5,6,7,8,9,10,11,12,13,14,15,16,17,18,19,20"</formula1>
    </dataValidation>
  </dataValidation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DFDA00"/>
  </sheetPr>
  <dimension ref="B2:I39"/>
  <sheetViews>
    <sheetView showGridLines="0" zoomScale="130" zoomScaleNormal="130" workbookViewId="0">
      <selection activeCell="E12" sqref="E12"/>
    </sheetView>
  </sheetViews>
  <sheetFormatPr defaultColWidth="9.14453125" defaultRowHeight="15" x14ac:dyDescent="0.2"/>
  <cols>
    <col min="1" max="1" width="3.09375" style="15" customWidth="1"/>
    <col min="2" max="2" width="27.171875" style="15" customWidth="1"/>
    <col min="3" max="3" width="11.97265625" style="15" customWidth="1"/>
    <col min="4" max="6" width="20.17578125" style="15" customWidth="1"/>
    <col min="7" max="8" width="9.14453125" style="15"/>
    <col min="9" max="9" width="22.05859375" style="15" customWidth="1"/>
    <col min="10" max="16384" width="9.14453125" style="15"/>
  </cols>
  <sheetData>
    <row r="2" spans="2:9" ht="23.25" x14ac:dyDescent="0.2">
      <c r="B2" s="789" t="s">
        <v>175</v>
      </c>
      <c r="C2" s="789"/>
      <c r="D2" s="789"/>
      <c r="E2" s="789"/>
      <c r="F2" s="789"/>
    </row>
    <row r="3" spans="2:9" ht="25.5" x14ac:dyDescent="0.2">
      <c r="B3" s="258" t="s">
        <v>1</v>
      </c>
      <c r="C3" s="258" t="s">
        <v>153</v>
      </c>
      <c r="D3" s="788" t="s">
        <v>154</v>
      </c>
      <c r="E3" s="788"/>
      <c r="F3" s="788"/>
      <c r="H3" s="259" t="s">
        <v>155</v>
      </c>
      <c r="I3" s="260" t="s">
        <v>156</v>
      </c>
    </row>
    <row r="4" spans="2:9" ht="21" x14ac:dyDescent="0.2">
      <c r="B4" s="252"/>
      <c r="C4" s="2" t="s">
        <v>157</v>
      </c>
      <c r="D4" s="3" t="s">
        <v>24</v>
      </c>
      <c r="E4" s="3" t="s">
        <v>38</v>
      </c>
      <c r="F4" s="3" t="s">
        <v>32</v>
      </c>
      <c r="I4" s="12" t="s">
        <v>35</v>
      </c>
    </row>
    <row r="5" spans="2:9" ht="21" x14ac:dyDescent="0.2">
      <c r="B5" s="252"/>
      <c r="C5" s="4" t="s">
        <v>158</v>
      </c>
      <c r="D5" s="5" t="s">
        <v>40</v>
      </c>
      <c r="E5" s="5" t="s">
        <v>42</v>
      </c>
      <c r="F5" s="5" t="s">
        <v>37</v>
      </c>
      <c r="I5" s="13" t="s">
        <v>36</v>
      </c>
    </row>
    <row r="6" spans="2:9" ht="21" x14ac:dyDescent="0.2">
      <c r="B6" s="252"/>
      <c r="C6" s="6" t="s">
        <v>159</v>
      </c>
      <c r="D6" s="7" t="s">
        <v>31</v>
      </c>
      <c r="E6" s="7" t="s">
        <v>34</v>
      </c>
      <c r="F6" s="7" t="s">
        <v>28</v>
      </c>
      <c r="I6" s="13"/>
    </row>
    <row r="7" spans="2:9" ht="21" x14ac:dyDescent="0.2">
      <c r="B7" s="252"/>
      <c r="C7" s="8" t="s">
        <v>14</v>
      </c>
      <c r="D7" s="9" t="s">
        <v>39</v>
      </c>
      <c r="E7" s="9" t="s">
        <v>27</v>
      </c>
      <c r="F7" s="9" t="s">
        <v>41</v>
      </c>
      <c r="I7" s="13"/>
    </row>
    <row r="8" spans="2:9" ht="21" x14ac:dyDescent="0.2">
      <c r="B8" s="253">
        <v>45486</v>
      </c>
      <c r="C8" s="10" t="s">
        <v>160</v>
      </c>
      <c r="D8" s="11" t="s">
        <v>29</v>
      </c>
      <c r="E8" s="11" t="s">
        <v>30</v>
      </c>
      <c r="F8" s="11" t="s">
        <v>33</v>
      </c>
      <c r="I8" s="13"/>
    </row>
    <row r="9" spans="2:9" ht="21" x14ac:dyDescent="0.2">
      <c r="B9" s="252"/>
      <c r="C9" s="254" t="s">
        <v>161</v>
      </c>
      <c r="D9" s="255"/>
      <c r="E9" s="255"/>
      <c r="F9" s="255"/>
      <c r="I9" s="14"/>
    </row>
    <row r="13" spans="2:9" ht="31.5" x14ac:dyDescent="0.2">
      <c r="B13" s="792" t="s">
        <v>176</v>
      </c>
      <c r="C13" s="793"/>
      <c r="D13" s="794"/>
    </row>
    <row r="14" spans="2:9" ht="25.5" x14ac:dyDescent="0.2">
      <c r="B14" s="261" t="s">
        <v>177</v>
      </c>
      <c r="C14" s="790" t="s">
        <v>23</v>
      </c>
      <c r="D14" s="791"/>
    </row>
    <row r="15" spans="2:9" ht="21" x14ac:dyDescent="0.2">
      <c r="B15" s="256">
        <v>45292</v>
      </c>
      <c r="C15" s="795" t="s">
        <v>28</v>
      </c>
      <c r="D15" s="796" t="s">
        <v>29</v>
      </c>
    </row>
    <row r="16" spans="2:9" ht="21" x14ac:dyDescent="0.2">
      <c r="B16" s="256">
        <v>45324</v>
      </c>
      <c r="C16" s="795" t="s">
        <v>178</v>
      </c>
      <c r="D16" s="796" t="s">
        <v>29</v>
      </c>
    </row>
    <row r="17" spans="2:4" ht="21" x14ac:dyDescent="0.2">
      <c r="B17" s="256">
        <v>45356</v>
      </c>
      <c r="C17" s="795" t="s">
        <v>26</v>
      </c>
      <c r="D17" s="796" t="s">
        <v>29</v>
      </c>
    </row>
    <row r="18" spans="2:4" ht="21" x14ac:dyDescent="0.2">
      <c r="B18" s="256">
        <v>45388</v>
      </c>
      <c r="C18" s="795" t="s">
        <v>29</v>
      </c>
      <c r="D18" s="796" t="s">
        <v>29</v>
      </c>
    </row>
    <row r="19" spans="2:4" ht="21" x14ac:dyDescent="0.2">
      <c r="B19" s="256">
        <v>45420</v>
      </c>
      <c r="C19" s="795" t="s">
        <v>32</v>
      </c>
      <c r="D19" s="796" t="s">
        <v>29</v>
      </c>
    </row>
    <row r="20" spans="2:4" ht="21" x14ac:dyDescent="0.2">
      <c r="B20" s="256">
        <v>45452</v>
      </c>
      <c r="C20" s="795" t="s">
        <v>34</v>
      </c>
      <c r="D20" s="796" t="s">
        <v>29</v>
      </c>
    </row>
    <row r="21" spans="2:4" ht="21" x14ac:dyDescent="0.2">
      <c r="B21" s="256">
        <v>45484</v>
      </c>
      <c r="C21" s="795" t="s">
        <v>24</v>
      </c>
      <c r="D21" s="796" t="s">
        <v>29</v>
      </c>
    </row>
    <row r="22" spans="2:4" ht="21" x14ac:dyDescent="0.2">
      <c r="B22" s="256"/>
      <c r="C22" s="797"/>
      <c r="D22" s="798"/>
    </row>
    <row r="23" spans="2:4" ht="21" x14ac:dyDescent="0.2">
      <c r="B23" s="256"/>
      <c r="C23" s="797"/>
      <c r="D23" s="798"/>
    </row>
    <row r="24" spans="2:4" ht="21" x14ac:dyDescent="0.2">
      <c r="B24" s="256"/>
      <c r="C24" s="797"/>
      <c r="D24" s="798"/>
    </row>
    <row r="25" spans="2:4" ht="21" x14ac:dyDescent="0.2">
      <c r="B25" s="256"/>
      <c r="C25" s="797"/>
      <c r="D25" s="798"/>
    </row>
    <row r="26" spans="2:4" ht="21" x14ac:dyDescent="0.2">
      <c r="B26" s="256"/>
      <c r="C26" s="797"/>
      <c r="D26" s="798"/>
    </row>
    <row r="27" spans="2:4" ht="21" x14ac:dyDescent="0.2">
      <c r="B27" s="256"/>
      <c r="C27" s="797"/>
      <c r="D27" s="798"/>
    </row>
    <row r="28" spans="2:4" ht="21" x14ac:dyDescent="0.2">
      <c r="B28" s="256"/>
      <c r="C28" s="797"/>
      <c r="D28" s="798"/>
    </row>
    <row r="29" spans="2:4" ht="21" x14ac:dyDescent="0.2">
      <c r="B29" s="256"/>
      <c r="C29" s="797"/>
      <c r="D29" s="798"/>
    </row>
    <row r="30" spans="2:4" ht="21" x14ac:dyDescent="0.2">
      <c r="B30" s="256"/>
      <c r="C30" s="797"/>
      <c r="D30" s="798"/>
    </row>
    <row r="31" spans="2:4" ht="21" x14ac:dyDescent="0.2">
      <c r="B31" s="256"/>
      <c r="C31" s="797"/>
      <c r="D31" s="798"/>
    </row>
    <row r="32" spans="2:4" ht="21" x14ac:dyDescent="0.2">
      <c r="B32" s="256"/>
      <c r="C32" s="797"/>
      <c r="D32" s="798"/>
    </row>
    <row r="33" spans="2:4" ht="21" x14ac:dyDescent="0.2">
      <c r="B33" s="256"/>
      <c r="C33" s="797"/>
      <c r="D33" s="798"/>
    </row>
    <row r="34" spans="2:4" ht="21" x14ac:dyDescent="0.2">
      <c r="B34" s="256"/>
      <c r="C34" s="797"/>
      <c r="D34" s="798"/>
    </row>
    <row r="35" spans="2:4" ht="21" x14ac:dyDescent="0.2">
      <c r="B35" s="256"/>
      <c r="C35" s="797"/>
      <c r="D35" s="798"/>
    </row>
    <row r="36" spans="2:4" ht="21" x14ac:dyDescent="0.2">
      <c r="B36" s="256"/>
      <c r="C36" s="797"/>
      <c r="D36" s="798"/>
    </row>
    <row r="37" spans="2:4" ht="21" x14ac:dyDescent="0.2">
      <c r="B37" s="256"/>
      <c r="C37" s="797"/>
      <c r="D37" s="798"/>
    </row>
    <row r="38" spans="2:4" ht="21" x14ac:dyDescent="0.2">
      <c r="B38" s="256"/>
      <c r="C38" s="797"/>
      <c r="D38" s="798"/>
    </row>
    <row r="39" spans="2:4" ht="21" x14ac:dyDescent="0.2">
      <c r="B39" s="257"/>
      <c r="C39" s="799"/>
      <c r="D39" s="800"/>
    </row>
  </sheetData>
  <sheetProtection algorithmName="SHA-512" hashValue="wiqXuUresllsQHTQjvWLTzPGT7O2nwFfZoWrIgavxhAkRnGb0CLGw7NPJxo2WHfpi5Vo/+Bc/kWm6RNnv5aYkw==" saltValue="nZjaKISApXTRnc7Uq7D9Dw==" spinCount="100000" sheet="1" objects="1" scenarios="1"/>
  <mergeCells count="29">
    <mergeCell ref="C36:D36"/>
    <mergeCell ref="C37:D37"/>
    <mergeCell ref="C38:D38"/>
    <mergeCell ref="C39:D39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D3:F3"/>
    <mergeCell ref="B2:F2"/>
    <mergeCell ref="C14:D14"/>
    <mergeCell ref="B13:D13"/>
    <mergeCell ref="C15:D15"/>
  </mergeCells>
  <conditionalFormatting sqref="B15:B39">
    <cfRule type="notContainsBlanks" dxfId="2" priority="7">
      <formula>LEN(TRIM(B15))&gt;0</formula>
    </cfRule>
  </conditionalFormatting>
  <conditionalFormatting sqref="C15:D39">
    <cfRule type="notContainsBlanks" dxfId="1" priority="6">
      <formula>LEN(TRIM(C15))&gt;0</formula>
    </cfRule>
  </conditionalFormatting>
  <conditionalFormatting sqref="I4:I9">
    <cfRule type="notContainsBlanks" dxfId="0" priority="4">
      <formula>LEN(TRIM(I4))&gt;0</formula>
    </cfRule>
  </conditionalFormatting>
  <dataValidations count="1">
    <dataValidation type="list" allowBlank="1" showInputMessage="1" showErrorMessage="1" sqref="C4:C9" xr:uid="{00000000-0002-0000-0900-000001000000}">
      <formula1>"A,B,C,D,E,F,G"</formula1>
    </dataValidation>
  </dataValidations>
  <pageMargins left="0.7" right="0.7" top="0.75" bottom="0.75" header="0.3" footer="0.3"/>
  <pageSetup firstPageNumber="0" fitToWidth="0" fitToHeight="0" orientation="portrait" useFirstPageNumber="1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'Meal Counting'!$C$1:$AP$1</xm:f>
          </x14:formula1>
          <xm:sqref>I4:I9 D4:F9</xm:sqref>
        </x14:dataValidation>
        <x14:dataValidation type="list" errorStyle="information" allowBlank="1" showInputMessage="1" showErrorMessage="1" errorTitle="New Name" error="You Enter A new Name!" xr:uid="{D6FAD2A0-0838-4D56-B994-004FB1453A00}">
          <x14:formula1>
            <xm:f>'Meal Counting'!$C$1:$AP$1</xm:f>
          </x14:formula1>
          <xm:sqref>C15:D39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1"/>
  </sheetPr>
  <dimension ref="A1:S63"/>
  <sheetViews>
    <sheetView topLeftCell="C19" zoomScale="90" zoomScaleNormal="90" workbookViewId="0">
      <selection activeCell="L13" sqref="L13"/>
    </sheetView>
  </sheetViews>
  <sheetFormatPr defaultColWidth="8.875" defaultRowHeight="18.75" x14ac:dyDescent="0.2"/>
  <cols>
    <col min="1" max="5" width="16.41015625" style="291" customWidth="1"/>
    <col min="6" max="6" width="8.875" style="262"/>
    <col min="7" max="7" width="8.875" style="263"/>
    <col min="8" max="8" width="17.484375" style="263" customWidth="1"/>
    <col min="9" max="11" width="8.875" style="263"/>
    <col min="12" max="12" width="16.41015625" style="263" customWidth="1"/>
    <col min="13" max="13" width="8.875" style="263"/>
    <col min="14" max="14" width="11.296875" style="263" bestFit="1" customWidth="1"/>
    <col min="15" max="16" width="8.875" style="263"/>
    <col min="17" max="17" width="11.43359375" style="263" customWidth="1"/>
    <col min="18" max="18" width="8.875" style="263"/>
    <col min="19" max="19" width="14.9296875" style="290" bestFit="1" customWidth="1"/>
    <col min="20" max="16384" width="8.875" style="263"/>
  </cols>
  <sheetData>
    <row r="1" spans="1:19" ht="18.75" customHeight="1" x14ac:dyDescent="0.2">
      <c r="A1" s="806" t="s">
        <v>1</v>
      </c>
      <c r="B1" s="806" t="s">
        <v>162</v>
      </c>
      <c r="C1" s="806" t="s">
        <v>163</v>
      </c>
      <c r="D1" s="806" t="s">
        <v>164</v>
      </c>
      <c r="E1" s="808" t="s">
        <v>165</v>
      </c>
      <c r="H1" s="803" t="s">
        <v>166</v>
      </c>
      <c r="I1" s="804"/>
      <c r="J1" s="805"/>
      <c r="L1" s="264" t="s">
        <v>167</v>
      </c>
      <c r="N1" s="801" t="s">
        <v>179</v>
      </c>
      <c r="O1" s="802"/>
      <c r="P1" s="802"/>
      <c r="Q1" s="802"/>
      <c r="R1" s="802"/>
      <c r="S1" s="802"/>
    </row>
    <row r="2" spans="1:19" ht="18.75" customHeight="1" x14ac:dyDescent="0.2">
      <c r="A2" s="807"/>
      <c r="B2" s="807"/>
      <c r="C2" s="807"/>
      <c r="D2" s="807"/>
      <c r="E2" s="808"/>
      <c r="H2" s="265" t="s">
        <v>1</v>
      </c>
      <c r="I2" s="266" t="s">
        <v>14</v>
      </c>
      <c r="J2" s="267" t="s">
        <v>15</v>
      </c>
      <c r="L2" s="268">
        <f>A63</f>
        <v>45504</v>
      </c>
      <c r="N2" s="269" t="s">
        <v>1</v>
      </c>
      <c r="O2" s="270" t="s">
        <v>14</v>
      </c>
      <c r="P2" s="271" t="s">
        <v>15</v>
      </c>
      <c r="Q2" s="272" t="s">
        <v>4</v>
      </c>
      <c r="R2" s="273" t="s">
        <v>165</v>
      </c>
      <c r="S2" s="274" t="s">
        <v>180</v>
      </c>
    </row>
    <row r="3" spans="1:19" x14ac:dyDescent="0.2">
      <c r="A3" s="275">
        <f>Baazar!A2</f>
        <v>45474</v>
      </c>
      <c r="B3" s="276" t="str">
        <f>IF(Baazar!B2="","",Baazar!B2)</f>
        <v>Sagir</v>
      </c>
      <c r="C3" s="276" t="str">
        <f>B3&amp;COUNTIF($B$3:B3,B3)</f>
        <v>Sagir1</v>
      </c>
      <c r="D3" s="276" t="str">
        <f>IF(Baazar!C2="","",Baazar!C2)</f>
        <v>Chicken</v>
      </c>
      <c r="E3" s="276">
        <f>IF(Baazar!H2=0,"",Baazar!H2)</f>
        <v>912</v>
      </c>
      <c r="H3" s="277">
        <f>A3</f>
        <v>45474</v>
      </c>
      <c r="I3" s="278" cm="1">
        <f t="array" ref="I3">SUMPRODUCT((MOD(COLUMN('Guest Meal'!$C3:$AZ3),2)=1)*'Guest Meal'!$C3:$AZ3)</f>
        <v>0</v>
      </c>
      <c r="J3" s="279" cm="1">
        <f t="array" ref="J3">SUMPRODUCT((MOD(COLUMN('Guest Meal'!$C3:$AZ3),2)=0)*'Guest Meal'!$C3:$AZ3)</f>
        <v>3</v>
      </c>
      <c r="L3" s="280">
        <f>L2+1</f>
        <v>45505</v>
      </c>
      <c r="N3" s="281">
        <f>Dashboard!B5</f>
        <v>45474</v>
      </c>
      <c r="O3" s="282">
        <f>Dashboard!C6</f>
        <v>18</v>
      </c>
      <c r="P3" s="283">
        <f>Dashboard!D5</f>
        <v>19</v>
      </c>
      <c r="Q3" s="284">
        <f>SUM(O3:P3)</f>
        <v>37</v>
      </c>
      <c r="R3" s="285">
        <f>IFERROR(VLOOKUP(N3,$A$1:$E$63,5,0),"")</f>
        <v>912</v>
      </c>
      <c r="S3" s="292">
        <f>IFERROR((R3/Q3)*2,"")</f>
        <v>49.297297297297298</v>
      </c>
    </row>
    <row r="4" spans="1:19" x14ac:dyDescent="0.2">
      <c r="A4" s="276"/>
      <c r="B4" s="276"/>
      <c r="C4" s="276"/>
      <c r="D4" s="276"/>
      <c r="E4" s="276"/>
      <c r="H4" s="277">
        <f>H3+1</f>
        <v>45475</v>
      </c>
      <c r="I4" s="278" cm="1">
        <f t="array" ref="I4">SUMPRODUCT((MOD(COLUMN('Guest Meal'!$C4:$AZ4),2)=1)*'Guest Meal'!$C4:$AZ4)</f>
        <v>3</v>
      </c>
      <c r="J4" s="279" cm="1">
        <f t="array" ref="J4">SUMPRODUCT((MOD(COLUMN('Guest Meal'!$C4:$AZ4),2)=0)*'Guest Meal'!$C4:$AZ4)</f>
        <v>4</v>
      </c>
      <c r="L4" s="280">
        <f t="shared" ref="L4:L12" si="0">L3+1</f>
        <v>45506</v>
      </c>
      <c r="N4" s="281">
        <f>Dashboard!B6</f>
        <v>45475</v>
      </c>
      <c r="O4" s="282">
        <f>Dashboard!C7</f>
        <v>17</v>
      </c>
      <c r="P4" s="283">
        <f>Dashboard!D6</f>
        <v>20</v>
      </c>
      <c r="Q4" s="284">
        <f t="shared" ref="Q4:Q30" si="1">SUM(O4:P4)</f>
        <v>37</v>
      </c>
      <c r="R4" s="285">
        <f t="shared" ref="R4:R34" si="2">IFERROR(VLOOKUP(N4,$A$1:$E$63,5,0),"")</f>
        <v>516</v>
      </c>
      <c r="S4" s="292">
        <f t="shared" ref="S4:S34" si="3">IFERROR((R4/Q4)*2,"")</f>
        <v>27.891891891891891</v>
      </c>
    </row>
    <row r="5" spans="1:19" x14ac:dyDescent="0.2">
      <c r="A5" s="275">
        <f>Baazar!A4</f>
        <v>45475</v>
      </c>
      <c r="B5" s="276" t="str">
        <f>IF(Baazar!B4="","",Baazar!B4)</f>
        <v>Imran Molla</v>
      </c>
      <c r="C5" s="276" t="str">
        <f>B5&amp;COUNTIF($B$3:B5,B5)</f>
        <v>Imran Molla1</v>
      </c>
      <c r="D5" s="276" t="str">
        <f>IF(Baazar!C4="","",Baazar!C4)</f>
        <v>Egg</v>
      </c>
      <c r="E5" s="276">
        <f>IF(Baazar!H4=0,"",Baazar!H4)</f>
        <v>516</v>
      </c>
      <c r="H5" s="277">
        <f t="shared" ref="H5:H33" si="4">H4+1</f>
        <v>45476</v>
      </c>
      <c r="I5" s="278" cm="1">
        <f t="array" ref="I5">SUMPRODUCT((MOD(COLUMN('Guest Meal'!$C5:$AZ5),2)=1)*'Guest Meal'!$C5:$AZ5)</f>
        <v>3</v>
      </c>
      <c r="J5" s="279" cm="1">
        <f t="array" ref="J5">SUMPRODUCT((MOD(COLUMN('Guest Meal'!$C5:$AZ5),2)=0)*'Guest Meal'!$C5:$AZ5)</f>
        <v>1</v>
      </c>
      <c r="L5" s="280">
        <f t="shared" si="0"/>
        <v>45507</v>
      </c>
      <c r="N5" s="281">
        <f>Dashboard!B7</f>
        <v>45476</v>
      </c>
      <c r="O5" s="282">
        <f>Dashboard!C8</f>
        <v>16</v>
      </c>
      <c r="P5" s="283">
        <f>Dashboard!D7</f>
        <v>13</v>
      </c>
      <c r="Q5" s="284">
        <f t="shared" si="1"/>
        <v>29</v>
      </c>
      <c r="R5" s="285">
        <f t="shared" si="2"/>
        <v>551</v>
      </c>
      <c r="S5" s="292">
        <f t="shared" si="3"/>
        <v>38</v>
      </c>
    </row>
    <row r="6" spans="1:19" x14ac:dyDescent="0.2">
      <c r="A6" s="276"/>
      <c r="B6" s="276"/>
      <c r="C6" s="276"/>
      <c r="D6" s="276"/>
      <c r="E6" s="276"/>
      <c r="H6" s="277">
        <f t="shared" si="4"/>
        <v>45477</v>
      </c>
      <c r="I6" s="278" cm="1">
        <f t="array" ref="I6">SUMPRODUCT((MOD(COLUMN('Guest Meal'!$C6:$AZ6),2)=1)*'Guest Meal'!$C6:$AZ6)</f>
        <v>3</v>
      </c>
      <c r="J6" s="279" cm="1">
        <f t="array" ref="J6">SUMPRODUCT((MOD(COLUMN('Guest Meal'!$C6:$AZ6),2)=0)*'Guest Meal'!$C6:$AZ6)</f>
        <v>5</v>
      </c>
      <c r="L6" s="280">
        <f t="shared" si="0"/>
        <v>45508</v>
      </c>
      <c r="N6" s="281">
        <f>Dashboard!B8</f>
        <v>45477</v>
      </c>
      <c r="O6" s="282">
        <f>Dashboard!C9</f>
        <v>17</v>
      </c>
      <c r="P6" s="283">
        <f>Dashboard!D8</f>
        <v>19</v>
      </c>
      <c r="Q6" s="284">
        <f t="shared" si="1"/>
        <v>36</v>
      </c>
      <c r="R6" s="285">
        <f t="shared" si="2"/>
        <v>848</v>
      </c>
      <c r="S6" s="292">
        <f t="shared" si="3"/>
        <v>47.111111111111114</v>
      </c>
    </row>
    <row r="7" spans="1:19" x14ac:dyDescent="0.2">
      <c r="A7" s="275">
        <f>Baazar!A6</f>
        <v>45476</v>
      </c>
      <c r="B7" s="276" t="str">
        <f>IF(Baazar!B6="","",Baazar!B6)</f>
        <v>Omar Faruk</v>
      </c>
      <c r="C7" s="276" t="str">
        <f>B7&amp;COUNTIF($B$3:B7,B7)</f>
        <v>Omar Faruk1</v>
      </c>
      <c r="D7" s="276" t="str">
        <f>IF(Baazar!C6="","",Baazar!C6)</f>
        <v>Fish</v>
      </c>
      <c r="E7" s="276">
        <f>IF(Baazar!H6=0,"",Baazar!H6)</f>
        <v>551</v>
      </c>
      <c r="H7" s="277">
        <f t="shared" si="4"/>
        <v>45478</v>
      </c>
      <c r="I7" s="278" cm="1">
        <f t="array" ref="I7">SUMPRODUCT((MOD(COLUMN('Guest Meal'!$C7:$AZ7),2)=1)*'Guest Meal'!$C7:$AZ7)</f>
        <v>4</v>
      </c>
      <c r="J7" s="279" cm="1">
        <f t="array" ref="J7">SUMPRODUCT((MOD(COLUMN('Guest Meal'!$C7:$AZ7),2)=0)*'Guest Meal'!$C7:$AZ7)</f>
        <v>4</v>
      </c>
      <c r="L7" s="280">
        <f t="shared" si="0"/>
        <v>45509</v>
      </c>
      <c r="N7" s="281">
        <f>Dashboard!B9</f>
        <v>45478</v>
      </c>
      <c r="O7" s="282">
        <f>Dashboard!C10</f>
        <v>10</v>
      </c>
      <c r="P7" s="283">
        <f>Dashboard!D9</f>
        <v>16</v>
      </c>
      <c r="Q7" s="284">
        <f t="shared" si="1"/>
        <v>26</v>
      </c>
      <c r="R7" s="285">
        <f t="shared" si="2"/>
        <v>623</v>
      </c>
      <c r="S7" s="292">
        <f t="shared" si="3"/>
        <v>47.92307692307692</v>
      </c>
    </row>
    <row r="8" spans="1:19" x14ac:dyDescent="0.2">
      <c r="A8" s="276"/>
      <c r="B8" s="276"/>
      <c r="C8" s="276"/>
      <c r="D8" s="276"/>
      <c r="E8" s="276"/>
      <c r="H8" s="277">
        <f t="shared" si="4"/>
        <v>45479</v>
      </c>
      <c r="I8" s="278" cm="1">
        <f t="array" ref="I8">SUMPRODUCT((MOD(COLUMN('Guest Meal'!$C8:$AZ8),2)=1)*'Guest Meal'!$C8:$AZ8)</f>
        <v>0</v>
      </c>
      <c r="J8" s="279" cm="1">
        <f t="array" ref="J8">SUMPRODUCT((MOD(COLUMN('Guest Meal'!$C8:$AZ8),2)=0)*'Guest Meal'!$C8:$AZ8)</f>
        <v>0</v>
      </c>
      <c r="L8" s="280">
        <f t="shared" si="0"/>
        <v>45510</v>
      </c>
      <c r="N8" s="281">
        <f>Dashboard!B10</f>
        <v>45479</v>
      </c>
      <c r="O8" s="282">
        <f>Dashboard!C11</f>
        <v>8</v>
      </c>
      <c r="P8" s="283">
        <f>Dashboard!D10</f>
        <v>9</v>
      </c>
      <c r="Q8" s="284">
        <f t="shared" si="1"/>
        <v>17</v>
      </c>
      <c r="R8" s="285">
        <f t="shared" si="2"/>
        <v>516</v>
      </c>
      <c r="S8" s="292">
        <f t="shared" si="3"/>
        <v>60.705882352941174</v>
      </c>
    </row>
    <row r="9" spans="1:19" x14ac:dyDescent="0.2">
      <c r="A9" s="275">
        <f>Baazar!A8</f>
        <v>45477</v>
      </c>
      <c r="B9" s="276" t="str">
        <f>IF(Baazar!B8="","",Baazar!B8)</f>
        <v>Masudur</v>
      </c>
      <c r="C9" s="276" t="str">
        <f>B9&amp;COUNTIF($B$3:B9,B9)</f>
        <v>Masudur1</v>
      </c>
      <c r="D9" s="276" t="str">
        <f>IF(Baazar!C8="","",Baazar!C8)</f>
        <v>Chicken</v>
      </c>
      <c r="E9" s="276">
        <f>IF(Baazar!H8=0,"",Baazar!H8)</f>
        <v>848</v>
      </c>
      <c r="H9" s="277">
        <f t="shared" si="4"/>
        <v>45480</v>
      </c>
      <c r="I9" s="278" cm="1">
        <f t="array" ref="I9">SUMPRODUCT((MOD(COLUMN('Guest Meal'!$C9:$AZ9),2)=1)*'Guest Meal'!$C9:$AZ9)</f>
        <v>0</v>
      </c>
      <c r="J9" s="279" cm="1">
        <f t="array" ref="J9">SUMPRODUCT((MOD(COLUMN('Guest Meal'!$C9:$AZ9),2)=0)*'Guest Meal'!$C9:$AZ9)</f>
        <v>2</v>
      </c>
      <c r="L9" s="280">
        <f t="shared" si="0"/>
        <v>45511</v>
      </c>
      <c r="N9" s="281">
        <f>Dashboard!B11</f>
        <v>45480</v>
      </c>
      <c r="O9" s="282">
        <f>Dashboard!C12</f>
        <v>11</v>
      </c>
      <c r="P9" s="283">
        <f>Dashboard!D11</f>
        <v>12</v>
      </c>
      <c r="Q9" s="284">
        <f t="shared" si="1"/>
        <v>23</v>
      </c>
      <c r="R9" s="285">
        <f t="shared" si="2"/>
        <v>549</v>
      </c>
      <c r="S9" s="292">
        <f t="shared" si="3"/>
        <v>47.739130434782609</v>
      </c>
    </row>
    <row r="10" spans="1:19" x14ac:dyDescent="0.2">
      <c r="A10" s="276"/>
      <c r="B10" s="276"/>
      <c r="C10" s="276"/>
      <c r="D10" s="276"/>
      <c r="E10" s="276"/>
      <c r="H10" s="277">
        <f t="shared" si="4"/>
        <v>45481</v>
      </c>
      <c r="I10" s="278" cm="1">
        <f t="array" ref="I10">SUMPRODUCT((MOD(COLUMN('Guest Meal'!$C10:$AZ10),2)=1)*'Guest Meal'!$C10:$AZ10)</f>
        <v>1</v>
      </c>
      <c r="J10" s="279" cm="1">
        <f t="array" ref="J10">SUMPRODUCT((MOD(COLUMN('Guest Meal'!$C10:$AZ10),2)=0)*'Guest Meal'!$C10:$AZ10)</f>
        <v>0</v>
      </c>
      <c r="L10" s="280">
        <f t="shared" si="0"/>
        <v>45512</v>
      </c>
      <c r="N10" s="281">
        <f>Dashboard!B12</f>
        <v>45481</v>
      </c>
      <c r="O10" s="282">
        <f>Dashboard!C13</f>
        <v>12</v>
      </c>
      <c r="P10" s="283">
        <f>Dashboard!D12</f>
        <v>13</v>
      </c>
      <c r="Q10" s="284">
        <f t="shared" si="1"/>
        <v>25</v>
      </c>
      <c r="R10" s="285">
        <f t="shared" si="2"/>
        <v>704</v>
      </c>
      <c r="S10" s="292">
        <f t="shared" si="3"/>
        <v>56.32</v>
      </c>
    </row>
    <row r="11" spans="1:19" x14ac:dyDescent="0.2">
      <c r="A11" s="275">
        <f>Baazar!A10</f>
        <v>45478</v>
      </c>
      <c r="B11" s="276" t="str">
        <f>IF(Baazar!B10="","",Baazar!B10)</f>
        <v>Masudur</v>
      </c>
      <c r="C11" s="276" t="str">
        <f>B11&amp;COUNTIF($B$3:B11,B11)</f>
        <v>Masudur2</v>
      </c>
      <c r="D11" s="276" t="str">
        <f>IF(Baazar!C10="","",Baazar!C10)</f>
        <v>Fish</v>
      </c>
      <c r="E11" s="276">
        <f>IF(Baazar!H10=0,"",Baazar!H10)</f>
        <v>623</v>
      </c>
      <c r="H11" s="277">
        <f t="shared" si="4"/>
        <v>45482</v>
      </c>
      <c r="I11" s="278" cm="1">
        <f t="array" ref="I11">SUMPRODUCT((MOD(COLUMN('Guest Meal'!$C11:$AZ11),2)=1)*'Guest Meal'!$C11:$AZ11)</f>
        <v>0</v>
      </c>
      <c r="J11" s="279" cm="1">
        <f t="array" ref="J11">SUMPRODUCT((MOD(COLUMN('Guest Meal'!$C11:$AZ11),2)=0)*'Guest Meal'!$C11:$AZ11)</f>
        <v>0</v>
      </c>
      <c r="L11" s="280">
        <f t="shared" si="0"/>
        <v>45513</v>
      </c>
      <c r="N11" s="281">
        <f>Dashboard!B13</f>
        <v>45482</v>
      </c>
      <c r="O11" s="282">
        <f>Dashboard!C14</f>
        <v>12</v>
      </c>
      <c r="P11" s="283">
        <f>Dashboard!D13</f>
        <v>12</v>
      </c>
      <c r="Q11" s="284">
        <f t="shared" si="1"/>
        <v>24</v>
      </c>
      <c r="R11" s="285">
        <f t="shared" si="2"/>
        <v>432</v>
      </c>
      <c r="S11" s="292">
        <f t="shared" si="3"/>
        <v>36</v>
      </c>
    </row>
    <row r="12" spans="1:19" x14ac:dyDescent="0.2">
      <c r="A12" s="276"/>
      <c r="B12" s="276"/>
      <c r="C12" s="276"/>
      <c r="D12" s="276"/>
      <c r="E12" s="276"/>
      <c r="H12" s="277">
        <f t="shared" si="4"/>
        <v>45483</v>
      </c>
      <c r="I12" s="278" cm="1">
        <f t="array" ref="I12">SUMPRODUCT((MOD(COLUMN('Guest Meal'!$C12:$AZ12),2)=1)*'Guest Meal'!$C12:$AZ12)</f>
        <v>0</v>
      </c>
      <c r="J12" s="279" cm="1">
        <f t="array" ref="J12">SUMPRODUCT((MOD(COLUMN('Guest Meal'!$C12:$AZ12),2)=0)*'Guest Meal'!$C12:$AZ12)</f>
        <v>0</v>
      </c>
      <c r="L12" s="286">
        <f t="shared" si="0"/>
        <v>45514</v>
      </c>
      <c r="N12" s="281">
        <f>Dashboard!B14</f>
        <v>45483</v>
      </c>
      <c r="O12" s="282">
        <f>Dashboard!C15</f>
        <v>13</v>
      </c>
      <c r="P12" s="283">
        <f>Dashboard!D14</f>
        <v>16</v>
      </c>
      <c r="Q12" s="284">
        <f t="shared" si="1"/>
        <v>29</v>
      </c>
      <c r="R12" s="285">
        <f t="shared" si="2"/>
        <v>620</v>
      </c>
      <c r="S12" s="292">
        <f t="shared" si="3"/>
        <v>42.758620689655174</v>
      </c>
    </row>
    <row r="13" spans="1:19" x14ac:dyDescent="0.2">
      <c r="A13" s="275">
        <f>Baazar!A12</f>
        <v>45479</v>
      </c>
      <c r="B13" s="276" t="str">
        <f>IF(Baazar!B12="","",Baazar!B12)</f>
        <v>Omar Faruk</v>
      </c>
      <c r="C13" s="276" t="str">
        <f>B13&amp;COUNTIF($B$3:B13,B13)</f>
        <v>Omar Faruk2</v>
      </c>
      <c r="D13" s="276" t="str">
        <f>IF(Baazar!C12="","",Baazar!C12)</f>
        <v>Beef</v>
      </c>
      <c r="E13" s="276">
        <f>IF(Baazar!H12=0,"",Baazar!H12)</f>
        <v>516</v>
      </c>
      <c r="H13" s="277">
        <f t="shared" si="4"/>
        <v>45484</v>
      </c>
      <c r="I13" s="278" cm="1">
        <f t="array" ref="I13">SUMPRODUCT((MOD(COLUMN('Guest Meal'!$C13:$AZ13),2)=1)*'Guest Meal'!$C13:$AZ13)</f>
        <v>0</v>
      </c>
      <c r="J13" s="279" cm="1">
        <f t="array" ref="J13">SUMPRODUCT((MOD(COLUMN('Guest Meal'!$C13:$AZ13),2)=0)*'Guest Meal'!$C13:$AZ13)</f>
        <v>0</v>
      </c>
      <c r="N13" s="281">
        <f>Dashboard!B15</f>
        <v>45484</v>
      </c>
      <c r="O13" s="282">
        <f>Dashboard!C16</f>
        <v>15</v>
      </c>
      <c r="P13" s="283">
        <f>Dashboard!D15</f>
        <v>15</v>
      </c>
      <c r="Q13" s="284">
        <f t="shared" si="1"/>
        <v>30</v>
      </c>
      <c r="R13" s="285">
        <f t="shared" si="2"/>
        <v>750</v>
      </c>
      <c r="S13" s="292">
        <f t="shared" si="3"/>
        <v>50</v>
      </c>
    </row>
    <row r="14" spans="1:19" x14ac:dyDescent="0.2">
      <c r="A14" s="276"/>
      <c r="B14" s="276"/>
      <c r="C14" s="276"/>
      <c r="D14" s="276"/>
      <c r="E14" s="276"/>
      <c r="H14" s="277">
        <f t="shared" si="4"/>
        <v>45485</v>
      </c>
      <c r="I14" s="278" cm="1">
        <f t="array" ref="I14">SUMPRODUCT((MOD(COLUMN('Guest Meal'!$C14:$AZ14),2)=1)*'Guest Meal'!$C14:$AZ14)</f>
        <v>0</v>
      </c>
      <c r="J14" s="279" cm="1">
        <f t="array" ref="J14">SUMPRODUCT((MOD(COLUMN('Guest Meal'!$C14:$AZ14),2)=0)*'Guest Meal'!$C14:$AZ14)</f>
        <v>0</v>
      </c>
      <c r="N14" s="281">
        <f>Dashboard!B16</f>
        <v>45485</v>
      </c>
      <c r="O14" s="282">
        <f>Dashboard!C17</f>
        <v>14</v>
      </c>
      <c r="P14" s="283">
        <f>Dashboard!D16</f>
        <v>11</v>
      </c>
      <c r="Q14" s="284">
        <f t="shared" si="1"/>
        <v>25</v>
      </c>
      <c r="R14" s="285">
        <f t="shared" si="2"/>
        <v>654</v>
      </c>
      <c r="S14" s="292">
        <f t="shared" si="3"/>
        <v>52.32</v>
      </c>
    </row>
    <row r="15" spans="1:19" x14ac:dyDescent="0.2">
      <c r="A15" s="275">
        <f>Baazar!A14</f>
        <v>45480</v>
      </c>
      <c r="B15" s="276" t="str">
        <f>IF(Baazar!B14="","",Baazar!B14)</f>
        <v>Sahidullaha</v>
      </c>
      <c r="C15" s="276" t="str">
        <f>B15&amp;COUNTIF($B$3:B15,B15)</f>
        <v>Sahidullaha1</v>
      </c>
      <c r="D15" s="276" t="str">
        <f>IF(Baazar!C14="","",Baazar!C14)</f>
        <v>Fish</v>
      </c>
      <c r="E15" s="276">
        <f>IF(Baazar!H14=0,"",Baazar!H14)</f>
        <v>549</v>
      </c>
      <c r="H15" s="277">
        <f t="shared" si="4"/>
        <v>45486</v>
      </c>
      <c r="I15" s="278" cm="1">
        <f t="array" ref="I15">SUMPRODUCT((MOD(COLUMN('Guest Meal'!$C15:$AZ15),2)=1)*'Guest Meal'!$C15:$AZ15)</f>
        <v>1</v>
      </c>
      <c r="J15" s="279" cm="1">
        <f t="array" ref="J15">SUMPRODUCT((MOD(COLUMN('Guest Meal'!$C15:$AZ15),2)=0)*'Guest Meal'!$C15:$AZ15)</f>
        <v>0</v>
      </c>
      <c r="N15" s="281">
        <f>Dashboard!B17</f>
        <v>45486</v>
      </c>
      <c r="O15" s="282">
        <f>Dashboard!C18</f>
        <v>12</v>
      </c>
      <c r="P15" s="283">
        <f>Dashboard!D17</f>
        <v>11</v>
      </c>
      <c r="Q15" s="284">
        <f t="shared" si="1"/>
        <v>23</v>
      </c>
      <c r="R15" s="285">
        <f t="shared" si="2"/>
        <v>702</v>
      </c>
      <c r="S15" s="292">
        <f t="shared" si="3"/>
        <v>61.043478260869563</v>
      </c>
    </row>
    <row r="16" spans="1:19" x14ac:dyDescent="0.2">
      <c r="A16" s="276"/>
      <c r="B16" s="276"/>
      <c r="C16" s="276"/>
      <c r="D16" s="276"/>
      <c r="E16" s="276"/>
      <c r="H16" s="277">
        <f t="shared" si="4"/>
        <v>45487</v>
      </c>
      <c r="I16" s="278" cm="1">
        <f t="array" ref="I16">SUMPRODUCT((MOD(COLUMN('Guest Meal'!$C16:$AZ16),2)=1)*'Guest Meal'!$C16:$AZ16)</f>
        <v>0</v>
      </c>
      <c r="J16" s="279" cm="1">
        <f t="array" ref="J16">SUMPRODUCT((MOD(COLUMN('Guest Meal'!$C16:$AZ16),2)=0)*'Guest Meal'!$C16:$AZ16)</f>
        <v>0</v>
      </c>
      <c r="N16" s="281">
        <f>Dashboard!B18</f>
        <v>45487</v>
      </c>
      <c r="O16" s="282">
        <f>Dashboard!C19</f>
        <v>12</v>
      </c>
      <c r="P16" s="283">
        <f>Dashboard!D18</f>
        <v>10</v>
      </c>
      <c r="Q16" s="284">
        <f t="shared" si="1"/>
        <v>22</v>
      </c>
      <c r="R16" s="285">
        <f t="shared" si="2"/>
        <v>505</v>
      </c>
      <c r="S16" s="292">
        <f t="shared" si="3"/>
        <v>45.909090909090907</v>
      </c>
    </row>
    <row r="17" spans="1:19" x14ac:dyDescent="0.2">
      <c r="A17" s="275">
        <f>Baazar!A16</f>
        <v>45481</v>
      </c>
      <c r="B17" s="276" t="str">
        <f>IF(Baazar!B16="","",Baazar!B16)</f>
        <v>Imran Molla</v>
      </c>
      <c r="C17" s="276" t="str">
        <f>B17&amp;COUNTIF($B$3:B17,B17)</f>
        <v>Imran Molla2</v>
      </c>
      <c r="D17" s="276" t="str">
        <f>IF(Baazar!C16="","",Baazar!C16)</f>
        <v>Chicken</v>
      </c>
      <c r="E17" s="276">
        <f>IF(Baazar!H16=0,"",Baazar!H16)</f>
        <v>704</v>
      </c>
      <c r="H17" s="277">
        <f t="shared" si="4"/>
        <v>45488</v>
      </c>
      <c r="I17" s="278" cm="1">
        <f t="array" ref="I17">SUMPRODUCT((MOD(COLUMN('Guest Meal'!$C17:$AZ17),2)=1)*'Guest Meal'!$C17:$AZ17)</f>
        <v>0</v>
      </c>
      <c r="J17" s="279" cm="1">
        <f t="array" ref="J17">SUMPRODUCT((MOD(COLUMN('Guest Meal'!$C17:$AZ17),2)=0)*'Guest Meal'!$C17:$AZ17)</f>
        <v>0</v>
      </c>
      <c r="N17" s="281">
        <f>Dashboard!B19</f>
        <v>45488</v>
      </c>
      <c r="O17" s="282">
        <f>Dashboard!C20</f>
        <v>11</v>
      </c>
      <c r="P17" s="283">
        <f>Dashboard!D19</f>
        <v>11</v>
      </c>
      <c r="Q17" s="284">
        <f t="shared" si="1"/>
        <v>22</v>
      </c>
      <c r="R17" s="285">
        <f t="shared" si="2"/>
        <v>651</v>
      </c>
      <c r="S17" s="292">
        <f t="shared" si="3"/>
        <v>59.18181818181818</v>
      </c>
    </row>
    <row r="18" spans="1:19" x14ac:dyDescent="0.2">
      <c r="A18" s="276"/>
      <c r="B18" s="276"/>
      <c r="C18" s="276"/>
      <c r="D18" s="276"/>
      <c r="E18" s="276"/>
      <c r="H18" s="277">
        <f t="shared" si="4"/>
        <v>45489</v>
      </c>
      <c r="I18" s="278" cm="1">
        <f t="array" ref="I18">SUMPRODUCT((MOD(COLUMN('Guest Meal'!$C18:$AZ18),2)=1)*'Guest Meal'!$C18:$AZ18)</f>
        <v>0</v>
      </c>
      <c r="J18" s="279" cm="1">
        <f t="array" ref="J18">SUMPRODUCT((MOD(COLUMN('Guest Meal'!$C18:$AZ18),2)=0)*'Guest Meal'!$C18:$AZ18)</f>
        <v>0</v>
      </c>
      <c r="N18" s="281">
        <f>Dashboard!B20</f>
        <v>45489</v>
      </c>
      <c r="O18" s="282">
        <f>Dashboard!C21</f>
        <v>11</v>
      </c>
      <c r="P18" s="283">
        <f>Dashboard!D20</f>
        <v>13</v>
      </c>
      <c r="Q18" s="284">
        <f t="shared" si="1"/>
        <v>24</v>
      </c>
      <c r="R18" s="285">
        <f t="shared" si="2"/>
        <v>653</v>
      </c>
      <c r="S18" s="292">
        <f t="shared" si="3"/>
        <v>54.416666666666664</v>
      </c>
    </row>
    <row r="19" spans="1:19" x14ac:dyDescent="0.2">
      <c r="A19" s="275">
        <f>Baazar!A18</f>
        <v>45482</v>
      </c>
      <c r="B19" s="276" t="str">
        <f>IF(Baazar!B18="","",Baazar!B18)</f>
        <v>Samaun</v>
      </c>
      <c r="C19" s="276" t="str">
        <f>B19&amp;COUNTIF($B$3:B19,B19)</f>
        <v>Samaun1</v>
      </c>
      <c r="D19" s="276" t="str">
        <f>IF(Baazar!C18="","",Baazar!C18)</f>
        <v>Egg</v>
      </c>
      <c r="E19" s="276">
        <f>IF(Baazar!H18=0,"",Baazar!H18)</f>
        <v>432</v>
      </c>
      <c r="H19" s="277">
        <f t="shared" si="4"/>
        <v>45490</v>
      </c>
      <c r="I19" s="278" cm="1">
        <f t="array" ref="I19">SUMPRODUCT((MOD(COLUMN('Guest Meal'!$C19:$AZ19),2)=1)*'Guest Meal'!$C19:$AZ19)</f>
        <v>0</v>
      </c>
      <c r="J19" s="279" cm="1">
        <f t="array" ref="J19">SUMPRODUCT((MOD(COLUMN('Guest Meal'!$C19:$AZ19),2)=0)*'Guest Meal'!$C19:$AZ19)</f>
        <v>0</v>
      </c>
      <c r="N19" s="281">
        <f>Dashboard!B21</f>
        <v>45490</v>
      </c>
      <c r="O19" s="282">
        <f>Dashboard!C22</f>
        <v>12</v>
      </c>
      <c r="P19" s="283">
        <f>Dashboard!D21</f>
        <v>11</v>
      </c>
      <c r="Q19" s="284">
        <f t="shared" si="1"/>
        <v>23</v>
      </c>
      <c r="R19" s="285">
        <f t="shared" si="2"/>
        <v>605</v>
      </c>
      <c r="S19" s="292">
        <f t="shared" si="3"/>
        <v>52.608695652173914</v>
      </c>
    </row>
    <row r="20" spans="1:19" x14ac:dyDescent="0.2">
      <c r="A20" s="276"/>
      <c r="B20" s="276"/>
      <c r="C20" s="276"/>
      <c r="D20" s="276"/>
      <c r="E20" s="276"/>
      <c r="H20" s="277">
        <f t="shared" si="4"/>
        <v>45491</v>
      </c>
      <c r="I20" s="278" cm="1">
        <f t="array" ref="I20">SUMPRODUCT((MOD(COLUMN('Guest Meal'!$C20:$AZ20),2)=1)*'Guest Meal'!$C20:$AZ20)</f>
        <v>0</v>
      </c>
      <c r="J20" s="279" cm="1">
        <f t="array" ref="J20">SUMPRODUCT((MOD(COLUMN('Guest Meal'!$C20:$AZ20),2)=0)*'Guest Meal'!$C20:$AZ20)</f>
        <v>0</v>
      </c>
      <c r="N20" s="281">
        <f>Dashboard!B22</f>
        <v>45491</v>
      </c>
      <c r="O20" s="282">
        <f>Dashboard!C23</f>
        <v>11</v>
      </c>
      <c r="P20" s="283">
        <f>Dashboard!D22</f>
        <v>12</v>
      </c>
      <c r="Q20" s="284">
        <f t="shared" si="1"/>
        <v>23</v>
      </c>
      <c r="R20" s="285">
        <f t="shared" si="2"/>
        <v>295</v>
      </c>
      <c r="S20" s="292">
        <f t="shared" si="3"/>
        <v>25.652173913043477</v>
      </c>
    </row>
    <row r="21" spans="1:19" x14ac:dyDescent="0.2">
      <c r="A21" s="275">
        <f>Baazar!A20</f>
        <v>45483</v>
      </c>
      <c r="B21" s="276" t="str">
        <f>IF(Baazar!B20="","",Baazar!B20)</f>
        <v>Sayad</v>
      </c>
      <c r="C21" s="276" t="str">
        <f>B21&amp;COUNTIF($B$3:B21,B21)</f>
        <v>Sayad1</v>
      </c>
      <c r="D21" s="276" t="str">
        <f>IF(Baazar!C20="","",Baazar!C20)</f>
        <v>Fish</v>
      </c>
      <c r="E21" s="276">
        <f>IF(Baazar!H20=0,"",Baazar!H20)</f>
        <v>620</v>
      </c>
      <c r="H21" s="277">
        <f t="shared" si="4"/>
        <v>45492</v>
      </c>
      <c r="I21" s="278" cm="1">
        <f t="array" ref="I21">SUMPRODUCT((MOD(COLUMN('Guest Meal'!$C21:$AZ21),2)=1)*'Guest Meal'!$C21:$AZ21)</f>
        <v>0</v>
      </c>
      <c r="J21" s="279" cm="1">
        <f t="array" ref="J21">SUMPRODUCT((MOD(COLUMN('Guest Meal'!$C21:$AZ21),2)=0)*'Guest Meal'!$C21:$AZ21)</f>
        <v>0</v>
      </c>
      <c r="N21" s="281">
        <f>Dashboard!B23</f>
        <v>45492</v>
      </c>
      <c r="O21" s="282">
        <f>Dashboard!C24</f>
        <v>11</v>
      </c>
      <c r="P21" s="283">
        <f>Dashboard!D23</f>
        <v>12</v>
      </c>
      <c r="Q21" s="284">
        <f t="shared" si="1"/>
        <v>23</v>
      </c>
      <c r="R21" s="285">
        <f t="shared" si="2"/>
        <v>704</v>
      </c>
      <c r="S21" s="292">
        <f t="shared" si="3"/>
        <v>61.217391304347828</v>
      </c>
    </row>
    <row r="22" spans="1:19" x14ac:dyDescent="0.2">
      <c r="A22" s="276"/>
      <c r="B22" s="276"/>
      <c r="C22" s="276"/>
      <c r="D22" s="276"/>
      <c r="E22" s="276"/>
      <c r="H22" s="277">
        <f t="shared" si="4"/>
        <v>45493</v>
      </c>
      <c r="I22" s="278" cm="1">
        <f t="array" ref="I22">SUMPRODUCT((MOD(COLUMN('Guest Meal'!$C22:$AZ22),2)=1)*'Guest Meal'!$C22:$AZ22)</f>
        <v>0</v>
      </c>
      <c r="J22" s="279" cm="1">
        <f t="array" ref="J22">SUMPRODUCT((MOD(COLUMN('Guest Meal'!$C22:$AZ22),2)=0)*'Guest Meal'!$C22:$AZ22)</f>
        <v>0</v>
      </c>
      <c r="N22" s="281">
        <f>Dashboard!B24</f>
        <v>45493</v>
      </c>
      <c r="O22" s="282">
        <f>Dashboard!C25</f>
        <v>11</v>
      </c>
      <c r="P22" s="283">
        <f>Dashboard!D24</f>
        <v>10</v>
      </c>
      <c r="Q22" s="284">
        <f t="shared" si="1"/>
        <v>21</v>
      </c>
      <c r="R22" s="285">
        <f t="shared" si="2"/>
        <v>653</v>
      </c>
      <c r="S22" s="292">
        <f t="shared" si="3"/>
        <v>62.19047619047619</v>
      </c>
    </row>
    <row r="23" spans="1:19" x14ac:dyDescent="0.2">
      <c r="A23" s="275">
        <f>Baazar!A22</f>
        <v>45484</v>
      </c>
      <c r="B23" s="276" t="str">
        <f>IF(Baazar!B22="","",Baazar!B22)</f>
        <v>Sahid Laskar</v>
      </c>
      <c r="C23" s="276" t="str">
        <f>B23&amp;COUNTIF($B$3:B23,B23)</f>
        <v>Sahid Laskar1</v>
      </c>
      <c r="D23" s="276" t="str">
        <f>IF(Baazar!C22="","",Baazar!C22)</f>
        <v>Beef</v>
      </c>
      <c r="E23" s="276">
        <f>IF(Baazar!H22=0,"",Baazar!H22)</f>
        <v>750</v>
      </c>
      <c r="H23" s="277">
        <f t="shared" si="4"/>
        <v>45494</v>
      </c>
      <c r="I23" s="278" cm="1">
        <f t="array" ref="I23">SUMPRODUCT((MOD(COLUMN('Guest Meal'!$C23:$AZ23),2)=1)*'Guest Meal'!$C23:$AZ23)</f>
        <v>0</v>
      </c>
      <c r="J23" s="279" cm="1">
        <f t="array" ref="J23">SUMPRODUCT((MOD(COLUMN('Guest Meal'!$C23:$AZ23),2)=0)*'Guest Meal'!$C23:$AZ23)</f>
        <v>0</v>
      </c>
      <c r="N23" s="281">
        <f>Dashboard!B25</f>
        <v>45494</v>
      </c>
      <c r="O23" s="282">
        <f>Dashboard!C26</f>
        <v>13</v>
      </c>
      <c r="P23" s="283">
        <f>Dashboard!D25</f>
        <v>13</v>
      </c>
      <c r="Q23" s="284">
        <f t="shared" si="1"/>
        <v>26</v>
      </c>
      <c r="R23" s="285">
        <f t="shared" si="2"/>
        <v>611</v>
      </c>
      <c r="S23" s="292">
        <f t="shared" si="3"/>
        <v>47</v>
      </c>
    </row>
    <row r="24" spans="1:19" x14ac:dyDescent="0.2">
      <c r="A24" s="276"/>
      <c r="B24" s="276"/>
      <c r="C24" s="276"/>
      <c r="D24" s="276"/>
      <c r="E24" s="276"/>
      <c r="H24" s="277">
        <f t="shared" si="4"/>
        <v>45495</v>
      </c>
      <c r="I24" s="278" cm="1">
        <f t="array" ref="I24">SUMPRODUCT((MOD(COLUMN('Guest Meal'!$C24:$AZ24),2)=1)*'Guest Meal'!$C24:$AZ24)</f>
        <v>0</v>
      </c>
      <c r="J24" s="279" cm="1">
        <f t="array" ref="J24">SUMPRODUCT((MOD(COLUMN('Guest Meal'!$C24:$AZ24),2)=0)*'Guest Meal'!$C24:$AZ24)</f>
        <v>0</v>
      </c>
      <c r="N24" s="281">
        <f>Dashboard!B26</f>
        <v>45495</v>
      </c>
      <c r="O24" s="282">
        <f>Dashboard!C27</f>
        <v>14</v>
      </c>
      <c r="P24" s="283">
        <f>Dashboard!D26</f>
        <v>15</v>
      </c>
      <c r="Q24" s="284">
        <f t="shared" si="1"/>
        <v>29</v>
      </c>
      <c r="R24" s="285">
        <f t="shared" si="2"/>
        <v>779</v>
      </c>
      <c r="S24" s="292">
        <f t="shared" si="3"/>
        <v>53.724137931034484</v>
      </c>
    </row>
    <row r="25" spans="1:19" x14ac:dyDescent="0.2">
      <c r="A25" s="275">
        <f>Baazar!A24</f>
        <v>45485</v>
      </c>
      <c r="B25" s="276" t="str">
        <f>IF(Baazar!B24="","",Baazar!B24)</f>
        <v>Sahidullaha</v>
      </c>
      <c r="C25" s="276" t="str">
        <f>B25&amp;COUNTIF($B$3:B25,B25)</f>
        <v>Sahidullaha2</v>
      </c>
      <c r="D25" s="276" t="str">
        <f>IF(Baazar!C24="","",Baazar!C24)</f>
        <v>Others</v>
      </c>
      <c r="E25" s="276">
        <f>IF(Baazar!H24=0,"",Baazar!H24)</f>
        <v>654</v>
      </c>
      <c r="H25" s="277">
        <f t="shared" si="4"/>
        <v>45496</v>
      </c>
      <c r="I25" s="278" cm="1">
        <f t="array" ref="I25">SUMPRODUCT((MOD(COLUMN('Guest Meal'!$C25:$AZ25),2)=1)*'Guest Meal'!$C25:$AZ25)</f>
        <v>0</v>
      </c>
      <c r="J25" s="279" cm="1">
        <f t="array" ref="J25">SUMPRODUCT((MOD(COLUMN('Guest Meal'!$C25:$AZ25),2)=0)*'Guest Meal'!$C25:$AZ25)</f>
        <v>0</v>
      </c>
      <c r="N25" s="281">
        <f>Dashboard!B27</f>
        <v>45496</v>
      </c>
      <c r="O25" s="282">
        <f>Dashboard!C28</f>
        <v>12</v>
      </c>
      <c r="P25" s="283">
        <f>Dashboard!D27</f>
        <v>13</v>
      </c>
      <c r="Q25" s="284">
        <f t="shared" si="1"/>
        <v>25</v>
      </c>
      <c r="R25" s="285">
        <f t="shared" si="2"/>
        <v>476</v>
      </c>
      <c r="S25" s="292">
        <f t="shared" si="3"/>
        <v>38.08</v>
      </c>
    </row>
    <row r="26" spans="1:19" x14ac:dyDescent="0.2">
      <c r="A26" s="276"/>
      <c r="B26" s="276"/>
      <c r="C26" s="276"/>
      <c r="D26" s="276"/>
      <c r="E26" s="276"/>
      <c r="H26" s="277">
        <f t="shared" si="4"/>
        <v>45497</v>
      </c>
      <c r="I26" s="278" cm="1">
        <f t="array" ref="I26">SUMPRODUCT((MOD(COLUMN('Guest Meal'!$C26:$AZ26),2)=1)*'Guest Meal'!$C26:$AZ26)</f>
        <v>0</v>
      </c>
      <c r="J26" s="279" cm="1">
        <f t="array" ref="J26">SUMPRODUCT((MOD(COLUMN('Guest Meal'!$C26:$AZ26),2)=0)*'Guest Meal'!$C26:$AZ26)</f>
        <v>0</v>
      </c>
      <c r="N26" s="281">
        <f>Dashboard!B28</f>
        <v>45497</v>
      </c>
      <c r="O26" s="282">
        <f>Dashboard!C29</f>
        <v>12</v>
      </c>
      <c r="P26" s="283">
        <f>Dashboard!D28</f>
        <v>15</v>
      </c>
      <c r="Q26" s="284">
        <f t="shared" si="1"/>
        <v>27</v>
      </c>
      <c r="R26" s="285">
        <f t="shared" si="2"/>
        <v>787</v>
      </c>
      <c r="S26" s="292">
        <f t="shared" si="3"/>
        <v>58.296296296296298</v>
      </c>
    </row>
    <row r="27" spans="1:19" x14ac:dyDescent="0.2">
      <c r="A27" s="275">
        <f>Baazar!A26</f>
        <v>45486</v>
      </c>
      <c r="B27" s="276" t="str">
        <f>IF(Baazar!B26="","",Baazar!B26)</f>
        <v>Mofazzal</v>
      </c>
      <c r="C27" s="276" t="str">
        <f>B27&amp;COUNTIF($B$3:B27,B27)</f>
        <v>Mofazzal1</v>
      </c>
      <c r="D27" s="276" t="str">
        <f>IF(Baazar!C26="","",Baazar!C26)</f>
        <v>Chicken</v>
      </c>
      <c r="E27" s="276">
        <f>IF(Baazar!H26=0,"",Baazar!H26)</f>
        <v>702</v>
      </c>
      <c r="H27" s="277">
        <f t="shared" si="4"/>
        <v>45498</v>
      </c>
      <c r="I27" s="278" cm="1">
        <f t="array" ref="I27">SUMPRODUCT((MOD(COLUMN('Guest Meal'!$C27:$AZ27),2)=1)*'Guest Meal'!$C27:$AZ27)</f>
        <v>0</v>
      </c>
      <c r="J27" s="279" cm="1">
        <f t="array" ref="J27">SUMPRODUCT((MOD(COLUMN('Guest Meal'!$C27:$AZ27),2)=0)*'Guest Meal'!$C27:$AZ27)</f>
        <v>0</v>
      </c>
      <c r="N27" s="281">
        <f>Dashboard!B29</f>
        <v>45498</v>
      </c>
      <c r="O27" s="282">
        <f>Dashboard!C30</f>
        <v>14</v>
      </c>
      <c r="P27" s="283">
        <f>Dashboard!D29</f>
        <v>14</v>
      </c>
      <c r="Q27" s="284">
        <f t="shared" si="1"/>
        <v>28</v>
      </c>
      <c r="R27" s="285">
        <f t="shared" si="2"/>
        <v>729</v>
      </c>
      <c r="S27" s="292">
        <f t="shared" si="3"/>
        <v>52.071428571428569</v>
      </c>
    </row>
    <row r="28" spans="1:19" x14ac:dyDescent="0.2">
      <c r="A28" s="276"/>
      <c r="B28" s="276"/>
      <c r="C28" s="276"/>
      <c r="D28" s="276"/>
      <c r="E28" s="276"/>
      <c r="H28" s="277">
        <f t="shared" si="4"/>
        <v>45499</v>
      </c>
      <c r="I28" s="278" cm="1">
        <f t="array" ref="I28">SUMPRODUCT((MOD(COLUMN('Guest Meal'!$C28:$AZ28),2)=1)*'Guest Meal'!$C28:$AZ28)</f>
        <v>0</v>
      </c>
      <c r="J28" s="279" cm="1">
        <f t="array" ref="J28">SUMPRODUCT((MOD(COLUMN('Guest Meal'!$C28:$AZ28),2)=0)*'Guest Meal'!$C28:$AZ28)</f>
        <v>0</v>
      </c>
      <c r="N28" s="281">
        <f>Dashboard!B30</f>
        <v>45499</v>
      </c>
      <c r="O28" s="282">
        <f>Dashboard!C31</f>
        <v>13</v>
      </c>
      <c r="P28" s="283">
        <f>Dashboard!D30</f>
        <v>15</v>
      </c>
      <c r="Q28" s="284">
        <f t="shared" si="1"/>
        <v>28</v>
      </c>
      <c r="R28" s="285">
        <f t="shared" si="2"/>
        <v>747</v>
      </c>
      <c r="S28" s="292">
        <f t="shared" si="3"/>
        <v>53.357142857142854</v>
      </c>
    </row>
    <row r="29" spans="1:19" x14ac:dyDescent="0.2">
      <c r="A29" s="275">
        <f>Baazar!A28</f>
        <v>45487</v>
      </c>
      <c r="B29" s="276" t="str">
        <f>IF(Baazar!B28="","",Baazar!B28)</f>
        <v>Aman</v>
      </c>
      <c r="C29" s="276" t="str">
        <f>B29&amp;COUNTIF($B$3:B29,B29)</f>
        <v>Aman1</v>
      </c>
      <c r="D29" s="276" t="str">
        <f>IF(Baazar!C28="","",Baazar!C28)</f>
        <v>Fish</v>
      </c>
      <c r="E29" s="276">
        <f>IF(Baazar!H28=0,"",Baazar!H28)</f>
        <v>505</v>
      </c>
      <c r="H29" s="277">
        <f t="shared" si="4"/>
        <v>45500</v>
      </c>
      <c r="I29" s="278" cm="1">
        <f t="array" ref="I29">SUMPRODUCT((MOD(COLUMN('Guest Meal'!$C29:$AZ29),2)=1)*'Guest Meal'!$C29:$AZ29)</f>
        <v>0</v>
      </c>
      <c r="J29" s="279" cm="1">
        <f t="array" ref="J29">SUMPRODUCT((MOD(COLUMN('Guest Meal'!$C29:$AZ29),2)=0)*'Guest Meal'!$C29:$AZ29)</f>
        <v>0</v>
      </c>
      <c r="N29" s="281">
        <f>Dashboard!B31</f>
        <v>45500</v>
      </c>
      <c r="O29" s="282">
        <f>Dashboard!C32</f>
        <v>10</v>
      </c>
      <c r="P29" s="283">
        <f>Dashboard!D31</f>
        <v>12</v>
      </c>
      <c r="Q29" s="284">
        <f t="shared" si="1"/>
        <v>22</v>
      </c>
      <c r="R29" s="285">
        <f t="shared" si="2"/>
        <v>223</v>
      </c>
      <c r="S29" s="292">
        <f t="shared" si="3"/>
        <v>20.272727272727273</v>
      </c>
    </row>
    <row r="30" spans="1:19" x14ac:dyDescent="0.2">
      <c r="A30" s="276"/>
      <c r="B30" s="276"/>
      <c r="C30" s="276"/>
      <c r="D30" s="276"/>
      <c r="E30" s="276"/>
      <c r="H30" s="277">
        <f t="shared" si="4"/>
        <v>45501</v>
      </c>
      <c r="I30" s="278" cm="1">
        <f t="array" ref="I30">SUMPRODUCT((MOD(COLUMN('Guest Meal'!$C30:$AZ30),2)=1)*'Guest Meal'!$C30:$AZ30)</f>
        <v>0</v>
      </c>
      <c r="J30" s="279" cm="1">
        <f t="array" ref="J30">SUMPRODUCT((MOD(COLUMN('Guest Meal'!$C30:$AZ30),2)=0)*'Guest Meal'!$C30:$AZ30)</f>
        <v>0</v>
      </c>
      <c r="N30" s="281">
        <f>Dashboard!B32</f>
        <v>45501</v>
      </c>
      <c r="O30" s="282">
        <f>Dashboard!C33</f>
        <v>11</v>
      </c>
      <c r="P30" s="283">
        <f>Dashboard!D32</f>
        <v>11</v>
      </c>
      <c r="Q30" s="284">
        <f t="shared" si="1"/>
        <v>22</v>
      </c>
      <c r="R30" s="285">
        <f t="shared" si="2"/>
        <v>447</v>
      </c>
      <c r="S30" s="292">
        <f t="shared" si="3"/>
        <v>40.636363636363633</v>
      </c>
    </row>
    <row r="31" spans="1:19" x14ac:dyDescent="0.2">
      <c r="A31" s="275">
        <f>Baazar!A30</f>
        <v>45488</v>
      </c>
      <c r="B31" s="276" t="str">
        <f>IF(Baazar!B30="","",Baazar!B30)</f>
        <v>Iftikar</v>
      </c>
      <c r="C31" s="276" t="str">
        <f>B31&amp;COUNTIF($B$3:B31,B31)</f>
        <v>Iftikar1</v>
      </c>
      <c r="D31" s="276" t="str">
        <f>IF(Baazar!C30="","",Baazar!C30)</f>
        <v>Beef</v>
      </c>
      <c r="E31" s="276">
        <f>IF(Baazar!H30=0,"",Baazar!H30)</f>
        <v>651</v>
      </c>
      <c r="H31" s="277">
        <f t="shared" si="4"/>
        <v>45502</v>
      </c>
      <c r="I31" s="278" cm="1">
        <f t="array" ref="I31">SUMPRODUCT((MOD(COLUMN('Guest Meal'!$C31:$AZ31),2)=1)*'Guest Meal'!$C31:$AZ31)</f>
        <v>0</v>
      </c>
      <c r="J31" s="279" cm="1">
        <f t="array" ref="J31">SUMPRODUCT((MOD(COLUMN('Guest Meal'!$C31:$AZ31),2)=0)*'Guest Meal'!$C31:$AZ31)</f>
        <v>1</v>
      </c>
      <c r="N31" s="281">
        <f>Dashboard!B33</f>
        <v>45502</v>
      </c>
      <c r="O31" s="282">
        <f>Dashboard!C34</f>
        <v>12</v>
      </c>
      <c r="P31" s="283">
        <f>Dashboard!D33</f>
        <v>14</v>
      </c>
      <c r="Q31" s="284">
        <f t="shared" ref="Q31:Q38" si="5">SUM(O31:P31)</f>
        <v>26</v>
      </c>
      <c r="R31" s="285">
        <f t="shared" si="2"/>
        <v>738</v>
      </c>
      <c r="S31" s="292">
        <f t="shared" si="3"/>
        <v>56.769230769230766</v>
      </c>
    </row>
    <row r="32" spans="1:19" x14ac:dyDescent="0.2">
      <c r="A32" s="276"/>
      <c r="B32" s="276"/>
      <c r="C32" s="276"/>
      <c r="D32" s="276"/>
      <c r="E32" s="276"/>
      <c r="H32" s="277">
        <f t="shared" si="4"/>
        <v>45503</v>
      </c>
      <c r="I32" s="278" cm="1">
        <f t="array" ref="I32">SUMPRODUCT((MOD(COLUMN('Guest Meal'!$C32:$AZ32),2)=1)*'Guest Meal'!$C32:$AZ32)</f>
        <v>0</v>
      </c>
      <c r="J32" s="279" cm="1">
        <f t="array" ref="J32">SUMPRODUCT((MOD(COLUMN('Guest Meal'!$C32:$AZ32),2)=0)*'Guest Meal'!$C32:$AZ32)</f>
        <v>1</v>
      </c>
      <c r="N32" s="281">
        <f>Dashboard!B34</f>
        <v>45503</v>
      </c>
      <c r="O32" s="282">
        <f>Dashboard!C35</f>
        <v>17</v>
      </c>
      <c r="P32" s="283">
        <f>Dashboard!D34</f>
        <v>18</v>
      </c>
      <c r="Q32" s="284">
        <f t="shared" si="5"/>
        <v>35</v>
      </c>
      <c r="R32" s="285">
        <f t="shared" si="2"/>
        <v>527</v>
      </c>
      <c r="S32" s="292">
        <f t="shared" si="3"/>
        <v>30.114285714285714</v>
      </c>
    </row>
    <row r="33" spans="1:19" x14ac:dyDescent="0.2">
      <c r="A33" s="275">
        <f>Baazar!A32</f>
        <v>45489</v>
      </c>
      <c r="B33" s="276" t="str">
        <f>IF(Baazar!B32="","",Baazar!B32)</f>
        <v>Jamal</v>
      </c>
      <c r="C33" s="276" t="str">
        <f>B33&amp;COUNTIF($B$3:B33,B33)</f>
        <v>Jamal1</v>
      </c>
      <c r="D33" s="276" t="str">
        <f>IF(Baazar!C32="","",Baazar!C32)</f>
        <v>Chicken</v>
      </c>
      <c r="E33" s="276">
        <f>IF(Baazar!H32=0,"",Baazar!H32)</f>
        <v>653</v>
      </c>
      <c r="H33" s="287">
        <f t="shared" si="4"/>
        <v>45504</v>
      </c>
      <c r="I33" s="278" cm="1">
        <f t="array" ref="I33">SUMPRODUCT((MOD(COLUMN('Guest Meal'!$C33:$AZ33),2)=1)*'Guest Meal'!$C33:$AZ33)</f>
        <v>1</v>
      </c>
      <c r="J33" s="279" cm="1">
        <f t="array" ref="J33">SUMPRODUCT((MOD(COLUMN('Guest Meal'!$C33:$AZ33),2)=0)*'Guest Meal'!$C33:$AZ33)</f>
        <v>1</v>
      </c>
      <c r="N33" s="281">
        <f>Dashboard!B35</f>
        <v>45504</v>
      </c>
      <c r="O33" s="282">
        <f>Dashboard!C36</f>
        <v>15</v>
      </c>
      <c r="P33" s="283">
        <f>Dashboard!D35</f>
        <v>16</v>
      </c>
      <c r="Q33" s="284">
        <f t="shared" si="5"/>
        <v>31</v>
      </c>
      <c r="R33" s="285" t="str">
        <f t="shared" si="2"/>
        <v/>
      </c>
      <c r="S33" s="292" t="str">
        <f t="shared" si="3"/>
        <v/>
      </c>
    </row>
    <row r="34" spans="1:19" x14ac:dyDescent="0.2">
      <c r="A34" s="276"/>
      <c r="B34" s="276"/>
      <c r="C34" s="276"/>
      <c r="D34" s="276"/>
      <c r="E34" s="276"/>
      <c r="I34" s="288"/>
      <c r="J34" s="288"/>
      <c r="N34" s="281">
        <f>Dashboard!B36</f>
        <v>45505</v>
      </c>
      <c r="O34" s="282">
        <f>Dashboard!C37</f>
        <v>0</v>
      </c>
      <c r="P34" s="283" t="str">
        <f>Dashboard!D36</f>
        <v/>
      </c>
      <c r="Q34" s="284">
        <f t="shared" si="5"/>
        <v>0</v>
      </c>
      <c r="R34" s="285" t="str">
        <f t="shared" si="2"/>
        <v/>
      </c>
      <c r="S34" s="292" t="str">
        <f t="shared" si="3"/>
        <v/>
      </c>
    </row>
    <row r="35" spans="1:19" x14ac:dyDescent="0.2">
      <c r="A35" s="275">
        <f>Baazar!A34</f>
        <v>45490</v>
      </c>
      <c r="B35" s="276" t="str">
        <f>IF(Baazar!B34="","",Baazar!B34)</f>
        <v>Rahul</v>
      </c>
      <c r="C35" s="276" t="str">
        <f>B35&amp;COUNTIF($B$3:B35,B35)</f>
        <v>Rahul1</v>
      </c>
      <c r="D35" s="276" t="str">
        <f>IF(Baazar!C34="","",Baazar!C34)</f>
        <v>Fish</v>
      </c>
      <c r="E35" s="276">
        <f>IF(Baazar!H34=0,"",Baazar!H34)</f>
        <v>605</v>
      </c>
      <c r="I35" s="288"/>
      <c r="J35" s="288"/>
      <c r="N35" s="289"/>
    </row>
    <row r="36" spans="1:19" x14ac:dyDescent="0.2">
      <c r="A36" s="276"/>
      <c r="B36" s="276"/>
      <c r="C36" s="276"/>
      <c r="D36" s="276"/>
      <c r="E36" s="276"/>
      <c r="I36" s="288"/>
      <c r="J36" s="288"/>
      <c r="N36" s="289"/>
    </row>
    <row r="37" spans="1:19" x14ac:dyDescent="0.2">
      <c r="A37" s="275">
        <f>Baazar!A36</f>
        <v>45491</v>
      </c>
      <c r="B37" s="276" t="str">
        <f>IF(Baazar!B36="","",Baazar!B36)</f>
        <v>Nadim</v>
      </c>
      <c r="C37" s="276" t="str">
        <f>B37&amp;COUNTIF($B$3:B37,B37)</f>
        <v>Nadim1</v>
      </c>
      <c r="D37" s="276" t="str">
        <f>IF(Baazar!C36="","",Baazar!C36)</f>
        <v>Egg</v>
      </c>
      <c r="E37" s="276">
        <f>IF(Baazar!H36=0,"",Baazar!H36)</f>
        <v>295</v>
      </c>
      <c r="I37" s="288"/>
      <c r="J37" s="288"/>
      <c r="N37" s="289"/>
    </row>
    <row r="38" spans="1:19" x14ac:dyDescent="0.2">
      <c r="A38" s="276"/>
      <c r="B38" s="276"/>
      <c r="C38" s="276"/>
      <c r="D38" s="276"/>
      <c r="E38" s="276"/>
      <c r="I38" s="288"/>
      <c r="J38" s="288"/>
      <c r="N38" s="289"/>
    </row>
    <row r="39" spans="1:19" x14ac:dyDescent="0.2">
      <c r="A39" s="275">
        <f>Baazar!A38</f>
        <v>45492</v>
      </c>
      <c r="B39" s="276" t="str">
        <f>IF(Baazar!B38="","",Baazar!B38)</f>
        <v xml:space="preserve">Sahid Hossian </v>
      </c>
      <c r="C39" s="276" t="str">
        <f>B39&amp;COUNTIF($B$3:B39,B39)</f>
        <v>Sahid Hossian 1</v>
      </c>
      <c r="D39" s="276" t="str">
        <f>IF(Baazar!C38="","",Baazar!C38)</f>
        <v>Chicken</v>
      </c>
      <c r="E39" s="276">
        <f>IF(Baazar!H38=0,"",Baazar!H38)</f>
        <v>704</v>
      </c>
    </row>
    <row r="40" spans="1:19" x14ac:dyDescent="0.2">
      <c r="A40" s="276"/>
      <c r="B40" s="276"/>
      <c r="C40" s="276"/>
      <c r="D40" s="276"/>
      <c r="E40" s="276"/>
    </row>
    <row r="41" spans="1:19" x14ac:dyDescent="0.2">
      <c r="A41" s="275">
        <f>Baazar!A40</f>
        <v>45493</v>
      </c>
      <c r="B41" s="276" t="str">
        <f>IF(Baazar!B40="","",Baazar!B40)</f>
        <v>Mofazzal</v>
      </c>
      <c r="C41" s="276" t="str">
        <f>B41&amp;COUNTIF($B$3:B41,B41)</f>
        <v>Mofazzal2</v>
      </c>
      <c r="D41" s="276" t="str">
        <f>IF(Baazar!C40="","",Baazar!C40)</f>
        <v>Beef</v>
      </c>
      <c r="E41" s="276">
        <f>IF(Baazar!H40=0,"",Baazar!H40)</f>
        <v>653</v>
      </c>
    </row>
    <row r="42" spans="1:19" x14ac:dyDescent="0.2">
      <c r="A42" s="276"/>
      <c r="B42" s="276"/>
      <c r="C42" s="276"/>
      <c r="D42" s="276"/>
      <c r="E42" s="276"/>
    </row>
    <row r="43" spans="1:19" x14ac:dyDescent="0.2">
      <c r="A43" s="275">
        <f>Baazar!A42</f>
        <v>45494</v>
      </c>
      <c r="B43" s="276" t="str">
        <f>IF(Baazar!B42="","",Baazar!B42)</f>
        <v>Rahul</v>
      </c>
      <c r="C43" s="276" t="str">
        <f>B43&amp;COUNTIF($B$3:B43,B43)</f>
        <v>Rahul2</v>
      </c>
      <c r="D43" s="276" t="str">
        <f>IF(Baazar!C42="","",Baazar!C42)</f>
        <v>Chicken</v>
      </c>
      <c r="E43" s="276">
        <f>IF(Baazar!H42=0,"",Baazar!H42)</f>
        <v>611</v>
      </c>
    </row>
    <row r="44" spans="1:19" x14ac:dyDescent="0.2">
      <c r="A44" s="276"/>
      <c r="B44" s="276"/>
      <c r="C44" s="276"/>
      <c r="D44" s="276"/>
      <c r="E44" s="276"/>
    </row>
    <row r="45" spans="1:19" x14ac:dyDescent="0.2">
      <c r="A45" s="275">
        <f>Baazar!A44</f>
        <v>45495</v>
      </c>
      <c r="B45" s="276" t="str">
        <f>IF(Baazar!B44="","",Baazar!B44)</f>
        <v>Imran Saikh</v>
      </c>
      <c r="C45" s="276" t="str">
        <f>B45&amp;COUNTIF($B$3:B45,B45)</f>
        <v>Imran Saikh1</v>
      </c>
      <c r="D45" s="276" t="str">
        <f>IF(Baazar!C44="","",Baazar!C44)</f>
        <v>Chicken</v>
      </c>
      <c r="E45" s="276">
        <f>IF(Baazar!H44=0,"",Baazar!H44)</f>
        <v>779</v>
      </c>
    </row>
    <row r="46" spans="1:19" x14ac:dyDescent="0.2">
      <c r="A46" s="276"/>
      <c r="B46" s="276"/>
      <c r="C46" s="276"/>
      <c r="D46" s="276"/>
      <c r="E46" s="276"/>
    </row>
    <row r="47" spans="1:19" x14ac:dyDescent="0.2">
      <c r="A47" s="275">
        <f>Baazar!A46</f>
        <v>45496</v>
      </c>
      <c r="B47" s="276" t="str">
        <f>IF(Baazar!B46="","",Baazar!B46)</f>
        <v>Sahid Laskar</v>
      </c>
      <c r="C47" s="276" t="str">
        <f>B47&amp;COUNTIF($B$3:B47,B47)</f>
        <v>Sahid Laskar2</v>
      </c>
      <c r="D47" s="276" t="str">
        <f>IF(Baazar!C46="","",Baazar!C46)</f>
        <v>Egg</v>
      </c>
      <c r="E47" s="276">
        <f>IF(Baazar!H46=0,"",Baazar!H46)</f>
        <v>476</v>
      </c>
    </row>
    <row r="48" spans="1:19" x14ac:dyDescent="0.2">
      <c r="A48" s="276"/>
      <c r="B48" s="276"/>
      <c r="C48" s="276"/>
      <c r="D48" s="276"/>
      <c r="E48" s="276"/>
    </row>
    <row r="49" spans="1:5" x14ac:dyDescent="0.2">
      <c r="A49" s="275">
        <f>Baazar!A48</f>
        <v>45497</v>
      </c>
      <c r="B49" s="276" t="str">
        <f>IF(Baazar!B48="","",Baazar!B48)</f>
        <v>Jamal</v>
      </c>
      <c r="C49" s="276" t="str">
        <f>B49&amp;COUNTIF($B$3:B49,B49)</f>
        <v>Jamal2</v>
      </c>
      <c r="D49" s="276" t="str">
        <f>IF(Baazar!C48="","",Baazar!C48)</f>
        <v>Fish</v>
      </c>
      <c r="E49" s="276">
        <f>IF(Baazar!H48=0,"",Baazar!H48)</f>
        <v>787</v>
      </c>
    </row>
    <row r="50" spans="1:5" x14ac:dyDescent="0.2">
      <c r="A50" s="276"/>
      <c r="B50" s="276"/>
      <c r="C50" s="276"/>
      <c r="D50" s="276"/>
      <c r="E50" s="276"/>
    </row>
    <row r="51" spans="1:5" x14ac:dyDescent="0.2">
      <c r="A51" s="275">
        <f>Baazar!A50</f>
        <v>45498</v>
      </c>
      <c r="B51" s="276" t="str">
        <f>IF(Baazar!B50="","",Baazar!B50)</f>
        <v>Imran Saikh</v>
      </c>
      <c r="C51" s="276" t="str">
        <f>B51&amp;COUNTIF($B$3:B51,B51)</f>
        <v>Imran Saikh2</v>
      </c>
      <c r="D51" s="276" t="str">
        <f>IF(Baazar!C50="","",Baazar!C50)</f>
        <v>Beef</v>
      </c>
      <c r="E51" s="276">
        <f>IF(Baazar!H50=0,"",Baazar!H50)</f>
        <v>729</v>
      </c>
    </row>
    <row r="52" spans="1:5" x14ac:dyDescent="0.2">
      <c r="A52" s="276"/>
      <c r="B52" s="276"/>
      <c r="C52" s="276"/>
      <c r="D52" s="276"/>
      <c r="E52" s="276"/>
    </row>
    <row r="53" spans="1:5" x14ac:dyDescent="0.2">
      <c r="A53" s="275">
        <f>Baazar!A52</f>
        <v>45499</v>
      </c>
      <c r="B53" s="276" t="str">
        <f>IF(Baazar!B52="","",Baazar!B52)</f>
        <v xml:space="preserve">Sahid Hossian </v>
      </c>
      <c r="C53" s="276" t="str">
        <f>B53&amp;COUNTIF($B$3:B53,B53)</f>
        <v>Sahid Hossian 2</v>
      </c>
      <c r="D53" s="276" t="str">
        <f>IF(Baazar!C52="","",Baazar!C52)</f>
        <v>Chicken</v>
      </c>
      <c r="E53" s="276">
        <f>IF(Baazar!H52=0,"",Baazar!H52)</f>
        <v>747</v>
      </c>
    </row>
    <row r="54" spans="1:5" x14ac:dyDescent="0.2">
      <c r="A54" s="276"/>
      <c r="B54" s="276"/>
      <c r="C54" s="276"/>
      <c r="D54" s="276"/>
      <c r="E54" s="276"/>
    </row>
    <row r="55" spans="1:5" x14ac:dyDescent="0.2">
      <c r="A55" s="275">
        <f>Baazar!A54</f>
        <v>45500</v>
      </c>
      <c r="B55" s="276" t="str">
        <f>IF(Baazar!B54="","",Baazar!B54)</f>
        <v xml:space="preserve">Sahid Hossian </v>
      </c>
      <c r="C55" s="276" t="str">
        <f>B55&amp;COUNTIF($B$3:B55,B55)</f>
        <v>Sahid Hossian 3</v>
      </c>
      <c r="D55" s="276" t="str">
        <f>IF(Baazar!C54="","",Baazar!C54)</f>
        <v>Egg</v>
      </c>
      <c r="E55" s="276">
        <f>IF(Baazar!H54=0,"",Baazar!H54)</f>
        <v>223</v>
      </c>
    </row>
    <row r="56" spans="1:5" x14ac:dyDescent="0.2">
      <c r="A56" s="276"/>
      <c r="B56" s="276"/>
      <c r="C56" s="276"/>
      <c r="D56" s="276"/>
      <c r="E56" s="276"/>
    </row>
    <row r="57" spans="1:5" x14ac:dyDescent="0.2">
      <c r="A57" s="275">
        <f>Baazar!A56</f>
        <v>45501</v>
      </c>
      <c r="B57" s="276" t="str">
        <f>IF(Baazar!B56="","",Baazar!B56)</f>
        <v>Aman</v>
      </c>
      <c r="C57" s="276" t="str">
        <f>B57&amp;COUNTIF($B$3:B57,B57)</f>
        <v>Aman2</v>
      </c>
      <c r="D57" s="276" t="str">
        <f>IF(Baazar!C56="","",Baazar!C56)</f>
        <v>Fish</v>
      </c>
      <c r="E57" s="276">
        <f>IF(Baazar!H56=0,"",Baazar!H56)</f>
        <v>447</v>
      </c>
    </row>
    <row r="58" spans="1:5" x14ac:dyDescent="0.2">
      <c r="A58" s="276"/>
      <c r="B58" s="276"/>
      <c r="C58" s="276"/>
      <c r="D58" s="276"/>
      <c r="E58" s="276"/>
    </row>
    <row r="59" spans="1:5" x14ac:dyDescent="0.2">
      <c r="A59" s="275">
        <f>Baazar!A58</f>
        <v>45502</v>
      </c>
      <c r="B59" s="276" t="str">
        <f>IF(Baazar!B58="","",Baazar!B58)</f>
        <v>Iftikar</v>
      </c>
      <c r="C59" s="276" t="str">
        <f>B59&amp;COUNTIF($B$3:B59,B59)</f>
        <v>Iftikar2</v>
      </c>
      <c r="D59" s="276" t="str">
        <f>IF(Baazar!C58="","",Baazar!C58)</f>
        <v>Beef</v>
      </c>
      <c r="E59" s="276">
        <f>IF(Baazar!H58=0,"",Baazar!H58)</f>
        <v>738</v>
      </c>
    </row>
    <row r="60" spans="1:5" x14ac:dyDescent="0.2">
      <c r="A60" s="276"/>
      <c r="B60" s="276"/>
      <c r="C60" s="276"/>
      <c r="D60" s="276"/>
      <c r="E60" s="276"/>
    </row>
    <row r="61" spans="1:5" x14ac:dyDescent="0.2">
      <c r="A61" s="275">
        <f>Baazar!A60</f>
        <v>45503</v>
      </c>
      <c r="B61" s="276" t="str">
        <f>IF(Baazar!B60="","",Baazar!B60)</f>
        <v>Sayad</v>
      </c>
      <c r="C61" s="276" t="str">
        <f>B61&amp;COUNTIF($B$3:B61,B61)</f>
        <v>Sayad2</v>
      </c>
      <c r="D61" s="276" t="str">
        <f>IF(Baazar!C60="","",Baazar!C60)</f>
        <v>Chicken</v>
      </c>
      <c r="E61" s="276">
        <f>IF(Baazar!H60=0,"",Baazar!H60)</f>
        <v>527</v>
      </c>
    </row>
    <row r="62" spans="1:5" x14ac:dyDescent="0.2">
      <c r="A62" s="276"/>
      <c r="B62" s="276"/>
      <c r="C62" s="276"/>
      <c r="D62" s="276"/>
      <c r="E62" s="276"/>
    </row>
    <row r="63" spans="1:5" x14ac:dyDescent="0.2">
      <c r="A63" s="275">
        <f>Baazar!A62</f>
        <v>45504</v>
      </c>
      <c r="B63" s="276" t="str">
        <f>IF(Baazar!B62="","",Baazar!B62)</f>
        <v>Sagir</v>
      </c>
      <c r="C63" s="276" t="str">
        <f>B63&amp;COUNTIF($B$3:B63,B63)</f>
        <v>Sagir2</v>
      </c>
      <c r="D63" s="276" t="str">
        <f>IF(Baazar!C62="","",Baazar!C62)</f>
        <v>Fish</v>
      </c>
      <c r="E63" s="276" t="str">
        <f>IF(Baazar!H62=0,"",Baazar!H62)</f>
        <v/>
      </c>
    </row>
  </sheetData>
  <sheetProtection algorithmName="SHA-512" hashValue="Kshdk+feqxikvcHIkRmTH6c00pTurk3koFRv2lhU8ycbbCQfw+yOA5KWSZk55N0RR9/nVM9+S/RX3BqWjdZ+kg==" saltValue="cmTD8LgQOwdmGD9rid03sQ==" spinCount="100000" sheet="1" objects="1" scenarios="1" selectLockedCells="1" selectUnlockedCells="1"/>
  <mergeCells count="7">
    <mergeCell ref="N1:S1"/>
    <mergeCell ref="H1:J1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Today's Update</vt:lpstr>
      <vt:lpstr>Dashboard</vt:lpstr>
      <vt:lpstr>Meal Counting</vt:lpstr>
      <vt:lpstr>Guest Meal</vt:lpstr>
      <vt:lpstr>Baazar</vt:lpstr>
      <vt:lpstr>Expenses</vt:lpstr>
      <vt:lpstr> Payment</vt:lpstr>
      <vt:lpstr>Summery</vt:lpstr>
      <vt:lpstr>Data-Info</vt:lpstr>
      <vt:lpstr> Group</vt:lpstr>
      <vt:lpstr>hidden_data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Sk</dc:creator>
  <cp:lastModifiedBy>USER</cp:lastModifiedBy>
  <cp:lastPrinted>2024-07-09T02:17:00Z</cp:lastPrinted>
  <dcterms:created xsi:type="dcterms:W3CDTF">2015-06-16T12:47:00Z</dcterms:created>
  <dcterms:modified xsi:type="dcterms:W3CDTF">2024-07-30T18:18:38Z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