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AlgorithmName="SHA-512" workbookHashValue="KOttiIME2U6oGsjE6vy69+kHgdgdXJRvq8s51yhByHRcrIaVdz0TsL2/egXG/GXc9SAUW99APuQ/F71HKTP94w==" workbookSaltValue="JUSQt/c5HMtNKqHcybndHA==" workbookSpinCount="100000" lockStructure="1"/>
  <bookViews>
    <workbookView windowWidth="19485" windowHeight="7215" tabRatio="789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Expenses" sheetId="9" r:id="rId6"/>
    <sheet name=" Payment" sheetId="6" r:id="rId7"/>
    <sheet name="Summery" sheetId="10" r:id="rId8"/>
    <sheet name="Data-Info" sheetId="11" r:id="rId9"/>
    <sheet name="Cooking Group" sheetId="12" r:id="rId10"/>
    <sheet name="hidden_data" sheetId="7" state="hidden" r:id="rId11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<sst xmlns="http://schemas.openxmlformats.org/spreadsheetml/2006/main" count="1438" uniqueCount="169">
  <si>
    <t>Today's 
Baazzar Update</t>
  </si>
  <si>
    <t>Date</t>
  </si>
  <si>
    <t>Person</t>
  </si>
  <si>
    <t>Today's Menu</t>
  </si>
  <si>
    <t>Total Meal</t>
  </si>
  <si>
    <t>Day</t>
  </si>
  <si>
    <t>Night</t>
  </si>
  <si>
    <t>Last Update</t>
  </si>
  <si>
    <t xml:space="preserve">Month: </t>
  </si>
  <si>
    <t>DATE</t>
  </si>
  <si>
    <t>Today
 Baazzar</t>
  </si>
  <si>
    <t>Baazzar Type</t>
  </si>
  <si>
    <t>Total Member</t>
  </si>
  <si>
    <t>Total
 Meal</t>
  </si>
  <si>
    <t>D</t>
  </si>
  <si>
    <t>N</t>
  </si>
  <si>
    <t>Active Member</t>
  </si>
  <si>
    <t>Inactive Member</t>
  </si>
  <si>
    <t>Fund Details</t>
  </si>
  <si>
    <t>Fund Collection</t>
  </si>
  <si>
    <t>Total Expenses</t>
  </si>
  <si>
    <t>Amount Left</t>
  </si>
  <si>
    <t>Meal Charge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</si>
  <si>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</si>
  <si>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</si>
  <si>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</si>
  <si>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</si>
  <si>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</si>
  <si>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</si>
  <si>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</si>
  <si>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</si>
  <si>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</si>
  <si>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</si>
  <si>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</si>
  <si>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</si>
  <si>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</si>
  <si>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</si>
  <si>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</si>
  <si>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</si>
  <si>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</si>
  <si>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</si>
  <si>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</si>
  <si>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</si>
  <si>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</si>
  <si>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</si>
  <si>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</si>
  <si>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</si>
  <si>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</si>
  <si>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</si>
  <si>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</si>
  <si>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Guest Meal Charge</t>
  </si>
  <si>
    <t>Total
Meal Charge</t>
  </si>
  <si>
    <t>Other Charges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</si>
  <si>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</si>
  <si>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</si>
  <si>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</si>
  <si>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</si>
  <si>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</si>
  <si>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</si>
  <si>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</si>
  <si>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</si>
  <si>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</si>
  <si>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</si>
  <si>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</si>
  <si>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</si>
  <si>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</si>
  <si>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Others</t>
  </si>
  <si>
    <t>Total Baazaar Amount</t>
  </si>
  <si>
    <t>Convenor Expenses</t>
  </si>
  <si>
    <t xml:space="preserve">Grocery </t>
  </si>
  <si>
    <t>[Per meal]</t>
  </si>
  <si>
    <t>S/L</t>
  </si>
  <si>
    <t xml:space="preserve"> Item Name</t>
  </si>
  <si>
    <t>Qty</t>
  </si>
  <si>
    <t>Unit</t>
  </si>
  <si>
    <t>Rate</t>
  </si>
  <si>
    <t>Amount</t>
  </si>
  <si>
    <t>Discount</t>
  </si>
  <si>
    <t>Fourtune Oil</t>
  </si>
  <si>
    <t>L</t>
  </si>
  <si>
    <t>Online</t>
  </si>
  <si>
    <t>Refined Oil</t>
  </si>
  <si>
    <t>Tata Salt</t>
  </si>
  <si>
    <t>KG</t>
  </si>
  <si>
    <t>Rice</t>
  </si>
  <si>
    <t>Packet</t>
  </si>
  <si>
    <t>1 Packet = 26 kg</t>
  </si>
  <si>
    <t>ratna rice 1 packet=26kg</t>
  </si>
  <si>
    <t>Total Expenses For Grecery</t>
  </si>
  <si>
    <t>Didi's Salary Details</t>
  </si>
  <si>
    <t>Others Expenses [Per head]</t>
  </si>
  <si>
    <t>Per Head</t>
  </si>
  <si>
    <t>Bonus</t>
  </si>
  <si>
    <t>Reason</t>
  </si>
  <si>
    <t>Gas Cylinder Details</t>
  </si>
  <si>
    <t>Didi's Salary</t>
  </si>
  <si>
    <t>Gas Cylinder</t>
  </si>
  <si>
    <t>Electric Blll</t>
  </si>
  <si>
    <t>Electric Bill Details</t>
  </si>
  <si>
    <t>Bill Amount / Month</t>
  </si>
  <si>
    <t>Total Months</t>
  </si>
  <si>
    <t>Fine Collection</t>
  </si>
  <si>
    <t xml:space="preserve">S/L </t>
  </si>
  <si>
    <t>Fine Amout</t>
  </si>
  <si>
    <t>Reaaon</t>
  </si>
  <si>
    <t>forget to gate lock</t>
  </si>
  <si>
    <t>Advance's Date</t>
  </si>
  <si>
    <t>Advance</t>
  </si>
  <si>
    <t>Baazzar 1</t>
  </si>
  <si>
    <t>Baazzar 2</t>
  </si>
  <si>
    <t>Baazzar 3</t>
  </si>
  <si>
    <t>online</t>
  </si>
  <si>
    <t>from jamal (online)</t>
  </si>
  <si>
    <t>from faruk (online)</t>
  </si>
  <si>
    <t>cash</t>
  </si>
  <si>
    <t>online (26 from faruk)</t>
  </si>
  <si>
    <t>from faruk &amp; jamal (online)</t>
  </si>
  <si>
    <t>[3,5] jul online</t>
  </si>
  <si>
    <t>cash(gas)</t>
  </si>
  <si>
    <t xml:space="preserve">Total </t>
  </si>
  <si>
    <t>( Meal Details )</t>
  </si>
  <si>
    <t>( Member Details )</t>
  </si>
  <si>
    <t>Total In-active Member</t>
  </si>
  <si>
    <t>Total Guest Meal</t>
  </si>
  <si>
    <t>Total Active Member</t>
  </si>
  <si>
    <t>Total Member's Meal</t>
  </si>
  <si>
    <t>Total Expenses Summery</t>
  </si>
  <si>
    <t>( Will be devide by per meal )</t>
  </si>
  <si>
    <t>( Will be devide by per head )</t>
  </si>
  <si>
    <t>Total Member Baazaar Amount</t>
  </si>
  <si>
    <t>Convenor Baazaar Amout</t>
  </si>
  <si>
    <t>Total Amount</t>
  </si>
  <si>
    <t>Electric Bill</t>
  </si>
  <si>
    <t>Convenor Expenses Details</t>
  </si>
  <si>
    <t>Total Advance Collection</t>
  </si>
  <si>
    <t>Total Expanses</t>
  </si>
  <si>
    <t>Per Head Return</t>
  </si>
  <si>
    <t>( Guest Meal Collection )</t>
  </si>
  <si>
    <t>Calculation</t>
  </si>
  <si>
    <t xml:space="preserve"> Baazar</t>
  </si>
  <si>
    <t xml:space="preserve">( - ) </t>
  </si>
  <si>
    <t>Guest Meal</t>
  </si>
  <si>
    <t>Total Amout</t>
  </si>
  <si>
    <t>Average Per Meal Charge</t>
  </si>
  <si>
    <t>One Day Meal Charge</t>
  </si>
  <si>
    <t>Day Charge</t>
  </si>
  <si>
    <t>Night Charge</t>
  </si>
  <si>
    <t>Per Head Charge</t>
  </si>
  <si>
    <t xml:space="preserve"> [Didi's Salary + Gas+Electric Bill+ Others]
 - Advance Return</t>
  </si>
  <si>
    <t>Starting Date</t>
  </si>
  <si>
    <t>Total In-Active Member</t>
  </si>
  <si>
    <t>Didi's Charge / Head</t>
  </si>
  <si>
    <t>Electric Bill / Month</t>
  </si>
  <si>
    <t xml:space="preserve">Day </t>
  </si>
  <si>
    <t>Team</t>
  </si>
  <si>
    <t>Members</t>
  </si>
  <si>
    <t>*Note:-</t>
  </si>
  <si>
    <t xml:space="preserve">Meal Off </t>
  </si>
  <si>
    <t>A</t>
  </si>
  <si>
    <t>B</t>
  </si>
  <si>
    <t>C</t>
  </si>
  <si>
    <t>E</t>
  </si>
  <si>
    <t>F</t>
  </si>
  <si>
    <t>name</t>
  </si>
  <si>
    <t>occurrence</t>
  </si>
  <si>
    <t>baazaar type</t>
  </si>
  <si>
    <t>Amout</t>
  </si>
  <si>
    <t>Guest meal</t>
  </si>
  <si>
    <t>Didi Salary Dated</t>
  </si>
</sst>
</file>

<file path=xl/styles.xml><?xml version="1.0" encoding="utf-8"?>
<styleSheet xmlns="http://schemas.openxmlformats.org/spreadsheetml/2006/main">
  <numFmts count="18">
    <numFmt numFmtId="176" formatCode="_ [$₹-4009]\ * #,##0.00_ ;_ [$₹-4009]\ * \-#,##0.00_ ;_ [$₹-4009]\ * &quot;-&quot;??_ ;_ @_ "/>
    <numFmt numFmtId="177" formatCode="dd/mmm\,\ yyyy\ /\ ddd"/>
    <numFmt numFmtId="178" formatCode="dd\ mmm\ \,\ yyyy\ \(ddd\)\ \/\ h:mm:ss\ AM/PM"/>
    <numFmt numFmtId="179" formatCode="&quot;₹&quot;#,##0.00_);[Red]\(&quot;₹&quot;#,##0.00\)"/>
    <numFmt numFmtId="180" formatCode="dd/mm/yyyy\ \(ddd\)"/>
    <numFmt numFmtId="181" formatCode="&quot;₹&quot;\ #,##0.00"/>
    <numFmt numFmtId="182" formatCode="dd/mmm\,\ ddd"/>
    <numFmt numFmtId="183" formatCode="_ &quot;₹&quot;* #,##0_ ;_ &quot;₹&quot;* \-#,##0_ ;_ &quot;₹&quot;* &quot;-&quot;_ ;_ @_ "/>
    <numFmt numFmtId="184" formatCode="_ &quot;₹&quot;\ * #,##0.00_ ;_ &quot;₹&quot;\ * \-#,##0.00_ ;_ &quot;₹&quot;\ * &quot;-&quot;??_ ;_ @_ "/>
    <numFmt numFmtId="185" formatCode="dd\ mmm\,\ yyyy\ \(ddd\)"/>
    <numFmt numFmtId="186" formatCode="dd\ mmm\ yyyy\ \(ddd\)"/>
    <numFmt numFmtId="187" formatCode="dd\/mm\/yyyy\ \(ddd\)"/>
    <numFmt numFmtId="188" formatCode="dd\-mm\-yyyy"/>
    <numFmt numFmtId="189" formatCode="dd/mm/ss\ \(ddd\)\ h:mm:ss\ AM/PM"/>
    <numFmt numFmtId="190" formatCode="_ * #,##0_ ;_ * \-#,##0_ ;_ * &quot;-&quot;_ ;_ @_ "/>
    <numFmt numFmtId="191" formatCode="_ &quot;₹&quot;* #,##0.00_ ;_ &quot;₹&quot;* \-#,##0.00_ ;_ &quot;₹&quot;* &quot;-&quot;??_ ;_ @_ "/>
    <numFmt numFmtId="192" formatCode="mmmm\ /\ yyyy"/>
    <numFmt numFmtId="193" formatCode="_ * #,##0.00_ ;_ * \-#,##0.00_ ;_ * &quot;-&quot;??_ ;_ @_ "/>
  </numFmts>
  <fonts count="146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20"/>
      <color rgb="FF00B0F0"/>
      <name val="Calibri"/>
      <charset val="134"/>
      <scheme val="minor"/>
    </font>
    <font>
      <b/>
      <sz val="28"/>
      <color rgb="FFFF0000"/>
      <name val="Calibri"/>
      <charset val="134"/>
      <scheme val="minor"/>
    </font>
    <font>
      <b/>
      <sz val="22"/>
      <color theme="5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22"/>
      <color theme="7"/>
      <name val="Calibri"/>
      <charset val="134"/>
      <scheme val="minor"/>
    </font>
    <font>
      <b/>
      <sz val="22"/>
      <color theme="5" tint="-0.499984740745262"/>
      <name val="Calibri"/>
      <charset val="134"/>
      <scheme val="minor"/>
    </font>
    <font>
      <b/>
      <sz val="12"/>
      <color rgb="FFCC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8"/>
      <color theme="5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2"/>
      <color rgb="FFC00000"/>
      <name val="Calibri"/>
      <charset val="134"/>
      <scheme val="minor"/>
    </font>
    <font>
      <b/>
      <sz val="12"/>
      <color rgb="FF7030A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24"/>
      <color theme="0"/>
      <name val="Calibri"/>
      <charset val="134"/>
      <scheme val="minor"/>
    </font>
    <font>
      <b/>
      <sz val="12"/>
      <color rgb="FF002060"/>
      <name val="Calibri"/>
      <charset val="134"/>
      <scheme val="minor"/>
    </font>
    <font>
      <b/>
      <sz val="18"/>
      <color theme="7"/>
      <name val="Calibri"/>
      <charset val="134"/>
      <scheme val="minor"/>
    </font>
    <font>
      <b/>
      <sz val="20"/>
      <color rgb="FF0070C0"/>
      <name val="Calibri"/>
      <charset val="134"/>
      <scheme val="minor"/>
    </font>
    <font>
      <b/>
      <sz val="16"/>
      <color rgb="FF00B050"/>
      <name val="Calibri"/>
      <charset val="134"/>
      <scheme val="minor"/>
    </font>
    <font>
      <b/>
      <sz val="20"/>
      <color rgb="FF00B050"/>
      <name val="Calibri"/>
      <charset val="134"/>
      <scheme val="minor"/>
    </font>
    <font>
      <b/>
      <sz val="20"/>
      <color theme="5" tint="-0.249977111117893"/>
      <name val="Calibri"/>
      <charset val="134"/>
      <scheme val="minor"/>
    </font>
    <font>
      <b/>
      <sz val="20"/>
      <color theme="4"/>
      <name val="Calibri"/>
      <charset val="134"/>
      <scheme val="minor"/>
    </font>
    <font>
      <b/>
      <sz val="20"/>
      <color rgb="FF002060"/>
      <name val="Calibri"/>
      <charset val="134"/>
      <scheme val="minor"/>
    </font>
    <font>
      <b/>
      <sz val="14"/>
      <color rgb="FF7030A0"/>
      <name val="Calibri"/>
      <charset val="134"/>
      <scheme val="minor"/>
    </font>
    <font>
      <b/>
      <sz val="20"/>
      <color theme="9" tint="-0.249977111117893"/>
      <name val="Calibri"/>
      <charset val="134"/>
      <scheme val="minor"/>
    </font>
    <font>
      <b/>
      <sz val="20"/>
      <color theme="5"/>
      <name val="Calibri"/>
      <charset val="134"/>
      <scheme val="minor"/>
    </font>
    <font>
      <b/>
      <sz val="26"/>
      <color rgb="FF7030A0"/>
      <name val="Calibri"/>
      <charset val="134"/>
      <scheme val="minor"/>
    </font>
    <font>
      <b/>
      <sz val="24"/>
      <color rgb="FF00B0F0"/>
      <name val="Calibri"/>
      <charset val="134"/>
      <scheme val="minor"/>
    </font>
    <font>
      <b/>
      <sz val="24"/>
      <color rgb="FFDFDA00"/>
      <name val="Calibri"/>
      <charset val="134"/>
      <scheme val="minor"/>
    </font>
    <font>
      <b/>
      <sz val="12"/>
      <color rgb="FF0070C0"/>
      <name val="Calibri"/>
      <charset val="134"/>
      <scheme val="minor"/>
    </font>
    <font>
      <b/>
      <sz val="12"/>
      <color theme="5"/>
      <name val="Calibri"/>
      <charset val="134"/>
      <scheme val="minor"/>
    </font>
    <font>
      <b/>
      <sz val="20"/>
      <color theme="7"/>
      <name val="Calibri"/>
      <charset val="134"/>
      <scheme val="minor"/>
    </font>
    <font>
      <b/>
      <sz val="22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sz val="20"/>
      <color rgb="FF00B0F0"/>
      <name val="Calibri"/>
      <charset val="134"/>
      <scheme val="minor"/>
    </font>
    <font>
      <b/>
      <sz val="12"/>
      <color theme="9" tint="-0.499984740745262"/>
      <name val="Calibri"/>
      <charset val="134"/>
      <scheme val="minor"/>
    </font>
    <font>
      <sz val="11"/>
      <name val="Calibri"/>
      <charset val="134"/>
      <scheme val="minor"/>
    </font>
    <font>
      <b/>
      <sz val="30"/>
      <color rgb="FFFF0000"/>
      <name val="Calibri"/>
      <charset val="134"/>
      <scheme val="minor"/>
    </font>
    <font>
      <b/>
      <sz val="20"/>
      <color rgb="FF002060"/>
      <name val="Arial Black"/>
      <charset val="134"/>
    </font>
    <font>
      <b/>
      <sz val="16"/>
      <color theme="0"/>
      <name val="Calibri"/>
      <charset val="134"/>
      <scheme val="minor"/>
    </font>
    <font>
      <b/>
      <sz val="16"/>
      <color theme="1" tint="0.0499893185216834"/>
      <name val="Calibri"/>
      <charset val="134"/>
      <scheme val="minor"/>
    </font>
    <font>
      <b/>
      <sz val="22"/>
      <color theme="0"/>
      <name val="Arial Black"/>
      <charset val="134"/>
    </font>
    <font>
      <b/>
      <sz val="24"/>
      <color rgb="FF002060"/>
      <name val="Arial Black"/>
      <charset val="134"/>
    </font>
    <font>
      <b/>
      <sz val="24"/>
      <name val="Calibri"/>
      <charset val="134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b/>
      <sz val="24"/>
      <color theme="1"/>
      <name val="Arial Black"/>
      <charset val="134"/>
    </font>
    <font>
      <b/>
      <sz val="14"/>
      <color theme="0"/>
      <name val="Arial Black"/>
      <charset val="134"/>
    </font>
    <font>
      <b/>
      <sz val="14"/>
      <color rgb="FF002060"/>
      <name val="Calibri"/>
      <charset val="134"/>
      <scheme val="minor"/>
    </font>
    <font>
      <b/>
      <sz val="14"/>
      <color rgb="FF002060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9" tint="-0.499984740745262"/>
      <name val="Calibri"/>
      <charset val="134"/>
      <scheme val="minor"/>
    </font>
    <font>
      <b/>
      <sz val="18"/>
      <color rgb="FF7030A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b/>
      <sz val="28"/>
      <color rgb="FF00B0F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Arial Rounded MT Bold"/>
      <charset val="134"/>
    </font>
    <font>
      <b/>
      <sz val="14"/>
      <color rgb="FF002060"/>
      <name val="Arial Black"/>
      <charset val="134"/>
    </font>
    <font>
      <sz val="18"/>
      <color theme="1"/>
      <name val="Arial Rounded MT Bold"/>
      <charset val="134"/>
    </font>
    <font>
      <b/>
      <sz val="12"/>
      <color theme="4" tint="0.79982909634693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12"/>
      <color theme="0"/>
      <name val="Arial Black"/>
      <charset val="134"/>
    </font>
    <font>
      <b/>
      <sz val="20"/>
      <color theme="0"/>
      <name val="Arial Black"/>
      <charset val="134"/>
    </font>
    <font>
      <b/>
      <sz val="20"/>
      <color theme="0"/>
      <name val="Calibri"/>
      <charset val="134"/>
      <scheme val="minor"/>
    </font>
    <font>
      <b/>
      <sz val="14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6"/>
      <color rgb="FF00B0F0"/>
      <name val="Calibri"/>
      <charset val="134"/>
      <scheme val="minor"/>
    </font>
    <font>
      <b/>
      <sz val="26"/>
      <color rgb="FFFF0000"/>
      <name val="Calibri"/>
      <charset val="134"/>
      <scheme val="minor"/>
    </font>
    <font>
      <b/>
      <sz val="18"/>
      <color rgb="FF002060"/>
      <name val="Calibri"/>
      <charset val="134"/>
      <scheme val="minor"/>
    </font>
    <font>
      <b/>
      <sz val="18"/>
      <color theme="4" tint="0.79982909634693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b/>
      <sz val="28"/>
      <color rgb="FF002060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10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5C67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33A8FF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79FFD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00339A"/>
        <bgColor indexed="64"/>
      </patternFill>
    </fill>
    <fill>
      <patternFill patternType="solid">
        <fgColor rgb="FFD1FFF4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E0F75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B5FB0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rgb="FF3FF2FB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rgb="FF9E5ECE"/>
        <bgColor indexed="64"/>
      </patternFill>
    </fill>
    <fill>
      <patternFill patternType="solid">
        <fgColor rgb="FFF19E6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0F9B9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9" fillId="105" borderId="0" applyNumberFormat="0" applyBorder="0" applyAlignment="0" applyProtection="0">
      <alignment vertical="center"/>
    </xf>
    <xf numFmtId="0" fontId="133" fillId="104" borderId="0" applyNumberFormat="0" applyBorder="0" applyAlignment="0" applyProtection="0">
      <alignment vertical="center"/>
    </xf>
    <xf numFmtId="0" fontId="129" fillId="99" borderId="0" applyNumberFormat="0" applyBorder="0" applyAlignment="0" applyProtection="0">
      <alignment vertical="center"/>
    </xf>
    <xf numFmtId="0" fontId="129" fillId="86" borderId="0" applyNumberFormat="0" applyBorder="0" applyAlignment="0" applyProtection="0">
      <alignment vertical="center"/>
    </xf>
    <xf numFmtId="0" fontId="133" fillId="103" borderId="0" applyNumberFormat="0" applyBorder="0" applyAlignment="0" applyProtection="0">
      <alignment vertical="center"/>
    </xf>
    <xf numFmtId="0" fontId="133" fillId="100" borderId="0" applyNumberFormat="0" applyBorder="0" applyAlignment="0" applyProtection="0">
      <alignment vertical="center"/>
    </xf>
    <xf numFmtId="0" fontId="129" fillId="91" borderId="0" applyNumberFormat="0" applyBorder="0" applyAlignment="0" applyProtection="0">
      <alignment vertical="center"/>
    </xf>
    <xf numFmtId="0" fontId="129" fillId="95" borderId="0" applyNumberFormat="0" applyBorder="0" applyAlignment="0" applyProtection="0">
      <alignment vertical="center"/>
    </xf>
    <xf numFmtId="0" fontId="133" fillId="87" borderId="0" applyNumberFormat="0" applyBorder="0" applyAlignment="0" applyProtection="0">
      <alignment vertical="center"/>
    </xf>
    <xf numFmtId="0" fontId="129" fillId="97" borderId="0" applyNumberFormat="0" applyBorder="0" applyAlignment="0" applyProtection="0">
      <alignment vertical="center"/>
    </xf>
    <xf numFmtId="0" fontId="143" fillId="0" borderId="73" applyNumberFormat="0" applyFill="0" applyAlignment="0" applyProtection="0">
      <alignment vertical="center"/>
    </xf>
    <xf numFmtId="0" fontId="133" fillId="89" borderId="0" applyNumberFormat="0" applyBorder="0" applyAlignment="0" applyProtection="0">
      <alignment vertical="center"/>
    </xf>
    <xf numFmtId="0" fontId="129" fillId="93" borderId="0" applyNumberFormat="0" applyBorder="0" applyAlignment="0" applyProtection="0">
      <alignment vertical="center"/>
    </xf>
    <xf numFmtId="0" fontId="129" fillId="92" borderId="0" applyNumberFormat="0" applyBorder="0" applyAlignment="0" applyProtection="0">
      <alignment vertical="center"/>
    </xf>
    <xf numFmtId="0" fontId="133" fillId="90" borderId="0" applyNumberFormat="0" applyBorder="0" applyAlignment="0" applyProtection="0">
      <alignment vertical="center"/>
    </xf>
    <xf numFmtId="0" fontId="133" fillId="88" borderId="0" applyNumberFormat="0" applyBorder="0" applyAlignment="0" applyProtection="0">
      <alignment vertical="center"/>
    </xf>
    <xf numFmtId="0" fontId="129" fillId="102" borderId="0" applyNumberFormat="0" applyBorder="0" applyAlignment="0" applyProtection="0">
      <alignment vertical="center"/>
    </xf>
    <xf numFmtId="0" fontId="133" fillId="80" borderId="0" applyNumberFormat="0" applyBorder="0" applyAlignment="0" applyProtection="0">
      <alignment vertical="center"/>
    </xf>
    <xf numFmtId="0" fontId="133" fillId="85" borderId="0" applyNumberFormat="0" applyBorder="0" applyAlignment="0" applyProtection="0">
      <alignment vertical="center"/>
    </xf>
    <xf numFmtId="0" fontId="129" fillId="101" borderId="0" applyNumberFormat="0" applyBorder="0" applyAlignment="0" applyProtection="0">
      <alignment vertical="center"/>
    </xf>
    <xf numFmtId="0" fontId="128" fillId="75" borderId="0" applyNumberFormat="0" applyBorder="0" applyAlignment="0" applyProtection="0">
      <alignment vertical="center"/>
    </xf>
    <xf numFmtId="0" fontId="129" fillId="96" borderId="0" applyNumberFormat="0" applyBorder="0" applyAlignment="0" applyProtection="0">
      <alignment vertical="center"/>
    </xf>
    <xf numFmtId="0" fontId="140" fillId="84" borderId="0" applyNumberFormat="0" applyBorder="0" applyAlignment="0" applyProtection="0">
      <alignment vertical="center"/>
    </xf>
    <xf numFmtId="0" fontId="133" fillId="83" borderId="0" applyNumberFormat="0" applyBorder="0" applyAlignment="0" applyProtection="0">
      <alignment vertical="center"/>
    </xf>
    <xf numFmtId="0" fontId="145" fillId="0" borderId="75" applyNumberFormat="0" applyFill="0" applyAlignment="0" applyProtection="0">
      <alignment vertical="center"/>
    </xf>
    <xf numFmtId="0" fontId="139" fillId="81" borderId="71" applyNumberFormat="0" applyAlignment="0" applyProtection="0">
      <alignment vertical="center"/>
    </xf>
    <xf numFmtId="191" fontId="0" fillId="0" borderId="0" applyFont="0" applyFill="0" applyBorder="0" applyAlignment="0" applyProtection="0">
      <alignment vertical="center"/>
    </xf>
    <xf numFmtId="0" fontId="133" fillId="82" borderId="0" applyNumberFormat="0" applyBorder="0" applyAlignment="0" applyProtection="0">
      <alignment vertical="center"/>
    </xf>
    <xf numFmtId="0" fontId="0" fillId="98" borderId="74" applyNumberFormat="0" applyFont="0" applyAlignment="0" applyProtection="0">
      <alignment vertical="center"/>
    </xf>
    <xf numFmtId="0" fontId="144" fillId="94" borderId="72" applyNumberFormat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41" fillId="81" borderId="72" applyNumberFormat="0" applyAlignment="0" applyProtection="0">
      <alignment vertical="center"/>
    </xf>
    <xf numFmtId="0" fontId="138" fillId="79" borderId="0" applyNumberFormat="0" applyBorder="0" applyAlignment="0" applyProtection="0">
      <alignment vertical="center"/>
    </xf>
    <xf numFmtId="0" fontId="137" fillId="0" borderId="70" applyNumberFormat="0" applyFill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5" fillId="0" borderId="69" applyNumberFormat="0" applyFill="0" applyAlignment="0" applyProtection="0">
      <alignment vertical="center"/>
    </xf>
    <xf numFmtId="190" fontId="0" fillId="0" borderId="0" applyFont="0" applyFill="0" applyBorder="0" applyAlignment="0" applyProtection="0">
      <alignment vertical="center"/>
    </xf>
    <xf numFmtId="0" fontId="133" fillId="78" borderId="0" applyNumberFormat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32" fillId="0" borderId="69" applyNumberFormat="0" applyFill="0" applyAlignment="0" applyProtection="0">
      <alignment vertical="center"/>
    </xf>
    <xf numFmtId="193" fontId="0" fillId="0" borderId="0" applyFont="0" applyFill="0" applyBorder="0" applyAlignment="0" applyProtection="0">
      <alignment vertical="center"/>
    </xf>
    <xf numFmtId="0" fontId="130" fillId="77" borderId="68" applyNumberFormat="0" applyAlignment="0" applyProtection="0">
      <alignment vertical="center"/>
    </xf>
    <xf numFmtId="0" fontId="129" fillId="7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</cellStyleXfs>
  <cellXfs count="75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8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88" fontId="4" fillId="5" borderId="5" xfId="0" applyNumberFormat="1" applyFont="1" applyFill="1" applyBorder="1" applyAlignment="1">
      <alignment horizontal="center" vertical="center"/>
    </xf>
    <xf numFmtId="188" fontId="4" fillId="5" borderId="6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88" fontId="0" fillId="9" borderId="1" xfId="0" applyNumberFormat="1" applyFill="1" applyBorder="1" applyAlignment="1">
      <alignment horizontal="center" vertical="center"/>
    </xf>
    <xf numFmtId="1" fontId="6" fillId="10" borderId="3" xfId="0" applyNumberFormat="1" applyFont="1" applyFill="1" applyBorder="1" applyAlignment="1" applyProtection="1">
      <alignment horizontal="center" vertical="center"/>
      <protection hidden="1"/>
    </xf>
    <xf numFmtId="1" fontId="6" fillId="10" borderId="9" xfId="0" applyNumberFormat="1" applyFont="1" applyFill="1" applyBorder="1" applyAlignment="1" applyProtection="1">
      <alignment horizontal="center" vertical="center"/>
      <protection hidden="1"/>
    </xf>
    <xf numFmtId="188" fontId="0" fillId="9" borderId="10" xfId="0" applyNumberFormat="1" applyFill="1" applyBorder="1" applyAlignment="1">
      <alignment horizontal="center" vertical="center"/>
    </xf>
    <xf numFmtId="188" fontId="0" fillId="9" borderId="2" xfId="0" applyNumberFormat="1" applyFill="1" applyBorder="1" applyAlignment="1">
      <alignment horizontal="center" vertical="center"/>
    </xf>
    <xf numFmtId="1" fontId="6" fillId="10" borderId="11" xfId="0" applyNumberFormat="1" applyFont="1" applyFill="1" applyBorder="1" applyAlignment="1" applyProtection="1">
      <alignment horizontal="center" vertical="center"/>
      <protection hidden="1"/>
    </xf>
    <xf numFmtId="1" fontId="6" fillId="10" borderId="12" xfId="0" applyNumberFormat="1" applyFont="1" applyFill="1" applyBorder="1" applyAlignment="1" applyProtection="1">
      <alignment horizontal="center" vertical="center"/>
      <protection hidden="1"/>
    </xf>
    <xf numFmtId="1" fontId="6" fillId="11" borderId="0" xfId="0" applyNumberFormat="1" applyFont="1" applyFill="1" applyAlignment="1" applyProtection="1">
      <alignment horizontal="center" vertical="center"/>
      <protection hidden="1"/>
    </xf>
    <xf numFmtId="0" fontId="7" fillId="11" borderId="0" xfId="0" applyFont="1" applyFill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186" fontId="9" fillId="12" borderId="5" xfId="0" applyNumberFormat="1" applyFont="1" applyFill="1" applyBorder="1" applyAlignment="1" applyProtection="1">
      <alignment horizontal="left" vertical="center"/>
      <protection locked="0" hidden="1"/>
    </xf>
    <xf numFmtId="0" fontId="10" fillId="13" borderId="3" xfId="0" applyFont="1" applyFill="1" applyBorder="1" applyAlignment="1" applyProtection="1">
      <alignment horizontal="center" vertical="center"/>
      <protection locked="0" hidden="1"/>
    </xf>
    <xf numFmtId="0" fontId="9" fillId="13" borderId="3" xfId="0" applyFont="1" applyFill="1" applyBorder="1" applyAlignment="1" applyProtection="1">
      <alignment horizontal="center" vertical="center"/>
      <protection locked="0" hidden="1"/>
    </xf>
    <xf numFmtId="0" fontId="10" fillId="14" borderId="3" xfId="0" applyFont="1" applyFill="1" applyBorder="1" applyAlignment="1" applyProtection="1">
      <alignment horizontal="center" vertical="center"/>
      <protection locked="0" hidden="1"/>
    </xf>
    <xf numFmtId="0" fontId="9" fillId="14" borderId="3" xfId="0" applyFont="1" applyFill="1" applyBorder="1" applyAlignment="1" applyProtection="1">
      <alignment horizontal="center" vertical="center"/>
      <protection locked="0" hidden="1"/>
    </xf>
    <xf numFmtId="0" fontId="10" fillId="15" borderId="3" xfId="0" applyFont="1" applyFill="1" applyBorder="1" applyAlignment="1" applyProtection="1">
      <alignment horizontal="center" vertical="center"/>
      <protection locked="0" hidden="1"/>
    </xf>
    <xf numFmtId="0" fontId="9" fillId="15" borderId="3" xfId="0" applyFont="1" applyFill="1" applyBorder="1" applyAlignment="1" applyProtection="1">
      <alignment horizontal="center" vertical="center"/>
      <protection locked="0" hidden="1"/>
    </xf>
    <xf numFmtId="0" fontId="10" fillId="16" borderId="3" xfId="0" applyFont="1" applyFill="1" applyBorder="1" applyAlignment="1" applyProtection="1">
      <alignment horizontal="center" vertical="center"/>
      <protection locked="0" hidden="1"/>
    </xf>
    <xf numFmtId="0" fontId="9" fillId="16" borderId="3" xfId="0" applyFont="1" applyFill="1" applyBorder="1" applyAlignment="1" applyProtection="1">
      <alignment horizontal="center" vertical="center"/>
      <protection locked="0" hidden="1"/>
    </xf>
    <xf numFmtId="185" fontId="9" fillId="12" borderId="5" xfId="0" applyNumberFormat="1" applyFont="1" applyFill="1" applyBorder="1" applyAlignment="1" applyProtection="1">
      <alignment horizontal="left" vertical="center"/>
      <protection locked="0" hidden="1"/>
    </xf>
    <xf numFmtId="0" fontId="10" fillId="3" borderId="3" xfId="0" applyFont="1" applyFill="1" applyBorder="1" applyAlignment="1" applyProtection="1">
      <alignment horizontal="center" vertical="center"/>
      <protection locked="0" hidden="1"/>
    </xf>
    <xf numFmtId="0" fontId="9" fillId="3" borderId="3" xfId="0" applyFont="1" applyFill="1" applyBorder="1" applyAlignment="1" applyProtection="1">
      <alignment horizontal="center" vertical="center"/>
      <protection locked="0" hidden="1"/>
    </xf>
    <xf numFmtId="186" fontId="9" fillId="12" borderId="6" xfId="0" applyNumberFormat="1" applyFont="1" applyFill="1" applyBorder="1" applyAlignment="1" applyProtection="1">
      <alignment horizontal="left" vertical="center"/>
      <protection locked="0" hidden="1"/>
    </xf>
    <xf numFmtId="0" fontId="10" fillId="17" borderId="11" xfId="0" applyFont="1" applyFill="1" applyBorder="1" applyAlignment="1" applyProtection="1">
      <alignment horizontal="center" vertical="center"/>
      <protection locked="0" hidden="1"/>
    </xf>
    <xf numFmtId="0" fontId="9" fillId="17" borderId="11" xfId="0" applyFont="1" applyFill="1" applyBorder="1" applyAlignment="1" applyProtection="1">
      <alignment horizontal="center" vertical="center"/>
      <protection locked="0" hidden="1"/>
    </xf>
    <xf numFmtId="0" fontId="8" fillId="6" borderId="8" xfId="0" applyFont="1" applyFill="1" applyBorder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  <protection locked="0" hidden="1"/>
    </xf>
    <xf numFmtId="0" fontId="9" fillId="14" borderId="9" xfId="0" applyFont="1" applyFill="1" applyBorder="1" applyAlignment="1" applyProtection="1">
      <alignment horizontal="center" vertical="center"/>
      <protection locked="0" hidden="1"/>
    </xf>
    <xf numFmtId="0" fontId="9" fillId="15" borderId="9" xfId="0" applyFont="1" applyFill="1" applyBorder="1" applyAlignment="1" applyProtection="1">
      <alignment horizontal="center" vertical="center"/>
      <protection locked="0" hidden="1"/>
    </xf>
    <xf numFmtId="0" fontId="9" fillId="16" borderId="9" xfId="0" applyFont="1" applyFill="1" applyBorder="1" applyAlignment="1" applyProtection="1">
      <alignment horizontal="center" vertical="center"/>
      <protection locked="0" hidden="1"/>
    </xf>
    <xf numFmtId="0" fontId="9" fillId="3" borderId="9" xfId="0" applyFont="1" applyFill="1" applyBorder="1" applyAlignment="1" applyProtection="1">
      <alignment horizontal="center" vertical="center"/>
      <protection locked="0" hidden="1"/>
    </xf>
    <xf numFmtId="0" fontId="9" fillId="17" borderId="12" xfId="0" applyFont="1" applyFill="1" applyBorder="1" applyAlignment="1" applyProtection="1">
      <alignment horizontal="center" vertical="center"/>
      <protection locked="0" hidden="1"/>
    </xf>
    <xf numFmtId="0" fontId="12" fillId="11" borderId="0" xfId="0" applyFont="1" applyFill="1" applyAlignment="1">
      <alignment horizontal="center" vertical="center"/>
    </xf>
    <xf numFmtId="0" fontId="13" fillId="11" borderId="1" xfId="0" applyFont="1" applyFill="1" applyBorder="1" applyAlignment="1" applyProtection="1">
      <alignment horizontal="center" vertical="center"/>
      <protection locked="0" hidden="1"/>
    </xf>
    <xf numFmtId="0" fontId="13" fillId="11" borderId="10" xfId="0" applyFont="1" applyFill="1" applyBorder="1" applyAlignment="1" applyProtection="1">
      <alignment horizontal="center" vertical="center"/>
      <protection locked="0" hidden="1"/>
    </xf>
    <xf numFmtId="0" fontId="13" fillId="11" borderId="2" xfId="0" applyFont="1" applyFill="1" applyBorder="1" applyAlignment="1" applyProtection="1">
      <alignment horizontal="center" vertical="center"/>
      <protection locked="0" hidden="1"/>
    </xf>
    <xf numFmtId="0" fontId="7" fillId="11" borderId="0" xfId="0" applyFont="1" applyFill="1" applyAlignment="1" applyProtection="1">
      <alignment horizontal="center" vertical="center"/>
      <protection hidden="1"/>
    </xf>
    <xf numFmtId="0" fontId="8" fillId="18" borderId="13" xfId="0" applyFont="1" applyFill="1" applyBorder="1" applyAlignment="1" applyProtection="1">
      <alignment horizontal="center" vertical="center"/>
      <protection hidden="1"/>
    </xf>
    <xf numFmtId="0" fontId="8" fillId="18" borderId="14" xfId="0" applyFont="1" applyFill="1" applyBorder="1" applyAlignment="1" applyProtection="1">
      <alignment horizontal="center" vertical="center"/>
      <protection hidden="1"/>
    </xf>
    <xf numFmtId="188" fontId="14" fillId="0" borderId="15" xfId="0" applyNumberFormat="1" applyFont="1" applyBorder="1" applyAlignment="1" applyProtection="1">
      <alignment horizontal="center" vertical="center"/>
      <protection locked="0" hidden="1"/>
    </xf>
    <xf numFmtId="0" fontId="8" fillId="19" borderId="13" xfId="0" applyFont="1" applyFill="1" applyBorder="1" applyAlignment="1" applyProtection="1">
      <alignment horizontal="center" vertical="center"/>
      <protection hidden="1"/>
    </xf>
    <xf numFmtId="0" fontId="8" fillId="19" borderId="14" xfId="0" applyFont="1" applyFill="1" applyBorder="1" applyAlignment="1" applyProtection="1">
      <alignment horizontal="center" vertical="center"/>
      <protection hidden="1"/>
    </xf>
    <xf numFmtId="0" fontId="15" fillId="0" borderId="15" xfId="0" applyFont="1" applyBorder="1" applyAlignment="1" applyProtection="1">
      <alignment horizontal="center" vertical="center"/>
      <protection locked="0" hidden="1"/>
    </xf>
    <xf numFmtId="0" fontId="8" fillId="7" borderId="13" xfId="0" applyFont="1" applyFill="1" applyBorder="1" applyAlignment="1" applyProtection="1">
      <alignment horizontal="center" vertical="center"/>
      <protection hidden="1"/>
    </xf>
    <xf numFmtId="0" fontId="8" fillId="7" borderId="14" xfId="0" applyFont="1" applyFill="1" applyBorder="1" applyAlignment="1" applyProtection="1">
      <alignment horizontal="center" vertical="center"/>
      <protection hidden="1"/>
    </xf>
    <xf numFmtId="184" fontId="16" fillId="0" borderId="15" xfId="0" applyNumberFormat="1" applyFont="1" applyBorder="1" applyAlignment="1" applyProtection="1">
      <alignment horizontal="center" vertical="center"/>
      <protection locked="0" hidden="1"/>
    </xf>
    <xf numFmtId="0" fontId="8" fillId="20" borderId="13" xfId="0" applyFont="1" applyFill="1" applyBorder="1" applyAlignment="1" applyProtection="1">
      <alignment horizontal="center" vertical="center"/>
      <protection hidden="1"/>
    </xf>
    <xf numFmtId="0" fontId="8" fillId="20" borderId="14" xfId="0" applyFont="1" applyFill="1" applyBorder="1" applyAlignment="1" applyProtection="1">
      <alignment horizontal="center" vertical="center"/>
      <protection hidden="1"/>
    </xf>
    <xf numFmtId="184" fontId="17" fillId="0" borderId="15" xfId="0" applyNumberFormat="1" applyFont="1" applyBorder="1" applyAlignment="1" applyProtection="1">
      <alignment horizontal="center" vertical="center"/>
      <protection locked="0" hidden="1"/>
    </xf>
    <xf numFmtId="0" fontId="18" fillId="2" borderId="13" xfId="0" applyFont="1" applyFill="1" applyBorder="1" applyAlignment="1" applyProtection="1">
      <alignment horizontal="center" vertical="center" wrapText="1"/>
      <protection hidden="1"/>
    </xf>
    <xf numFmtId="0" fontId="18" fillId="3" borderId="13" xfId="0" applyFont="1" applyFill="1" applyBorder="1" applyAlignment="1" applyProtection="1">
      <alignment horizontal="center" vertical="center"/>
      <protection hidden="1"/>
    </xf>
    <xf numFmtId="184" fontId="19" fillId="11" borderId="15" xfId="0" applyNumberFormat="1" applyFont="1" applyFill="1" applyBorder="1" applyAlignment="1" applyProtection="1">
      <alignment horizontal="center" vertical="center"/>
      <protection locked="0" hidden="1"/>
    </xf>
    <xf numFmtId="0" fontId="18" fillId="21" borderId="16" xfId="0" applyFont="1" applyFill="1" applyBorder="1" applyAlignment="1" applyProtection="1">
      <alignment horizontal="center" vertical="center"/>
      <protection hidden="1"/>
    </xf>
    <xf numFmtId="184" fontId="20" fillId="11" borderId="17" xfId="0" applyNumberFormat="1" applyFont="1" applyFill="1" applyBorder="1" applyAlignment="1" applyProtection="1">
      <alignment horizontal="center" vertical="center"/>
      <protection locked="0" hidden="1"/>
    </xf>
    <xf numFmtId="0" fontId="21" fillId="11" borderId="0" xfId="0" applyFont="1" applyFill="1" applyAlignment="1" applyProtection="1">
      <alignment horizontal="center" vertical="center"/>
      <protection hidden="1"/>
    </xf>
    <xf numFmtId="0" fontId="22" fillId="7" borderId="18" xfId="0" applyFont="1" applyFill="1" applyBorder="1" applyAlignment="1" applyProtection="1">
      <alignment horizontal="center" vertical="center" wrapText="1"/>
      <protection hidden="1"/>
    </xf>
    <xf numFmtId="0" fontId="22" fillId="7" borderId="19" xfId="0" applyFont="1" applyFill="1" applyBorder="1" applyAlignment="1" applyProtection="1">
      <alignment horizontal="center" vertical="center" wrapText="1"/>
      <protection hidden="1"/>
    </xf>
    <xf numFmtId="0" fontId="7" fillId="22" borderId="13" xfId="0" applyFont="1" applyFill="1" applyBorder="1" applyAlignment="1" applyProtection="1">
      <alignment horizontal="center" vertical="center"/>
      <protection hidden="1"/>
    </xf>
    <xf numFmtId="0" fontId="22" fillId="7" borderId="16" xfId="0" applyFont="1" applyFill="1" applyBorder="1" applyAlignment="1" applyProtection="1">
      <alignment horizontal="center" vertical="center" wrapText="1"/>
      <protection hidden="1"/>
    </xf>
    <xf numFmtId="0" fontId="22" fillId="7" borderId="20" xfId="0" applyFont="1" applyFill="1" applyBorder="1" applyAlignment="1" applyProtection="1">
      <alignment horizontal="center" vertical="center" wrapText="1"/>
      <protection hidden="1"/>
    </xf>
    <xf numFmtId="0" fontId="7" fillId="21" borderId="13" xfId="0" applyFont="1" applyFill="1" applyBorder="1" applyAlignment="1" applyProtection="1">
      <alignment horizontal="center" vertical="center"/>
      <protection hidden="1"/>
    </xf>
    <xf numFmtId="0" fontId="22" fillId="2" borderId="18" xfId="0" applyFont="1" applyFill="1" applyBorder="1" applyAlignment="1" applyProtection="1">
      <alignment horizontal="center" vertical="center"/>
      <protection hidden="1"/>
    </xf>
    <xf numFmtId="0" fontId="22" fillId="2" borderId="19" xfId="0" applyFont="1" applyFill="1" applyBorder="1" applyAlignment="1" applyProtection="1">
      <alignment horizontal="center" vertical="center"/>
      <protection hidden="1"/>
    </xf>
    <xf numFmtId="0" fontId="7" fillId="23" borderId="13" xfId="0" applyFont="1" applyFill="1" applyBorder="1" applyAlignment="1" applyProtection="1">
      <alignment horizontal="center" vertical="center"/>
      <protection hidden="1"/>
    </xf>
    <xf numFmtId="0" fontId="22" fillId="2" borderId="16" xfId="0" applyFont="1" applyFill="1" applyBorder="1" applyAlignment="1" applyProtection="1">
      <alignment horizontal="center" vertical="center"/>
      <protection hidden="1"/>
    </xf>
    <xf numFmtId="0" fontId="22" fillId="2" borderId="20" xfId="0" applyFont="1" applyFill="1" applyBorder="1" applyAlignment="1" applyProtection="1">
      <alignment horizontal="center" vertical="center"/>
      <protection hidden="1"/>
    </xf>
    <xf numFmtId="0" fontId="23" fillId="18" borderId="18" xfId="0" applyFont="1" applyFill="1" applyBorder="1" applyAlignment="1" applyProtection="1">
      <alignment horizontal="center" vertical="center"/>
      <protection hidden="1"/>
    </xf>
    <xf numFmtId="0" fontId="23" fillId="18" borderId="19" xfId="0" applyFont="1" applyFill="1" applyBorder="1" applyAlignment="1" applyProtection="1">
      <alignment horizontal="center" vertical="center"/>
      <protection hidden="1"/>
    </xf>
    <xf numFmtId="0" fontId="23" fillId="18" borderId="16" xfId="0" applyFont="1" applyFill="1" applyBorder="1" applyAlignment="1" applyProtection="1">
      <alignment horizontal="center" vertical="center"/>
      <protection hidden="1"/>
    </xf>
    <xf numFmtId="0" fontId="23" fillId="18" borderId="20" xfId="0" applyFont="1" applyFill="1" applyBorder="1" applyAlignment="1" applyProtection="1">
      <alignment horizontal="center" vertical="center"/>
      <protection hidden="1"/>
    </xf>
    <xf numFmtId="0" fontId="24" fillId="11" borderId="18" xfId="0" applyFont="1" applyFill="1" applyBorder="1" applyAlignment="1" applyProtection="1">
      <alignment horizontal="center" vertical="center"/>
      <protection hidden="1"/>
    </xf>
    <xf numFmtId="0" fontId="24" fillId="11" borderId="19" xfId="0" applyFont="1" applyFill="1" applyBorder="1" applyAlignment="1" applyProtection="1">
      <alignment horizontal="center" vertical="center"/>
      <protection hidden="1"/>
    </xf>
    <xf numFmtId="0" fontId="21" fillId="0" borderId="21" xfId="0" applyFont="1" applyBorder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25" fillId="23" borderId="18" xfId="0" applyFont="1" applyFill="1" applyBorder="1" applyAlignment="1" applyProtection="1">
      <alignment horizontal="left" vertical="center"/>
      <protection hidden="1"/>
    </xf>
    <xf numFmtId="0" fontId="25" fillId="23" borderId="19" xfId="0" applyFont="1" applyFill="1" applyBorder="1" applyAlignment="1" applyProtection="1">
      <alignment horizontal="left" vertical="center"/>
      <protection hidden="1"/>
    </xf>
    <xf numFmtId="0" fontId="25" fillId="21" borderId="13" xfId="0" applyFont="1" applyFill="1" applyBorder="1" applyAlignment="1" applyProtection="1">
      <alignment horizontal="left" vertical="center"/>
      <protection hidden="1"/>
    </xf>
    <xf numFmtId="0" fontId="25" fillId="21" borderId="14" xfId="0" applyFont="1" applyFill="1" applyBorder="1" applyAlignment="1" applyProtection="1">
      <alignment horizontal="left" vertical="center"/>
      <protection hidden="1"/>
    </xf>
    <xf numFmtId="0" fontId="23" fillId="24" borderId="21" xfId="0" applyFont="1" applyFill="1" applyBorder="1" applyAlignment="1" applyProtection="1">
      <alignment horizontal="center" vertical="center"/>
      <protection hidden="1"/>
    </xf>
    <xf numFmtId="0" fontId="23" fillId="24" borderId="0" xfId="0" applyFont="1" applyFill="1" applyAlignment="1" applyProtection="1">
      <alignment horizontal="center" vertical="center"/>
      <protection hidden="1"/>
    </xf>
    <xf numFmtId="0" fontId="23" fillId="24" borderId="16" xfId="0" applyFont="1" applyFill="1" applyBorder="1" applyAlignment="1" applyProtection="1">
      <alignment horizontal="center" vertical="center"/>
      <protection hidden="1"/>
    </xf>
    <xf numFmtId="0" fontId="23" fillId="24" borderId="20" xfId="0" applyFont="1" applyFill="1" applyBorder="1" applyAlignment="1" applyProtection="1">
      <alignment horizontal="center" vertical="center"/>
      <protection hidden="1"/>
    </xf>
    <xf numFmtId="0" fontId="7" fillId="11" borderId="21" xfId="0" applyFont="1" applyFill="1" applyBorder="1" applyAlignment="1" applyProtection="1">
      <alignment horizontal="center" vertical="center"/>
      <protection hidden="1"/>
    </xf>
    <xf numFmtId="0" fontId="7" fillId="11" borderId="16" xfId="0" applyFont="1" applyFill="1" applyBorder="1" applyAlignment="1" applyProtection="1">
      <alignment horizontal="center" vertical="center"/>
      <protection hidden="1"/>
    </xf>
    <xf numFmtId="0" fontId="7" fillId="11" borderId="20" xfId="0" applyFont="1" applyFill="1" applyBorder="1" applyAlignment="1" applyProtection="1">
      <alignment horizontal="center" vertical="center"/>
      <protection hidden="1"/>
    </xf>
    <xf numFmtId="0" fontId="26" fillId="11" borderId="0" xfId="0" applyFont="1" applyFill="1" applyAlignment="1" applyProtection="1">
      <alignment horizontal="center" vertical="center"/>
      <protection hidden="1"/>
    </xf>
    <xf numFmtId="0" fontId="10" fillId="25" borderId="18" xfId="0" applyFont="1" applyFill="1" applyBorder="1" applyAlignment="1" applyProtection="1">
      <alignment horizontal="left" vertical="center"/>
      <protection hidden="1"/>
    </xf>
    <xf numFmtId="0" fontId="10" fillId="25" borderId="16" xfId="0" applyFont="1" applyFill="1" applyBorder="1" applyAlignment="1" applyProtection="1">
      <alignment horizontal="left" vertical="center"/>
      <protection hidden="1"/>
    </xf>
    <xf numFmtId="0" fontId="10" fillId="21" borderId="18" xfId="0" applyFont="1" applyFill="1" applyBorder="1" applyAlignment="1" applyProtection="1">
      <alignment horizontal="left" vertical="center"/>
      <protection hidden="1"/>
    </xf>
    <xf numFmtId="0" fontId="10" fillId="21" borderId="16" xfId="0" applyFont="1" applyFill="1" applyBorder="1" applyAlignment="1" applyProtection="1">
      <alignment horizontal="left" vertical="center"/>
      <protection hidden="1"/>
    </xf>
    <xf numFmtId="0" fontId="10" fillId="26" borderId="18" xfId="0" applyFont="1" applyFill="1" applyBorder="1" applyAlignment="1" applyProtection="1">
      <alignment horizontal="left" vertical="center"/>
      <protection hidden="1"/>
    </xf>
    <xf numFmtId="0" fontId="10" fillId="26" borderId="16" xfId="0" applyFont="1" applyFill="1" applyBorder="1" applyAlignment="1" applyProtection="1">
      <alignment horizontal="left" vertical="center"/>
      <protection hidden="1"/>
    </xf>
    <xf numFmtId="0" fontId="10" fillId="18" borderId="18" xfId="0" applyFont="1" applyFill="1" applyBorder="1" applyAlignment="1" applyProtection="1">
      <alignment horizontal="left" vertical="center"/>
      <protection hidden="1"/>
    </xf>
    <xf numFmtId="0" fontId="10" fillId="18" borderId="16" xfId="0" applyFont="1" applyFill="1" applyBorder="1" applyAlignment="1" applyProtection="1">
      <alignment horizontal="left" vertical="center"/>
      <protection hidden="1"/>
    </xf>
    <xf numFmtId="0" fontId="27" fillId="0" borderId="20" xfId="0" applyFont="1" applyBorder="1" applyAlignment="1" applyProtection="1">
      <alignment horizontal="center" vertical="center"/>
      <protection hidden="1"/>
    </xf>
    <xf numFmtId="0" fontId="28" fillId="27" borderId="3" xfId="0" applyFont="1" applyFill="1" applyBorder="1" applyAlignment="1" applyProtection="1">
      <alignment horizontal="center" vertical="center"/>
      <protection hidden="1"/>
    </xf>
    <xf numFmtId="0" fontId="28" fillId="27" borderId="3" xfId="0" applyFont="1" applyFill="1" applyBorder="1" applyAlignment="1" applyProtection="1">
      <alignment vertical="center"/>
      <protection hidden="1"/>
    </xf>
    <xf numFmtId="0" fontId="29" fillId="27" borderId="3" xfId="0" applyFont="1" applyFill="1" applyBorder="1" applyAlignment="1" applyProtection="1">
      <alignment horizontal="center" vertical="center"/>
      <protection hidden="1"/>
    </xf>
    <xf numFmtId="0" fontId="29" fillId="27" borderId="3" xfId="0" applyFont="1" applyFill="1" applyBorder="1" applyAlignment="1" applyProtection="1">
      <alignment vertical="center"/>
      <protection hidden="1"/>
    </xf>
    <xf numFmtId="0" fontId="30" fillId="11" borderId="0" xfId="0" applyFont="1" applyFill="1" applyAlignment="1" applyProtection="1">
      <alignment vertical="center"/>
      <protection hidden="1"/>
    </xf>
    <xf numFmtId="0" fontId="31" fillId="11" borderId="0" xfId="0" applyFont="1" applyFill="1" applyAlignment="1" applyProtection="1">
      <alignment horizontal="center" vertical="center"/>
      <protection hidden="1"/>
    </xf>
    <xf numFmtId="0" fontId="31" fillId="11" borderId="20" xfId="0" applyFont="1" applyFill="1" applyBorder="1" applyAlignment="1" applyProtection="1">
      <alignment horizontal="center" vertical="center"/>
      <protection hidden="1"/>
    </xf>
    <xf numFmtId="0" fontId="32" fillId="11" borderId="18" xfId="0" applyFont="1" applyFill="1" applyBorder="1" applyAlignment="1" applyProtection="1">
      <alignment horizontal="left" vertical="center"/>
      <protection hidden="1"/>
    </xf>
    <xf numFmtId="0" fontId="8" fillId="24" borderId="18" xfId="0" applyFont="1" applyFill="1" applyBorder="1" applyAlignment="1" applyProtection="1">
      <alignment horizontal="left" vertical="center"/>
      <protection hidden="1"/>
    </xf>
    <xf numFmtId="0" fontId="32" fillId="11" borderId="21" xfId="0" applyFont="1" applyFill="1" applyBorder="1" applyAlignment="1" applyProtection="1">
      <alignment horizontal="left" vertical="center"/>
      <protection hidden="1"/>
    </xf>
    <xf numFmtId="0" fontId="8" fillId="24" borderId="16" xfId="0" applyFont="1" applyFill="1" applyBorder="1" applyAlignment="1" applyProtection="1">
      <alignment horizontal="left" vertical="center"/>
      <protection hidden="1"/>
    </xf>
    <xf numFmtId="0" fontId="33" fillId="11" borderId="21" xfId="0" applyFont="1" applyFill="1" applyBorder="1" applyAlignment="1" applyProtection="1">
      <alignment horizontal="center" vertical="center"/>
      <protection hidden="1"/>
    </xf>
    <xf numFmtId="0" fontId="8" fillId="7" borderId="18" xfId="0" applyFont="1" applyFill="1" applyBorder="1" applyAlignment="1" applyProtection="1">
      <alignment horizontal="left" vertical="center"/>
      <protection hidden="1"/>
    </xf>
    <xf numFmtId="0" fontId="8" fillId="7" borderId="16" xfId="0" applyFont="1" applyFill="1" applyBorder="1" applyAlignment="1" applyProtection="1">
      <alignment horizontal="left" vertical="center"/>
      <protection hidden="1"/>
    </xf>
    <xf numFmtId="0" fontId="34" fillId="20" borderId="21" xfId="0" applyFont="1" applyFill="1" applyBorder="1" applyAlignment="1" applyProtection="1">
      <alignment horizontal="left" vertical="center"/>
      <protection hidden="1"/>
    </xf>
    <xf numFmtId="0" fontId="34" fillId="20" borderId="0" xfId="0" applyFont="1" applyFill="1" applyAlignment="1" applyProtection="1">
      <alignment horizontal="left" vertical="center"/>
      <protection hidden="1"/>
    </xf>
    <xf numFmtId="0" fontId="34" fillId="20" borderId="16" xfId="0" applyFont="1" applyFill="1" applyBorder="1" applyAlignment="1" applyProtection="1">
      <alignment horizontal="left" vertical="center"/>
      <protection hidden="1"/>
    </xf>
    <xf numFmtId="0" fontId="34" fillId="20" borderId="20" xfId="0" applyFont="1" applyFill="1" applyBorder="1" applyAlignment="1" applyProtection="1">
      <alignment horizontal="left" vertical="center"/>
      <protection hidden="1"/>
    </xf>
    <xf numFmtId="0" fontId="30" fillId="11" borderId="0" xfId="0" applyFont="1" applyFill="1" applyAlignment="1" applyProtection="1">
      <alignment horizontal="left" vertical="center"/>
      <protection hidden="1"/>
    </xf>
    <xf numFmtId="0" fontId="8" fillId="18" borderId="18" xfId="0" applyFont="1" applyFill="1" applyBorder="1" applyAlignment="1" applyProtection="1">
      <alignment horizontal="center" vertical="center"/>
      <protection hidden="1"/>
    </xf>
    <xf numFmtId="0" fontId="8" fillId="18" borderId="19" xfId="0" applyFont="1" applyFill="1" applyBorder="1" applyAlignment="1" applyProtection="1">
      <alignment horizontal="center" vertical="center"/>
      <protection hidden="1"/>
    </xf>
    <xf numFmtId="0" fontId="8" fillId="18" borderId="16" xfId="0" applyFont="1" applyFill="1" applyBorder="1" applyAlignment="1" applyProtection="1">
      <alignment horizontal="center" vertical="center"/>
      <protection hidden="1"/>
    </xf>
    <xf numFmtId="0" fontId="8" fillId="18" borderId="20" xfId="0" applyFont="1" applyFill="1" applyBorder="1" applyAlignment="1" applyProtection="1">
      <alignment horizontal="center" vertical="center"/>
      <protection hidden="1"/>
    </xf>
    <xf numFmtId="0" fontId="18" fillId="2" borderId="18" xfId="0" applyFont="1" applyFill="1" applyBorder="1" applyAlignment="1" applyProtection="1">
      <alignment horizontal="center" vertical="center"/>
      <protection hidden="1"/>
    </xf>
    <xf numFmtId="0" fontId="18" fillId="2" borderId="19" xfId="0" applyFont="1" applyFill="1" applyBorder="1" applyAlignment="1" applyProtection="1">
      <alignment horizontal="center" vertical="center"/>
      <protection hidden="1"/>
    </xf>
    <xf numFmtId="0" fontId="18" fillId="2" borderId="16" xfId="0" applyFont="1" applyFill="1" applyBorder="1" applyAlignment="1" applyProtection="1">
      <alignment horizontal="center" vertical="center"/>
      <protection hidden="1"/>
    </xf>
    <xf numFmtId="0" fontId="18" fillId="2" borderId="20" xfId="0" applyFont="1" applyFill="1" applyBorder="1" applyAlignment="1" applyProtection="1">
      <alignment horizontal="center" vertical="center"/>
      <protection hidden="1"/>
    </xf>
    <xf numFmtId="0" fontId="8" fillId="7" borderId="18" xfId="0" applyFont="1" applyFill="1" applyBorder="1" applyAlignment="1" applyProtection="1">
      <alignment horizontal="center" vertical="center" wrapText="1"/>
      <protection hidden="1"/>
    </xf>
    <xf numFmtId="0" fontId="8" fillId="7" borderId="19" xfId="0" applyFont="1" applyFill="1" applyBorder="1" applyAlignment="1" applyProtection="1">
      <alignment horizontal="center" vertical="center" wrapText="1"/>
      <protection hidden="1"/>
    </xf>
    <xf numFmtId="0" fontId="8" fillId="7" borderId="21" xfId="0" applyFont="1" applyFill="1" applyBorder="1" applyAlignment="1" applyProtection="1">
      <alignment horizontal="center" vertical="center" wrapText="1"/>
      <protection hidden="1"/>
    </xf>
    <xf numFmtId="0" fontId="8" fillId="7" borderId="0" xfId="0" applyFont="1" applyFill="1" applyAlignment="1" applyProtection="1">
      <alignment horizontal="center" vertical="center" wrapText="1"/>
      <protection hidden="1"/>
    </xf>
    <xf numFmtId="0" fontId="8" fillId="7" borderId="16" xfId="0" applyFont="1" applyFill="1" applyBorder="1" applyAlignment="1" applyProtection="1">
      <alignment horizontal="center" vertical="center" wrapText="1"/>
      <protection hidden="1"/>
    </xf>
    <xf numFmtId="0" fontId="8" fillId="7" borderId="20" xfId="0" applyFont="1" applyFill="1" applyBorder="1" applyAlignment="1" applyProtection="1">
      <alignment horizontal="center" vertical="center" wrapText="1"/>
      <protection hidden="1"/>
    </xf>
    <xf numFmtId="0" fontId="18" fillId="28" borderId="18" xfId="0" applyFont="1" applyFill="1" applyBorder="1" applyAlignment="1" applyProtection="1">
      <alignment horizontal="center" vertical="center" wrapText="1"/>
      <protection hidden="1"/>
    </xf>
    <xf numFmtId="0" fontId="18" fillId="28" borderId="19" xfId="0" applyFont="1" applyFill="1" applyBorder="1" applyAlignment="1" applyProtection="1">
      <alignment horizontal="center" vertical="center" wrapText="1"/>
      <protection hidden="1"/>
    </xf>
    <xf numFmtId="0" fontId="29" fillId="28" borderId="21" xfId="0" applyFont="1" applyFill="1" applyBorder="1" applyAlignment="1" applyProtection="1">
      <alignment horizontal="center" vertical="center" wrapText="1"/>
      <protection hidden="1"/>
    </xf>
    <xf numFmtId="0" fontId="29" fillId="28" borderId="0" xfId="0" applyFont="1" applyFill="1" applyAlignment="1" applyProtection="1">
      <alignment horizontal="center" vertical="center" wrapText="1"/>
      <protection hidden="1"/>
    </xf>
    <xf numFmtId="0" fontId="29" fillId="28" borderId="16" xfId="0" applyFont="1" applyFill="1" applyBorder="1" applyAlignment="1" applyProtection="1">
      <alignment horizontal="center" vertical="center" wrapText="1"/>
      <protection hidden="1"/>
    </xf>
    <xf numFmtId="0" fontId="29" fillId="28" borderId="20" xfId="0" applyFont="1" applyFill="1" applyBorder="1" applyAlignment="1" applyProtection="1">
      <alignment horizontal="center" vertical="center" wrapText="1"/>
      <protection hidden="1"/>
    </xf>
    <xf numFmtId="0" fontId="7" fillId="29" borderId="15" xfId="0" applyFont="1" applyFill="1" applyBorder="1" applyAlignment="1" applyProtection="1">
      <alignment horizontal="center" vertical="center"/>
      <protection hidden="1"/>
    </xf>
    <xf numFmtId="0" fontId="24" fillId="0" borderId="22" xfId="0" applyFont="1" applyBorder="1" applyAlignment="1" applyProtection="1">
      <alignment horizontal="center" vertical="center"/>
      <protection hidden="1"/>
    </xf>
    <xf numFmtId="0" fontId="35" fillId="23" borderId="13" xfId="0" applyFont="1" applyFill="1" applyBorder="1" applyAlignment="1" applyProtection="1">
      <alignment horizontal="left" vertical="center"/>
      <protection hidden="1"/>
    </xf>
    <xf numFmtId="0" fontId="7" fillId="30" borderId="15" xfId="0" applyFont="1" applyFill="1" applyBorder="1" applyAlignment="1" applyProtection="1">
      <alignment horizontal="center" vertical="center"/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35" fillId="3" borderId="13" xfId="0" applyFont="1" applyFill="1" applyBorder="1" applyAlignment="1" applyProtection="1">
      <alignment horizontal="left" vertical="center"/>
      <protection hidden="1"/>
    </xf>
    <xf numFmtId="1" fontId="7" fillId="29" borderId="15" xfId="0" applyNumberFormat="1" applyFont="1" applyFill="1" applyBorder="1" applyAlignment="1" applyProtection="1">
      <alignment horizontal="center" vertical="center"/>
      <protection hidden="1"/>
    </xf>
    <xf numFmtId="1" fontId="36" fillId="0" borderId="22" xfId="0" applyNumberFormat="1" applyFont="1" applyBorder="1" applyAlignment="1" applyProtection="1">
      <alignment horizontal="center" vertical="center"/>
      <protection hidden="1"/>
    </xf>
    <xf numFmtId="0" fontId="13" fillId="31" borderId="18" xfId="0" applyFont="1" applyFill="1" applyBorder="1" applyAlignment="1" applyProtection="1">
      <alignment horizontal="center" vertical="center"/>
      <protection hidden="1"/>
    </xf>
    <xf numFmtId="1" fontId="7" fillId="30" borderId="15" xfId="0" applyNumberFormat="1" applyFont="1" applyFill="1" applyBorder="1" applyAlignment="1" applyProtection="1">
      <alignment horizontal="center" vertical="center"/>
      <protection hidden="1"/>
    </xf>
    <xf numFmtId="0" fontId="36" fillId="0" borderId="17" xfId="0" applyFont="1" applyBorder="1" applyAlignment="1" applyProtection="1">
      <alignment horizontal="center" vertical="center"/>
      <protection hidden="1"/>
    </xf>
    <xf numFmtId="0" fontId="13" fillId="31" borderId="16" xfId="0" applyFont="1" applyFill="1" applyBorder="1" applyAlignment="1" applyProtection="1">
      <alignment horizontal="center" vertical="center"/>
      <protection hidden="1"/>
    </xf>
    <xf numFmtId="1" fontId="37" fillId="0" borderId="22" xfId="0" applyNumberFormat="1" applyFont="1" applyBorder="1" applyAlignment="1" applyProtection="1">
      <alignment horizontal="center" vertical="center"/>
      <protection hidden="1"/>
    </xf>
    <xf numFmtId="0" fontId="37" fillId="0" borderId="17" xfId="0" applyFont="1" applyBorder="1" applyAlignment="1" applyProtection="1">
      <alignment horizontal="center" vertical="center"/>
      <protection hidden="1"/>
    </xf>
    <xf numFmtId="181" fontId="28" fillId="32" borderId="19" xfId="0" applyNumberFormat="1" applyFont="1" applyFill="1" applyBorder="1" applyAlignment="1" applyProtection="1">
      <alignment vertical="center"/>
      <protection hidden="1"/>
    </xf>
    <xf numFmtId="181" fontId="28" fillId="32" borderId="22" xfId="0" applyNumberFormat="1" applyFont="1" applyFill="1" applyBorder="1" applyAlignment="1" applyProtection="1">
      <alignment vertical="center"/>
      <protection hidden="1"/>
    </xf>
    <xf numFmtId="0" fontId="7" fillId="33" borderId="3" xfId="0" applyFont="1" applyFill="1" applyBorder="1" applyAlignment="1" applyProtection="1">
      <alignment horizontal="left" vertical="center"/>
      <protection hidden="1"/>
    </xf>
    <xf numFmtId="181" fontId="28" fillId="30" borderId="14" xfId="0" applyNumberFormat="1" applyFont="1" applyFill="1" applyBorder="1" applyAlignment="1" applyProtection="1">
      <alignment vertical="center"/>
      <protection hidden="1"/>
    </xf>
    <xf numFmtId="181" fontId="28" fillId="30" borderId="15" xfId="0" applyNumberFormat="1" applyFont="1" applyFill="1" applyBorder="1" applyAlignment="1" applyProtection="1">
      <alignment vertical="center"/>
      <protection hidden="1"/>
    </xf>
    <xf numFmtId="184" fontId="38" fillId="0" borderId="0" xfId="0" applyNumberFormat="1" applyFont="1" applyAlignment="1" applyProtection="1">
      <alignment horizontal="center" vertical="center"/>
      <protection hidden="1"/>
    </xf>
    <xf numFmtId="184" fontId="38" fillId="0" borderId="23" xfId="0" applyNumberFormat="1" applyFont="1" applyBorder="1" applyAlignment="1" applyProtection="1">
      <alignment horizontal="center" vertical="center"/>
      <protection hidden="1"/>
    </xf>
    <xf numFmtId="184" fontId="38" fillId="0" borderId="20" xfId="0" applyNumberFormat="1" applyFont="1" applyBorder="1" applyAlignment="1" applyProtection="1">
      <alignment horizontal="center" vertical="center"/>
      <protection hidden="1"/>
    </xf>
    <xf numFmtId="184" fontId="38" fillId="0" borderId="17" xfId="0" applyNumberFormat="1" applyFont="1" applyBorder="1" applyAlignment="1" applyProtection="1">
      <alignment horizontal="center" vertical="center"/>
      <protection hidden="1"/>
    </xf>
    <xf numFmtId="0" fontId="23" fillId="34" borderId="21" xfId="0" applyFont="1" applyFill="1" applyBorder="1" applyAlignment="1" applyProtection="1">
      <alignment horizontal="center" vertical="center"/>
      <protection hidden="1"/>
    </xf>
    <xf numFmtId="0" fontId="23" fillId="34" borderId="16" xfId="0" applyFont="1" applyFill="1" applyBorder="1" applyAlignment="1" applyProtection="1">
      <alignment horizontal="center" vertical="center"/>
      <protection hidden="1"/>
    </xf>
    <xf numFmtId="0" fontId="10" fillId="25" borderId="19" xfId="0" applyFont="1" applyFill="1" applyBorder="1" applyAlignment="1" applyProtection="1">
      <alignment horizontal="left" vertical="center"/>
      <protection hidden="1"/>
    </xf>
    <xf numFmtId="184" fontId="39" fillId="0" borderId="19" xfId="0" applyNumberFormat="1" applyFont="1" applyBorder="1" applyAlignment="1" applyProtection="1">
      <alignment horizontal="center" vertical="center"/>
      <protection hidden="1"/>
    </xf>
    <xf numFmtId="0" fontId="10" fillId="25" borderId="20" xfId="0" applyFont="1" applyFill="1" applyBorder="1" applyAlignment="1" applyProtection="1">
      <alignment horizontal="left" vertical="center"/>
      <protection hidden="1"/>
    </xf>
    <xf numFmtId="184" fontId="39" fillId="0" borderId="20" xfId="0" applyNumberFormat="1" applyFont="1" applyBorder="1" applyAlignment="1" applyProtection="1">
      <alignment horizontal="center" vertical="center"/>
      <protection hidden="1"/>
    </xf>
    <xf numFmtId="0" fontId="10" fillId="21" borderId="19" xfId="0" applyFont="1" applyFill="1" applyBorder="1" applyAlignment="1" applyProtection="1">
      <alignment horizontal="left" vertical="center"/>
      <protection hidden="1"/>
    </xf>
    <xf numFmtId="184" fontId="40" fillId="0" borderId="19" xfId="0" applyNumberFormat="1" applyFont="1" applyBorder="1" applyAlignment="1" applyProtection="1">
      <alignment horizontal="center" vertical="center"/>
      <protection hidden="1"/>
    </xf>
    <xf numFmtId="0" fontId="10" fillId="21" borderId="20" xfId="0" applyFont="1" applyFill="1" applyBorder="1" applyAlignment="1" applyProtection="1">
      <alignment horizontal="left" vertical="center"/>
      <protection hidden="1"/>
    </xf>
    <xf numFmtId="184" fontId="40" fillId="0" borderId="20" xfId="0" applyNumberFormat="1" applyFont="1" applyBorder="1" applyAlignment="1" applyProtection="1">
      <alignment horizontal="center" vertical="center"/>
      <protection hidden="1"/>
    </xf>
    <xf numFmtId="0" fontId="10" fillId="26" borderId="19" xfId="0" applyFont="1" applyFill="1" applyBorder="1" applyAlignment="1" applyProtection="1">
      <alignment horizontal="left" vertical="center"/>
      <protection hidden="1"/>
    </xf>
    <xf numFmtId="184" fontId="41" fillId="0" borderId="19" xfId="0" applyNumberFormat="1" applyFont="1" applyBorder="1" applyAlignment="1" applyProtection="1">
      <alignment horizontal="center" vertical="center"/>
      <protection hidden="1"/>
    </xf>
    <xf numFmtId="0" fontId="10" fillId="26" borderId="20" xfId="0" applyFont="1" applyFill="1" applyBorder="1" applyAlignment="1" applyProtection="1">
      <alignment horizontal="left" vertical="center"/>
      <protection hidden="1"/>
    </xf>
    <xf numFmtId="184" fontId="41" fillId="0" borderId="20" xfId="0" applyNumberFormat="1" applyFont="1" applyBorder="1" applyAlignment="1" applyProtection="1">
      <alignment horizontal="center" vertical="center"/>
      <protection hidden="1"/>
    </xf>
    <xf numFmtId="0" fontId="10" fillId="18" borderId="19" xfId="0" applyFont="1" applyFill="1" applyBorder="1" applyAlignment="1" applyProtection="1">
      <alignment horizontal="left" vertical="center"/>
      <protection hidden="1"/>
    </xf>
    <xf numFmtId="184" fontId="42" fillId="0" borderId="19" xfId="0" applyNumberFormat="1" applyFont="1" applyBorder="1" applyAlignment="1" applyProtection="1">
      <alignment horizontal="center" vertical="center"/>
      <protection hidden="1"/>
    </xf>
    <xf numFmtId="0" fontId="10" fillId="18" borderId="20" xfId="0" applyFont="1" applyFill="1" applyBorder="1" applyAlignment="1" applyProtection="1">
      <alignment horizontal="left" vertical="center"/>
      <protection hidden="1"/>
    </xf>
    <xf numFmtId="184" fontId="42" fillId="0" borderId="20" xfId="0" applyNumberFormat="1" applyFont="1" applyBorder="1" applyAlignment="1" applyProtection="1">
      <alignment horizontal="center" vertical="center"/>
      <protection hidden="1"/>
    </xf>
    <xf numFmtId="184" fontId="43" fillId="27" borderId="13" xfId="0" applyNumberFormat="1" applyFont="1" applyFill="1" applyBorder="1" applyAlignment="1" applyProtection="1">
      <alignment horizontal="center" vertical="center"/>
      <protection hidden="1"/>
    </xf>
    <xf numFmtId="184" fontId="43" fillId="27" borderId="15" xfId="0" applyNumberFormat="1" applyFont="1" applyFill="1" applyBorder="1" applyAlignment="1" applyProtection="1">
      <alignment horizontal="center" vertical="center"/>
      <protection hidden="1"/>
    </xf>
    <xf numFmtId="0" fontId="13" fillId="7" borderId="18" xfId="0" applyFont="1" applyFill="1" applyBorder="1" applyAlignment="1" applyProtection="1">
      <alignment horizontal="center" vertical="center" wrapText="1"/>
      <protection hidden="1"/>
    </xf>
    <xf numFmtId="0" fontId="13" fillId="7" borderId="19" xfId="0" applyFont="1" applyFill="1" applyBorder="1" applyAlignment="1" applyProtection="1">
      <alignment horizontal="center" vertical="center" wrapText="1"/>
      <protection hidden="1"/>
    </xf>
    <xf numFmtId="184" fontId="26" fillId="27" borderId="13" xfId="0" applyNumberFormat="1" applyFont="1" applyFill="1" applyBorder="1" applyAlignment="1" applyProtection="1">
      <alignment horizontal="center" vertical="center"/>
      <protection hidden="1"/>
    </xf>
    <xf numFmtId="184" fontId="26" fillId="27" borderId="15" xfId="0" applyNumberFormat="1" applyFont="1" applyFill="1" applyBorder="1" applyAlignment="1" applyProtection="1">
      <alignment horizontal="center" vertical="center"/>
      <protection hidden="1"/>
    </xf>
    <xf numFmtId="0" fontId="13" fillId="7" borderId="16" xfId="0" applyFont="1" applyFill="1" applyBorder="1" applyAlignment="1" applyProtection="1">
      <alignment horizontal="center" vertical="center" wrapText="1"/>
      <protection hidden="1"/>
    </xf>
    <xf numFmtId="0" fontId="13" fillId="7" borderId="20" xfId="0" applyFont="1" applyFill="1" applyBorder="1" applyAlignment="1" applyProtection="1">
      <alignment horizontal="center" vertical="center" wrapText="1"/>
      <protection hidden="1"/>
    </xf>
    <xf numFmtId="0" fontId="8" fillId="24" borderId="19" xfId="0" applyFont="1" applyFill="1" applyBorder="1" applyAlignment="1" applyProtection="1">
      <alignment horizontal="left" vertical="center"/>
      <protection hidden="1"/>
    </xf>
    <xf numFmtId="184" fontId="44" fillId="11" borderId="19" xfId="0" applyNumberFormat="1" applyFont="1" applyFill="1" applyBorder="1" applyAlignment="1" applyProtection="1">
      <alignment horizontal="center" vertical="center"/>
      <protection hidden="1"/>
    </xf>
    <xf numFmtId="0" fontId="8" fillId="24" borderId="20" xfId="0" applyFont="1" applyFill="1" applyBorder="1" applyAlignment="1" applyProtection="1">
      <alignment horizontal="left" vertical="center"/>
      <protection hidden="1"/>
    </xf>
    <xf numFmtId="184" fontId="44" fillId="11" borderId="20" xfId="0" applyNumberFormat="1" applyFont="1" applyFill="1" applyBorder="1" applyAlignment="1" applyProtection="1">
      <alignment horizontal="center" vertical="center"/>
      <protection hidden="1"/>
    </xf>
    <xf numFmtId="0" fontId="8" fillId="7" borderId="19" xfId="0" applyFont="1" applyFill="1" applyBorder="1" applyAlignment="1" applyProtection="1">
      <alignment horizontal="left" vertical="center"/>
      <protection hidden="1"/>
    </xf>
    <xf numFmtId="184" fontId="45" fillId="11" borderId="19" xfId="0" applyNumberFormat="1" applyFont="1" applyFill="1" applyBorder="1" applyAlignment="1" applyProtection="1">
      <alignment horizontal="center" vertical="center"/>
      <protection hidden="1"/>
    </xf>
    <xf numFmtId="0" fontId="45" fillId="11" borderId="19" xfId="0" applyFont="1" applyFill="1" applyBorder="1" applyAlignment="1" applyProtection="1">
      <alignment horizontal="center" vertical="center"/>
      <protection hidden="1"/>
    </xf>
    <xf numFmtId="0" fontId="8" fillId="7" borderId="20" xfId="0" applyFont="1" applyFill="1" applyBorder="1" applyAlignment="1" applyProtection="1">
      <alignment horizontal="left" vertical="center"/>
      <protection hidden="1"/>
    </xf>
    <xf numFmtId="0" fontId="45" fillId="11" borderId="20" xfId="0" applyFont="1" applyFill="1" applyBorder="1" applyAlignment="1" applyProtection="1">
      <alignment horizontal="center" vertical="center"/>
      <protection hidden="1"/>
    </xf>
    <xf numFmtId="184" fontId="46" fillId="11" borderId="0" xfId="0" applyNumberFormat="1" applyFont="1" applyFill="1" applyAlignment="1" applyProtection="1">
      <alignment horizontal="center" vertical="center"/>
      <protection hidden="1"/>
    </xf>
    <xf numFmtId="0" fontId="46" fillId="11" borderId="0" xfId="0" applyFont="1" applyFill="1" applyAlignment="1" applyProtection="1">
      <alignment horizontal="center" vertical="center"/>
      <protection hidden="1"/>
    </xf>
    <xf numFmtId="0" fontId="46" fillId="11" borderId="20" xfId="0" applyFont="1" applyFill="1" applyBorder="1" applyAlignment="1" applyProtection="1">
      <alignment horizontal="center" vertical="center"/>
      <protection hidden="1"/>
    </xf>
    <xf numFmtId="1" fontId="47" fillId="0" borderId="19" xfId="0" applyNumberFormat="1" applyFont="1" applyBorder="1" applyAlignment="1" applyProtection="1">
      <alignment horizontal="right" vertical="center"/>
      <protection hidden="1"/>
    </xf>
    <xf numFmtId="0" fontId="47" fillId="0" borderId="19" xfId="0" applyFont="1" applyBorder="1" applyAlignment="1" applyProtection="1">
      <alignment horizontal="right" vertical="center"/>
      <protection hidden="1"/>
    </xf>
    <xf numFmtId="0" fontId="47" fillId="0" borderId="20" xfId="0" applyFont="1" applyBorder="1" applyAlignment="1" applyProtection="1">
      <alignment horizontal="right" vertical="center"/>
      <protection hidden="1"/>
    </xf>
    <xf numFmtId="184" fontId="48" fillId="11" borderId="19" xfId="0" applyNumberFormat="1" applyFont="1" applyFill="1" applyBorder="1" applyAlignment="1" applyProtection="1">
      <alignment horizontal="center" vertical="center"/>
      <protection hidden="1"/>
    </xf>
    <xf numFmtId="0" fontId="48" fillId="11" borderId="19" xfId="0" applyFont="1" applyFill="1" applyBorder="1" applyAlignment="1" applyProtection="1">
      <alignment horizontal="center" vertical="center"/>
      <protection hidden="1"/>
    </xf>
    <xf numFmtId="0" fontId="48" fillId="11" borderId="20" xfId="0" applyFont="1" applyFill="1" applyBorder="1" applyAlignment="1" applyProtection="1">
      <alignment horizontal="center" vertical="center"/>
      <protection hidden="1"/>
    </xf>
    <xf numFmtId="181" fontId="31" fillId="30" borderId="19" xfId="0" applyNumberFormat="1" applyFont="1" applyFill="1" applyBorder="1" applyAlignment="1" applyProtection="1">
      <alignment horizontal="center" vertical="center"/>
      <protection hidden="1"/>
    </xf>
    <xf numFmtId="181" fontId="31" fillId="30" borderId="22" xfId="0" applyNumberFormat="1" applyFont="1" applyFill="1" applyBorder="1" applyAlignment="1" applyProtection="1">
      <alignment horizontal="center" vertical="center"/>
      <protection hidden="1"/>
    </xf>
    <xf numFmtId="0" fontId="10" fillId="35" borderId="18" xfId="0" applyFont="1" applyFill="1" applyBorder="1" applyAlignment="1" applyProtection="1">
      <alignment horizontal="center" vertical="center"/>
      <protection hidden="1"/>
    </xf>
    <xf numFmtId="0" fontId="10" fillId="35" borderId="19" xfId="0" applyFont="1" applyFill="1" applyBorder="1" applyAlignment="1" applyProtection="1">
      <alignment horizontal="center" vertical="center"/>
      <protection hidden="1"/>
    </xf>
    <xf numFmtId="181" fontId="31" fillId="30" borderId="0" xfId="0" applyNumberFormat="1" applyFont="1" applyFill="1" applyAlignment="1" applyProtection="1">
      <alignment horizontal="center" vertical="center"/>
      <protection hidden="1"/>
    </xf>
    <xf numFmtId="181" fontId="31" fillId="30" borderId="23" xfId="0" applyNumberFormat="1" applyFont="1" applyFill="1" applyBorder="1" applyAlignment="1" applyProtection="1">
      <alignment horizontal="center" vertical="center"/>
      <protection hidden="1"/>
    </xf>
    <xf numFmtId="0" fontId="10" fillId="35" borderId="16" xfId="0" applyFont="1" applyFill="1" applyBorder="1" applyAlignment="1" applyProtection="1">
      <alignment horizontal="center" vertical="center"/>
      <protection hidden="1"/>
    </xf>
    <xf numFmtId="0" fontId="10" fillId="35" borderId="20" xfId="0" applyFont="1" applyFill="1" applyBorder="1" applyAlignment="1" applyProtection="1">
      <alignment horizontal="center" vertical="center"/>
      <protection hidden="1"/>
    </xf>
    <xf numFmtId="0" fontId="10" fillId="15" borderId="18" xfId="0" applyFont="1" applyFill="1" applyBorder="1" applyAlignment="1" applyProtection="1">
      <alignment horizontal="center" vertical="center"/>
      <protection hidden="1"/>
    </xf>
    <xf numFmtId="0" fontId="10" fillId="15" borderId="19" xfId="0" applyFont="1" applyFill="1" applyBorder="1" applyAlignment="1" applyProtection="1">
      <alignment horizontal="center" vertical="center"/>
      <protection hidden="1"/>
    </xf>
    <xf numFmtId="181" fontId="31" fillId="30" borderId="20" xfId="0" applyNumberFormat="1" applyFont="1" applyFill="1" applyBorder="1" applyAlignment="1" applyProtection="1">
      <alignment horizontal="center" vertical="center"/>
      <protection hidden="1"/>
    </xf>
    <xf numFmtId="181" fontId="31" fillId="30" borderId="17" xfId="0" applyNumberFormat="1" applyFont="1" applyFill="1" applyBorder="1" applyAlignment="1" applyProtection="1">
      <alignment horizontal="center" vertical="center"/>
      <protection hidden="1"/>
    </xf>
    <xf numFmtId="0" fontId="10" fillId="15" borderId="16" xfId="0" applyFont="1" applyFill="1" applyBorder="1" applyAlignment="1" applyProtection="1">
      <alignment horizontal="center" vertical="center"/>
      <protection hidden="1"/>
    </xf>
    <xf numFmtId="0" fontId="10" fillId="15" borderId="20" xfId="0" applyFont="1" applyFill="1" applyBorder="1" applyAlignment="1" applyProtection="1">
      <alignment horizontal="center" vertical="center"/>
      <protection hidden="1"/>
    </xf>
    <xf numFmtId="0" fontId="35" fillId="23" borderId="14" xfId="0" applyFont="1" applyFill="1" applyBorder="1" applyAlignment="1" applyProtection="1">
      <alignment horizontal="left" vertical="center"/>
      <protection hidden="1"/>
    </xf>
    <xf numFmtId="0" fontId="49" fillId="11" borderId="15" xfId="0" applyFont="1" applyFill="1" applyBorder="1" applyAlignment="1" applyProtection="1">
      <alignment horizontal="center" vertical="center"/>
      <protection hidden="1"/>
    </xf>
    <xf numFmtId="0" fontId="35" fillId="3" borderId="14" xfId="0" applyFont="1" applyFill="1" applyBorder="1" applyAlignment="1" applyProtection="1">
      <alignment horizontal="left" vertical="center"/>
      <protection hidden="1"/>
    </xf>
    <xf numFmtId="0" fontId="50" fillId="11" borderId="15" xfId="0" applyFont="1" applyFill="1" applyBorder="1" applyAlignment="1" applyProtection="1">
      <alignment horizontal="center" vertical="center"/>
      <protection hidden="1"/>
    </xf>
    <xf numFmtId="0" fontId="13" fillId="31" borderId="19" xfId="0" applyFont="1" applyFill="1" applyBorder="1" applyAlignment="1" applyProtection="1">
      <alignment horizontal="center" vertical="center"/>
      <protection hidden="1"/>
    </xf>
    <xf numFmtId="0" fontId="17" fillId="11" borderId="22" xfId="0" applyFont="1" applyFill="1" applyBorder="1" applyAlignment="1" applyProtection="1">
      <alignment horizontal="center" vertical="center"/>
      <protection hidden="1"/>
    </xf>
    <xf numFmtId="0" fontId="13" fillId="31" borderId="20" xfId="0" applyFont="1" applyFill="1" applyBorder="1" applyAlignment="1" applyProtection="1">
      <alignment horizontal="center" vertical="center"/>
      <protection hidden="1"/>
    </xf>
    <xf numFmtId="0" fontId="17" fillId="11" borderId="17" xfId="0" applyFont="1" applyFill="1" applyBorder="1" applyAlignment="1" applyProtection="1">
      <alignment horizontal="center" vertical="center"/>
      <protection hidden="1"/>
    </xf>
    <xf numFmtId="0" fontId="24" fillId="11" borderId="22" xfId="0" applyFont="1" applyFill="1" applyBorder="1" applyAlignment="1" applyProtection="1">
      <alignment horizontal="center" vertical="center"/>
      <protection hidden="1"/>
    </xf>
    <xf numFmtId="0" fontId="21" fillId="0" borderId="23" xfId="0" applyFont="1" applyBorder="1" applyAlignment="1" applyProtection="1">
      <alignment horizontal="center" vertical="center"/>
      <protection hidden="1"/>
    </xf>
    <xf numFmtId="184" fontId="7" fillId="27" borderId="3" xfId="0" applyNumberFormat="1" applyFont="1" applyFill="1" applyBorder="1" applyAlignment="1" applyProtection="1">
      <alignment horizontal="right" vertical="center"/>
      <protection hidden="1"/>
    </xf>
    <xf numFmtId="0" fontId="23" fillId="34" borderId="0" xfId="0" applyFont="1" applyFill="1" applyAlignment="1" applyProtection="1">
      <alignment horizontal="center" vertical="center"/>
      <protection hidden="1"/>
    </xf>
    <xf numFmtId="184" fontId="9" fillId="0" borderId="0" xfId="0" applyNumberFormat="1" applyFont="1" applyAlignment="1" applyProtection="1">
      <alignment horizontal="right" vertical="center"/>
      <protection hidden="1"/>
    </xf>
    <xf numFmtId="0" fontId="9" fillId="0" borderId="23" xfId="0" applyFont="1" applyBorder="1" applyAlignment="1" applyProtection="1">
      <alignment horizontal="right" vertical="center"/>
      <protection hidden="1"/>
    </xf>
    <xf numFmtId="0" fontId="23" fillId="34" borderId="20" xfId="0" applyFont="1" applyFill="1" applyBorder="1" applyAlignment="1" applyProtection="1">
      <alignment horizontal="center" vertical="center"/>
      <protection hidden="1"/>
    </xf>
    <xf numFmtId="0" fontId="9" fillId="0" borderId="20" xfId="0" applyFont="1" applyBorder="1" applyAlignment="1" applyProtection="1">
      <alignment horizontal="right" vertical="center"/>
      <protection hidden="1"/>
    </xf>
    <xf numFmtId="0" fontId="9" fillId="0" borderId="17" xfId="0" applyFont="1" applyBorder="1" applyAlignment="1" applyProtection="1">
      <alignment horizontal="right" vertical="center"/>
      <protection hidden="1"/>
    </xf>
    <xf numFmtId="0" fontId="9" fillId="11" borderId="0" xfId="0" applyFont="1" applyFill="1" applyAlignment="1" applyProtection="1">
      <alignment horizontal="right" vertical="center"/>
      <protection hidden="1"/>
    </xf>
    <xf numFmtId="184" fontId="39" fillId="0" borderId="22" xfId="0" applyNumberFormat="1" applyFont="1" applyBorder="1" applyAlignment="1" applyProtection="1">
      <alignment horizontal="center" vertical="center"/>
      <protection hidden="1"/>
    </xf>
    <xf numFmtId="184" fontId="39" fillId="0" borderId="17" xfId="0" applyNumberFormat="1" applyFont="1" applyBorder="1" applyAlignment="1" applyProtection="1">
      <alignment horizontal="center" vertical="center"/>
      <protection hidden="1"/>
    </xf>
    <xf numFmtId="184" fontId="40" fillId="0" borderId="22" xfId="0" applyNumberFormat="1" applyFont="1" applyBorder="1" applyAlignment="1" applyProtection="1">
      <alignment horizontal="center" vertical="center"/>
      <protection hidden="1"/>
    </xf>
    <xf numFmtId="184" fontId="40" fillId="0" borderId="17" xfId="0" applyNumberFormat="1" applyFont="1" applyBorder="1" applyAlignment="1" applyProtection="1">
      <alignment horizontal="center" vertical="center"/>
      <protection hidden="1"/>
    </xf>
    <xf numFmtId="184" fontId="41" fillId="0" borderId="22" xfId="0" applyNumberFormat="1" applyFont="1" applyBorder="1" applyAlignment="1" applyProtection="1">
      <alignment horizontal="center" vertical="center"/>
      <protection hidden="1"/>
    </xf>
    <xf numFmtId="184" fontId="41" fillId="0" borderId="17" xfId="0" applyNumberFormat="1" applyFont="1" applyBorder="1" applyAlignment="1" applyProtection="1">
      <alignment horizontal="center" vertical="center"/>
      <protection hidden="1"/>
    </xf>
    <xf numFmtId="184" fontId="42" fillId="0" borderId="22" xfId="0" applyNumberFormat="1" applyFont="1" applyBorder="1" applyAlignment="1" applyProtection="1">
      <alignment horizontal="center" vertical="center"/>
      <protection hidden="1"/>
    </xf>
    <xf numFmtId="184" fontId="42" fillId="0" borderId="17" xfId="0" applyNumberFormat="1" applyFont="1" applyBorder="1" applyAlignment="1" applyProtection="1">
      <alignment horizontal="center" vertical="center"/>
      <protection hidden="1"/>
    </xf>
    <xf numFmtId="184" fontId="24" fillId="11" borderId="19" xfId="0" applyNumberFormat="1" applyFont="1" applyFill="1" applyBorder="1" applyAlignment="1" applyProtection="1">
      <alignment horizontal="center" vertical="center"/>
      <protection hidden="1"/>
    </xf>
    <xf numFmtId="184" fontId="24" fillId="11" borderId="22" xfId="0" applyNumberFormat="1" applyFont="1" applyFill="1" applyBorder="1" applyAlignment="1" applyProtection="1">
      <alignment horizontal="center" vertical="center"/>
      <protection hidden="1"/>
    </xf>
    <xf numFmtId="184" fontId="24" fillId="11" borderId="20" xfId="0" applyNumberFormat="1" applyFont="1" applyFill="1" applyBorder="1" applyAlignment="1" applyProtection="1">
      <alignment horizontal="center" vertical="center"/>
      <protection hidden="1"/>
    </xf>
    <xf numFmtId="184" fontId="24" fillId="11" borderId="17" xfId="0" applyNumberFormat="1" applyFont="1" applyFill="1" applyBorder="1" applyAlignment="1" applyProtection="1">
      <alignment horizontal="center" vertical="center"/>
      <protection hidden="1"/>
    </xf>
    <xf numFmtId="184" fontId="44" fillId="11" borderId="22" xfId="0" applyNumberFormat="1" applyFont="1" applyFill="1" applyBorder="1" applyAlignment="1" applyProtection="1">
      <alignment horizontal="center" vertical="center"/>
      <protection hidden="1"/>
    </xf>
    <xf numFmtId="184" fontId="44" fillId="11" borderId="17" xfId="0" applyNumberFormat="1" applyFont="1" applyFill="1" applyBorder="1" applyAlignment="1" applyProtection="1">
      <alignment horizontal="center" vertical="center"/>
      <protection hidden="1"/>
    </xf>
    <xf numFmtId="0" fontId="45" fillId="11" borderId="22" xfId="0" applyFont="1" applyFill="1" applyBorder="1" applyAlignment="1" applyProtection="1">
      <alignment horizontal="center" vertical="center"/>
      <protection hidden="1"/>
    </xf>
    <xf numFmtId="0" fontId="45" fillId="11" borderId="17" xfId="0" applyFont="1" applyFill="1" applyBorder="1" applyAlignment="1" applyProtection="1">
      <alignment horizontal="center" vertical="center"/>
      <protection hidden="1"/>
    </xf>
    <xf numFmtId="0" fontId="46" fillId="11" borderId="23" xfId="0" applyFont="1" applyFill="1" applyBorder="1" applyAlignment="1" applyProtection="1">
      <alignment horizontal="center" vertical="center"/>
      <protection hidden="1"/>
    </xf>
    <xf numFmtId="0" fontId="46" fillId="11" borderId="17" xfId="0" applyFont="1" applyFill="1" applyBorder="1" applyAlignment="1" applyProtection="1">
      <alignment horizontal="center" vertical="center"/>
      <protection hidden="1"/>
    </xf>
    <xf numFmtId="0" fontId="47" fillId="0" borderId="22" xfId="0" applyFont="1" applyBorder="1" applyAlignment="1" applyProtection="1">
      <alignment horizontal="right" vertical="center"/>
      <protection hidden="1"/>
    </xf>
    <xf numFmtId="0" fontId="47" fillId="0" borderId="17" xfId="0" applyFont="1" applyBorder="1" applyAlignment="1" applyProtection="1">
      <alignment horizontal="right" vertical="center"/>
      <protection hidden="1"/>
    </xf>
    <xf numFmtId="0" fontId="48" fillId="11" borderId="22" xfId="0" applyFont="1" applyFill="1" applyBorder="1" applyAlignment="1" applyProtection="1">
      <alignment horizontal="center" vertical="center"/>
      <protection hidden="1"/>
    </xf>
    <xf numFmtId="0" fontId="48" fillId="11" borderId="17" xfId="0" applyFont="1" applyFill="1" applyBorder="1" applyAlignment="1" applyProtection="1">
      <alignment horizontal="center" vertical="center"/>
      <protection hidden="1"/>
    </xf>
    <xf numFmtId="184" fontId="14" fillId="0" borderId="19" xfId="0" applyNumberFormat="1" applyFont="1" applyBorder="1" applyAlignment="1" applyProtection="1">
      <alignment horizontal="center" vertical="center"/>
      <protection hidden="1"/>
    </xf>
    <xf numFmtId="184" fontId="14" fillId="0" borderId="22" xfId="0" applyNumberFormat="1" applyFont="1" applyBorder="1" applyAlignment="1" applyProtection="1">
      <alignment horizontal="center" vertical="center"/>
      <protection hidden="1"/>
    </xf>
    <xf numFmtId="184" fontId="14" fillId="0" borderId="20" xfId="0" applyNumberFormat="1" applyFont="1" applyBorder="1" applyAlignment="1" applyProtection="1">
      <alignment horizontal="center" vertical="center"/>
      <protection hidden="1"/>
    </xf>
    <xf numFmtId="184" fontId="14" fillId="0" borderId="17" xfId="0" applyNumberFormat="1" applyFont="1" applyBorder="1" applyAlignment="1" applyProtection="1">
      <alignment horizontal="center" vertical="center"/>
      <protection hidden="1"/>
    </xf>
    <xf numFmtId="184" fontId="51" fillId="0" borderId="19" xfId="0" applyNumberFormat="1" applyFont="1" applyBorder="1" applyAlignment="1" applyProtection="1">
      <alignment horizontal="center" vertical="center"/>
      <protection hidden="1"/>
    </xf>
    <xf numFmtId="184" fontId="51" fillId="0" borderId="22" xfId="0" applyNumberFormat="1" applyFont="1" applyBorder="1" applyAlignment="1" applyProtection="1">
      <alignment horizontal="center" vertical="center"/>
      <protection hidden="1"/>
    </xf>
    <xf numFmtId="184" fontId="51" fillId="0" borderId="20" xfId="0" applyNumberFormat="1" applyFont="1" applyBorder="1" applyAlignment="1" applyProtection="1">
      <alignment horizontal="center" vertical="center"/>
      <protection hidden="1"/>
    </xf>
    <xf numFmtId="184" fontId="51" fillId="0" borderId="17" xfId="0" applyNumberFormat="1" applyFont="1" applyBorder="1" applyAlignment="1" applyProtection="1">
      <alignment horizontal="center" vertical="center"/>
      <protection hidden="1"/>
    </xf>
    <xf numFmtId="184" fontId="52" fillId="0" borderId="19" xfId="0" applyNumberFormat="1" applyFont="1" applyBorder="1" applyAlignment="1" applyProtection="1">
      <alignment horizontal="center" vertical="center"/>
      <protection hidden="1"/>
    </xf>
    <xf numFmtId="184" fontId="52" fillId="0" borderId="22" xfId="0" applyNumberFormat="1" applyFont="1" applyBorder="1" applyAlignment="1" applyProtection="1">
      <alignment horizontal="center" vertical="center"/>
      <protection hidden="1"/>
    </xf>
    <xf numFmtId="184" fontId="52" fillId="0" borderId="0" xfId="0" applyNumberFormat="1" applyFont="1" applyAlignment="1" applyProtection="1">
      <alignment horizontal="center" vertical="center"/>
      <protection hidden="1"/>
    </xf>
    <xf numFmtId="184" fontId="52" fillId="0" borderId="23" xfId="0" applyNumberFormat="1" applyFont="1" applyBorder="1" applyAlignment="1" applyProtection="1">
      <alignment horizontal="center" vertical="center"/>
      <protection hidden="1"/>
    </xf>
    <xf numFmtId="184" fontId="52" fillId="0" borderId="20" xfId="0" applyNumberFormat="1" applyFont="1" applyBorder="1" applyAlignment="1" applyProtection="1">
      <alignment horizontal="center" vertical="center"/>
      <protection hidden="1"/>
    </xf>
    <xf numFmtId="184" fontId="52" fillId="0" borderId="17" xfId="0" applyNumberFormat="1" applyFont="1" applyBorder="1" applyAlignment="1" applyProtection="1">
      <alignment horizontal="center" vertical="center"/>
      <protection hidden="1"/>
    </xf>
    <xf numFmtId="184" fontId="7" fillId="11" borderId="0" xfId="0" applyNumberFormat="1" applyFont="1" applyFill="1" applyAlignment="1" applyProtection="1">
      <alignment horizontal="center" vertical="center"/>
      <protection hidden="1"/>
    </xf>
    <xf numFmtId="0" fontId="0" fillId="11" borderId="0" xfId="0" applyFill="1" applyAlignment="1" applyProtection="1">
      <alignment horizontal="center" vertical="center"/>
      <protection hidden="1"/>
    </xf>
    <xf numFmtId="0" fontId="53" fillId="11" borderId="0" xfId="0" applyFont="1" applyFill="1" applyAlignment="1" applyProtection="1">
      <alignment horizontal="center" vertical="center"/>
      <protection hidden="1"/>
    </xf>
    <xf numFmtId="0" fontId="54" fillId="8" borderId="4" xfId="0" applyFont="1" applyFill="1" applyBorder="1" applyAlignment="1" applyProtection="1">
      <alignment horizontal="center" vertical="center"/>
      <protection hidden="1"/>
    </xf>
    <xf numFmtId="0" fontId="54" fillId="8" borderId="7" xfId="0" applyFont="1" applyFill="1" applyBorder="1" applyAlignment="1" applyProtection="1">
      <alignment horizontal="center" vertical="center"/>
      <protection hidden="1"/>
    </xf>
    <xf numFmtId="0" fontId="55" fillId="8" borderId="7" xfId="0" applyFont="1" applyFill="1" applyBorder="1" applyAlignment="1" applyProtection="1">
      <alignment horizontal="center" vertical="center"/>
      <protection hidden="1"/>
    </xf>
    <xf numFmtId="0" fontId="0" fillId="36" borderId="5" xfId="0" applyFill="1" applyBorder="1" applyAlignment="1" applyProtection="1">
      <alignment horizontal="center" vertical="center"/>
      <protection hidden="1"/>
    </xf>
    <xf numFmtId="0" fontId="56" fillId="7" borderId="3" xfId="0" applyFont="1" applyFill="1" applyBorder="1" applyAlignment="1" applyProtection="1">
      <alignment horizontal="center" vertical="center"/>
      <protection locked="0" hidden="1"/>
    </xf>
    <xf numFmtId="180" fontId="53" fillId="2" borderId="3" xfId="0" applyNumberFormat="1" applyFont="1" applyFill="1" applyBorder="1" applyAlignment="1" applyProtection="1">
      <alignment horizontal="center" vertical="center"/>
      <protection locked="0" hidden="1"/>
    </xf>
    <xf numFmtId="184" fontId="0" fillId="11" borderId="3" xfId="0" applyNumberFormat="1" applyFill="1" applyBorder="1" applyAlignment="1" applyProtection="1">
      <alignment horizontal="center" vertical="center"/>
      <protection locked="0" hidden="1"/>
    </xf>
    <xf numFmtId="0" fontId="0" fillId="36" borderId="24" xfId="0" applyFill="1" applyBorder="1" applyAlignment="1" applyProtection="1">
      <alignment horizontal="center" vertical="center"/>
      <protection hidden="1"/>
    </xf>
    <xf numFmtId="0" fontId="56" fillId="7" borderId="1" xfId="0" applyFont="1" applyFill="1" applyBorder="1" applyAlignment="1" applyProtection="1">
      <alignment horizontal="center" vertical="center"/>
      <protection locked="0" hidden="1"/>
    </xf>
    <xf numFmtId="180" fontId="53" fillId="2" borderId="1" xfId="0" applyNumberFormat="1" applyFont="1" applyFill="1" applyBorder="1" applyAlignment="1" applyProtection="1">
      <alignment horizontal="center" vertical="center"/>
      <protection locked="0" hidden="1"/>
    </xf>
    <xf numFmtId="184" fontId="0" fillId="11" borderId="1" xfId="0" applyNumberFormat="1" applyFill="1" applyBorder="1" applyAlignment="1" applyProtection="1">
      <alignment horizontal="center" vertical="center"/>
      <protection locked="0" hidden="1"/>
    </xf>
    <xf numFmtId="0" fontId="57" fillId="18" borderId="25" xfId="0" applyFont="1" applyFill="1" applyBorder="1" applyAlignment="1" applyProtection="1">
      <alignment horizontal="center" vertical="center"/>
      <protection hidden="1"/>
    </xf>
    <xf numFmtId="0" fontId="57" fillId="18" borderId="26" xfId="0" applyFont="1" applyFill="1" applyBorder="1" applyAlignment="1" applyProtection="1">
      <alignment horizontal="center" vertical="center"/>
      <protection hidden="1"/>
    </xf>
    <xf numFmtId="0" fontId="57" fillId="18" borderId="27" xfId="0" applyFont="1" applyFill="1" applyBorder="1" applyAlignment="1" applyProtection="1">
      <alignment horizontal="center" vertical="center"/>
      <protection hidden="1"/>
    </xf>
    <xf numFmtId="0" fontId="57" fillId="18" borderId="28" xfId="0" applyFont="1" applyFill="1" applyBorder="1" applyAlignment="1" applyProtection="1">
      <alignment horizontal="center" vertical="center"/>
      <protection hidden="1"/>
    </xf>
    <xf numFmtId="184" fontId="0" fillId="11" borderId="3" xfId="0" applyNumberFormat="1" applyFill="1" applyBorder="1" applyAlignment="1" applyProtection="1">
      <alignment horizontal="center" vertical="center" wrapText="1"/>
      <protection hidden="1"/>
    </xf>
    <xf numFmtId="184" fontId="0" fillId="11" borderId="1" xfId="0" applyNumberFormat="1" applyFill="1" applyBorder="1" applyAlignment="1" applyProtection="1">
      <alignment horizontal="center" vertical="center" wrapText="1"/>
      <protection hidden="1"/>
    </xf>
    <xf numFmtId="0" fontId="58" fillId="8" borderId="8" xfId="0" applyFont="1" applyFill="1" applyBorder="1" applyAlignment="1" applyProtection="1">
      <alignment horizontal="center" vertical="center"/>
      <protection hidden="1"/>
    </xf>
    <xf numFmtId="184" fontId="59" fillId="33" borderId="3" xfId="0" applyNumberFormat="1" applyFont="1" applyFill="1" applyBorder="1" applyAlignment="1" applyProtection="1">
      <alignment horizontal="center" vertical="center"/>
      <protection hidden="1"/>
    </xf>
    <xf numFmtId="0" fontId="60" fillId="0" borderId="9" xfId="0" applyFont="1" applyBorder="1" applyAlignment="1" applyProtection="1">
      <alignment horizontal="center" vertical="center"/>
      <protection locked="0" hidden="1"/>
    </xf>
    <xf numFmtId="184" fontId="59" fillId="33" borderId="1" xfId="0" applyNumberFormat="1" applyFont="1" applyFill="1" applyBorder="1" applyAlignment="1" applyProtection="1">
      <alignment horizontal="center" vertical="center"/>
      <protection hidden="1"/>
    </xf>
    <xf numFmtId="0" fontId="60" fillId="0" borderId="29" xfId="0" applyFont="1" applyBorder="1" applyAlignment="1" applyProtection="1">
      <alignment horizontal="center" vertical="center"/>
      <protection locked="0" hidden="1"/>
    </xf>
    <xf numFmtId="184" fontId="61" fillId="0" borderId="30" xfId="0" applyNumberFormat="1" applyFont="1" applyBorder="1" applyAlignment="1" applyProtection="1">
      <alignment horizontal="center" vertical="center"/>
      <protection hidden="1"/>
    </xf>
    <xf numFmtId="184" fontId="62" fillId="0" borderId="30" xfId="0" applyNumberFormat="1" applyFont="1" applyBorder="1" applyAlignment="1" applyProtection="1">
      <alignment horizontal="center" vertical="center"/>
      <protection hidden="1"/>
    </xf>
    <xf numFmtId="184" fontId="61" fillId="0" borderId="31" xfId="0" applyNumberFormat="1" applyFont="1" applyBorder="1" applyAlignment="1" applyProtection="1">
      <alignment horizontal="center" vertical="center"/>
      <protection hidden="1"/>
    </xf>
    <xf numFmtId="184" fontId="62" fillId="0" borderId="31" xfId="0" applyNumberFormat="1" applyFont="1" applyBorder="1" applyAlignment="1" applyProtection="1">
      <alignment horizontal="center" vertical="center"/>
      <protection hidden="1"/>
    </xf>
    <xf numFmtId="0" fontId="3" fillId="11" borderId="0" xfId="0" applyFont="1" applyFill="1" applyAlignment="1" applyProtection="1">
      <alignment horizontal="center" vertical="center"/>
      <protection hidden="1"/>
    </xf>
    <xf numFmtId="0" fontId="63" fillId="11" borderId="0" xfId="0" applyFont="1" applyFill="1" applyAlignment="1" applyProtection="1">
      <alignment horizontal="center" vertical="center"/>
      <protection hidden="1"/>
    </xf>
    <xf numFmtId="184" fontId="63" fillId="11" borderId="0" xfId="0" applyNumberFormat="1" applyFont="1" applyFill="1" applyAlignment="1" applyProtection="1">
      <alignment horizontal="center" vertical="center"/>
      <protection hidden="1"/>
    </xf>
    <xf numFmtId="0" fontId="64" fillId="37" borderId="25" xfId="0" applyFont="1" applyFill="1" applyBorder="1" applyAlignment="1" applyProtection="1">
      <alignment horizontal="center" vertical="center"/>
      <protection hidden="1"/>
    </xf>
    <xf numFmtId="0" fontId="64" fillId="37" borderId="26" xfId="0" applyFont="1" applyFill="1" applyBorder="1" applyAlignment="1" applyProtection="1">
      <alignment horizontal="center" vertical="center"/>
      <protection hidden="1"/>
    </xf>
    <xf numFmtId="0" fontId="64" fillId="37" borderId="32" xfId="0" applyFont="1" applyFill="1" applyBorder="1" applyAlignment="1" applyProtection="1">
      <alignment horizontal="center" vertical="center"/>
      <protection hidden="1"/>
    </xf>
    <xf numFmtId="0" fontId="64" fillId="37" borderId="0" xfId="0" applyFont="1" applyFill="1" applyAlignment="1" applyProtection="1">
      <alignment horizontal="center" vertical="center"/>
      <protection hidden="1"/>
    </xf>
    <xf numFmtId="0" fontId="65" fillId="11" borderId="25" xfId="0" applyFont="1" applyFill="1" applyBorder="1" applyAlignment="1" applyProtection="1">
      <alignment horizontal="left" vertical="center"/>
      <protection hidden="1"/>
    </xf>
    <xf numFmtId="0" fontId="65" fillId="11" borderId="26" xfId="0" applyFont="1" applyFill="1" applyBorder="1" applyAlignment="1" applyProtection="1">
      <alignment horizontal="left" vertical="center"/>
      <protection hidden="1"/>
    </xf>
    <xf numFmtId="0" fontId="65" fillId="11" borderId="27" xfId="0" applyFont="1" applyFill="1" applyBorder="1" applyAlignment="1" applyProtection="1">
      <alignment horizontal="left" vertical="center"/>
      <protection hidden="1"/>
    </xf>
    <xf numFmtId="0" fontId="65" fillId="11" borderId="28" xfId="0" applyFont="1" applyFill="1" applyBorder="1" applyAlignment="1" applyProtection="1">
      <alignment horizontal="left" vertical="center"/>
      <protection hidden="1"/>
    </xf>
    <xf numFmtId="0" fontId="66" fillId="4" borderId="33" xfId="0" applyFont="1" applyFill="1" applyBorder="1" applyAlignment="1" applyProtection="1">
      <alignment horizontal="center" vertical="center"/>
      <protection hidden="1"/>
    </xf>
    <xf numFmtId="0" fontId="66" fillId="38" borderId="34" xfId="0" applyFont="1" applyFill="1" applyBorder="1" applyAlignment="1" applyProtection="1">
      <alignment horizontal="center" vertical="center"/>
      <protection hidden="1"/>
    </xf>
    <xf numFmtId="0" fontId="67" fillId="39" borderId="34" xfId="0" applyFont="1" applyFill="1" applyBorder="1" applyAlignment="1" applyProtection="1">
      <alignment horizontal="center" vertical="center"/>
      <protection hidden="1"/>
    </xf>
    <xf numFmtId="0" fontId="56" fillId="40" borderId="35" xfId="0" applyFont="1" applyFill="1" applyBorder="1" applyAlignment="1" applyProtection="1">
      <alignment horizontal="center" vertical="center"/>
      <protection hidden="1"/>
    </xf>
    <xf numFmtId="180" fontId="56" fillId="41" borderId="2" xfId="0" applyNumberFormat="1" applyFont="1" applyFill="1" applyBorder="1" applyAlignment="1" applyProtection="1">
      <alignment horizontal="center" vertical="center"/>
      <protection locked="0" hidden="1"/>
    </xf>
    <xf numFmtId="0" fontId="25" fillId="0" borderId="3" xfId="0" applyFont="1" applyBorder="1" applyAlignment="1" applyProtection="1">
      <alignment horizontal="center" vertical="center"/>
      <protection locked="0" hidden="1"/>
    </xf>
    <xf numFmtId="0" fontId="56" fillId="0" borderId="2" xfId="0" applyFont="1" applyBorder="1" applyAlignment="1" applyProtection="1">
      <alignment horizontal="center" vertical="center"/>
      <protection locked="0" hidden="1"/>
    </xf>
    <xf numFmtId="0" fontId="56" fillId="0" borderId="3" xfId="0" applyFont="1" applyBorder="1" applyAlignment="1" applyProtection="1">
      <alignment horizontal="center" vertical="center"/>
      <protection locked="0" hidden="1"/>
    </xf>
    <xf numFmtId="180" fontId="56" fillId="41" borderId="3" xfId="0" applyNumberFormat="1" applyFont="1" applyFill="1" applyBorder="1" applyAlignment="1" applyProtection="1">
      <alignment horizontal="center" vertical="center"/>
      <protection locked="0" hidden="1"/>
    </xf>
    <xf numFmtId="180" fontId="56" fillId="41" borderId="1" xfId="0" applyNumberFormat="1" applyFont="1" applyFill="1" applyBorder="1" applyAlignment="1" applyProtection="1">
      <alignment horizontal="center" vertical="center"/>
      <protection locked="0" hidden="1"/>
    </xf>
    <xf numFmtId="0" fontId="56" fillId="0" borderId="1" xfId="0" applyFont="1" applyBorder="1" applyAlignment="1" applyProtection="1">
      <alignment horizontal="center" vertical="center"/>
      <protection locked="0" hidden="1"/>
    </xf>
    <xf numFmtId="0" fontId="68" fillId="42" borderId="25" xfId="0" applyFont="1" applyFill="1" applyBorder="1" applyAlignment="1" applyProtection="1">
      <alignment horizontal="center" vertical="center"/>
      <protection hidden="1"/>
    </xf>
    <xf numFmtId="0" fontId="68" fillId="42" borderId="26" xfId="0" applyFont="1" applyFill="1" applyBorder="1" applyAlignment="1" applyProtection="1">
      <alignment horizontal="center" vertical="center"/>
      <protection hidden="1"/>
    </xf>
    <xf numFmtId="0" fontId="68" fillId="42" borderId="27" xfId="0" applyFont="1" applyFill="1" applyBorder="1" applyAlignment="1" applyProtection="1">
      <alignment horizontal="center" vertical="center"/>
      <protection hidden="1"/>
    </xf>
    <xf numFmtId="0" fontId="68" fillId="42" borderId="28" xfId="0" applyFont="1" applyFill="1" applyBorder="1" applyAlignment="1" applyProtection="1">
      <alignment horizontal="center" vertical="center"/>
      <protection hidden="1"/>
    </xf>
    <xf numFmtId="0" fontId="69" fillId="11" borderId="0" xfId="0" applyFont="1" applyFill="1" applyAlignment="1" applyProtection="1">
      <alignment vertical="center"/>
      <protection hidden="1"/>
    </xf>
    <xf numFmtId="0" fontId="59" fillId="14" borderId="3" xfId="0" applyFont="1" applyFill="1" applyBorder="1" applyAlignment="1" applyProtection="1">
      <alignment horizontal="center" vertical="center"/>
      <protection hidden="1"/>
    </xf>
    <xf numFmtId="0" fontId="53" fillId="43" borderId="2" xfId="0" applyFont="1" applyFill="1" applyBorder="1" applyAlignment="1" applyProtection="1">
      <alignment horizontal="center" vertical="center"/>
      <protection hidden="1"/>
    </xf>
    <xf numFmtId="0" fontId="66" fillId="38" borderId="2" xfId="0" applyFont="1" applyFill="1" applyBorder="1" applyAlignment="1" applyProtection="1">
      <alignment horizontal="center" vertical="center"/>
      <protection hidden="1"/>
    </xf>
    <xf numFmtId="0" fontId="7" fillId="43" borderId="2" xfId="0" applyFont="1" applyFill="1" applyBorder="1" applyAlignment="1" applyProtection="1">
      <alignment horizontal="center" vertical="center"/>
      <protection hidden="1"/>
    </xf>
    <xf numFmtId="179" fontId="53" fillId="44" borderId="3" xfId="0" applyNumberFormat="1" applyFont="1" applyFill="1" applyBorder="1" applyAlignment="1" applyProtection="1">
      <alignment horizontal="center" vertical="center"/>
      <protection hidden="1"/>
    </xf>
    <xf numFmtId="180" fontId="56" fillId="9" borderId="3" xfId="0" applyNumberFormat="1" applyFont="1" applyFill="1" applyBorder="1" applyAlignment="1" applyProtection="1">
      <alignment horizontal="center" vertical="center"/>
      <protection locked="0" hidden="1"/>
    </xf>
    <xf numFmtId="0" fontId="53" fillId="44" borderId="3" xfId="0" applyFont="1" applyFill="1" applyBorder="1" applyAlignment="1" applyProtection="1">
      <alignment horizontal="center" vertical="center"/>
      <protection hidden="1"/>
    </xf>
    <xf numFmtId="179" fontId="53" fillId="11" borderId="3" xfId="0" applyNumberFormat="1" applyFont="1" applyFill="1" applyBorder="1" applyAlignment="1" applyProtection="1">
      <alignment horizontal="center" vertical="center"/>
      <protection locked="0" hidden="1"/>
    </xf>
    <xf numFmtId="0" fontId="66" fillId="4" borderId="2" xfId="0" applyFont="1" applyFill="1" applyBorder="1" applyAlignment="1" applyProtection="1">
      <alignment horizontal="center" vertical="center"/>
      <protection hidden="1"/>
    </xf>
    <xf numFmtId="0" fontId="56" fillId="40" borderId="3" xfId="0" applyFont="1" applyFill="1" applyBorder="1" applyAlignment="1" applyProtection="1">
      <alignment horizontal="center" vertical="center"/>
      <protection hidden="1"/>
    </xf>
    <xf numFmtId="180" fontId="56" fillId="45" borderId="3" xfId="0" applyNumberFormat="1" applyFont="1" applyFill="1" applyBorder="1" applyAlignment="1" applyProtection="1">
      <alignment horizontal="center" vertical="center"/>
      <protection locked="0" hidden="1"/>
    </xf>
    <xf numFmtId="181" fontId="53" fillId="11" borderId="3" xfId="0" applyNumberFormat="1" applyFont="1" applyFill="1" applyBorder="1" applyAlignment="1" applyProtection="1">
      <alignment horizontal="center" vertical="center"/>
      <protection locked="0" hidden="1"/>
    </xf>
    <xf numFmtId="0" fontId="53" fillId="11" borderId="3" xfId="0" applyFont="1" applyFill="1" applyBorder="1" applyAlignment="1" applyProtection="1">
      <alignment horizontal="center" vertical="center"/>
      <protection locked="0" hidden="1"/>
    </xf>
    <xf numFmtId="184" fontId="53" fillId="11" borderId="3" xfId="0" applyNumberFormat="1" applyFont="1" applyFill="1" applyBorder="1" applyAlignment="1" applyProtection="1">
      <alignment horizontal="center" vertical="center"/>
      <protection locked="0" hidden="1"/>
    </xf>
    <xf numFmtId="0" fontId="53" fillId="43" borderId="16" xfId="0" applyFont="1" applyFill="1" applyBorder="1" applyAlignment="1" applyProtection="1">
      <alignment horizontal="center" vertical="center"/>
      <protection hidden="1"/>
    </xf>
    <xf numFmtId="0" fontId="53" fillId="43" borderId="17" xfId="0" applyFont="1" applyFill="1" applyBorder="1" applyAlignment="1" applyProtection="1">
      <alignment horizontal="center" vertical="center"/>
      <protection hidden="1"/>
    </xf>
    <xf numFmtId="179" fontId="53" fillId="44" borderId="13" xfId="0" applyNumberFormat="1" applyFont="1" applyFill="1" applyBorder="1" applyAlignment="1" applyProtection="1">
      <alignment horizontal="center" vertical="center"/>
      <protection hidden="1"/>
    </xf>
    <xf numFmtId="179" fontId="53" fillId="44" borderId="15" xfId="0" applyNumberFormat="1" applyFont="1" applyFill="1" applyBorder="1" applyAlignment="1" applyProtection="1">
      <alignment horizontal="center" vertical="center"/>
      <protection hidden="1"/>
    </xf>
    <xf numFmtId="0" fontId="53" fillId="46" borderId="3" xfId="0" applyFont="1" applyFill="1" applyBorder="1" applyAlignment="1" applyProtection="1">
      <alignment horizontal="center" vertical="center"/>
      <protection locked="0" hidden="1"/>
    </xf>
    <xf numFmtId="0" fontId="6" fillId="11" borderId="0" xfId="0" applyFont="1" applyFill="1" applyAlignment="1" applyProtection="1">
      <alignment horizontal="center" vertical="center"/>
      <protection hidden="1"/>
    </xf>
    <xf numFmtId="0" fontId="70" fillId="47" borderId="3" xfId="0" applyFont="1" applyFill="1" applyBorder="1" applyAlignment="1" applyProtection="1">
      <alignment horizontal="center" vertical="center"/>
      <protection hidden="1"/>
    </xf>
    <xf numFmtId="0" fontId="55" fillId="48" borderId="3" xfId="0" applyFont="1" applyFill="1" applyBorder="1" applyAlignment="1" applyProtection="1">
      <alignment horizontal="center" vertical="center"/>
      <protection hidden="1"/>
    </xf>
    <xf numFmtId="0" fontId="71" fillId="40" borderId="3" xfId="0" applyFont="1" applyFill="1" applyBorder="1" applyAlignment="1" applyProtection="1">
      <alignment horizontal="center" vertical="center"/>
      <protection hidden="1"/>
    </xf>
    <xf numFmtId="180" fontId="71" fillId="45" borderId="3" xfId="0" applyNumberFormat="1" applyFont="1" applyFill="1" applyBorder="1" applyAlignment="1" applyProtection="1">
      <alignment horizontal="center" vertical="center"/>
      <protection locked="0" hidden="1"/>
    </xf>
    <xf numFmtId="0" fontId="71" fillId="28" borderId="3" xfId="0" applyFont="1" applyFill="1" applyBorder="1" applyAlignment="1" applyProtection="1">
      <alignment horizontal="center" vertical="center"/>
      <protection locked="0" hidden="1"/>
    </xf>
    <xf numFmtId="184" fontId="72" fillId="11" borderId="3" xfId="0" applyNumberFormat="1" applyFont="1" applyFill="1" applyBorder="1" applyAlignment="1" applyProtection="1">
      <alignment horizontal="center" vertical="center"/>
      <protection locked="0" hidden="1"/>
    </xf>
    <xf numFmtId="0" fontId="65" fillId="11" borderId="26" xfId="0" applyFont="1" applyFill="1" applyBorder="1" applyAlignment="1" applyProtection="1">
      <alignment horizontal="right" vertical="center"/>
      <protection hidden="1"/>
    </xf>
    <xf numFmtId="0" fontId="65" fillId="11" borderId="28" xfId="0" applyFont="1" applyFill="1" applyBorder="1" applyAlignment="1" applyProtection="1">
      <alignment horizontal="right" vertical="center"/>
      <protection hidden="1"/>
    </xf>
    <xf numFmtId="0" fontId="66" fillId="48" borderId="34" xfId="0" applyFont="1" applyFill="1" applyBorder="1" applyAlignment="1" applyProtection="1">
      <alignment horizontal="center" vertical="center"/>
      <protection hidden="1"/>
    </xf>
    <xf numFmtId="184" fontId="66" fillId="49" borderId="34" xfId="0" applyNumberFormat="1" applyFont="1" applyFill="1" applyBorder="1" applyAlignment="1" applyProtection="1">
      <alignment horizontal="center" vertical="center"/>
      <protection hidden="1"/>
    </xf>
    <xf numFmtId="0" fontId="67" fillId="39" borderId="36" xfId="0" applyFont="1" applyFill="1" applyBorder="1" applyAlignment="1" applyProtection="1">
      <alignment horizontal="center" vertical="center"/>
      <protection hidden="1"/>
    </xf>
    <xf numFmtId="0" fontId="56" fillId="50" borderId="2" xfId="0" applyFont="1" applyFill="1" applyBorder="1" applyAlignment="1" applyProtection="1">
      <alignment horizontal="center" vertical="center"/>
      <protection locked="0" hidden="1"/>
    </xf>
    <xf numFmtId="184" fontId="56" fillId="0" borderId="2" xfId="0" applyNumberFormat="1" applyFont="1" applyBorder="1" applyAlignment="1" applyProtection="1">
      <alignment horizontal="center" vertical="center"/>
      <protection locked="0" hidden="1"/>
    </xf>
    <xf numFmtId="184" fontId="56" fillId="51" borderId="2" xfId="0" applyNumberFormat="1" applyFont="1" applyFill="1" applyBorder="1" applyAlignment="1" applyProtection="1">
      <alignment horizontal="center" vertical="center"/>
      <protection hidden="1"/>
    </xf>
    <xf numFmtId="184" fontId="56" fillId="0" borderId="16" xfId="0" applyNumberFormat="1" applyFont="1" applyBorder="1" applyAlignment="1" applyProtection="1">
      <alignment horizontal="center" vertical="center"/>
      <protection locked="0" hidden="1"/>
    </xf>
    <xf numFmtId="184" fontId="56" fillId="0" borderId="3" xfId="0" applyNumberFormat="1" applyFont="1" applyBorder="1" applyAlignment="1" applyProtection="1">
      <alignment horizontal="center" vertical="center"/>
      <protection locked="0" hidden="1"/>
    </xf>
    <xf numFmtId="184" fontId="56" fillId="51" borderId="3" xfId="0" applyNumberFormat="1" applyFont="1" applyFill="1" applyBorder="1" applyAlignment="1" applyProtection="1">
      <alignment horizontal="center" vertical="center"/>
      <protection hidden="1"/>
    </xf>
    <xf numFmtId="184" fontId="56" fillId="0" borderId="13" xfId="0" applyNumberFormat="1" applyFont="1" applyBorder="1" applyAlignment="1" applyProtection="1">
      <alignment horizontal="center" vertical="center"/>
      <protection locked="0" hidden="1"/>
    </xf>
    <xf numFmtId="0" fontId="56" fillId="50" borderId="3" xfId="0" applyFont="1" applyFill="1" applyBorder="1" applyAlignment="1" applyProtection="1">
      <alignment horizontal="center" vertical="center"/>
      <protection locked="0" hidden="1"/>
    </xf>
    <xf numFmtId="0" fontId="25" fillId="50" borderId="3" xfId="0" applyFont="1" applyFill="1" applyBorder="1" applyAlignment="1" applyProtection="1">
      <alignment horizontal="center" vertical="center"/>
      <protection locked="0" hidden="1"/>
    </xf>
    <xf numFmtId="0" fontId="56" fillId="50" borderId="1" xfId="0" applyFont="1" applyFill="1" applyBorder="1" applyAlignment="1" applyProtection="1">
      <alignment horizontal="center" vertical="center"/>
      <protection locked="0" hidden="1"/>
    </xf>
    <xf numFmtId="184" fontId="56" fillId="0" borderId="1" xfId="0" applyNumberFormat="1" applyFont="1" applyBorder="1" applyAlignment="1" applyProtection="1">
      <alignment horizontal="center" vertical="center"/>
      <protection locked="0" hidden="1"/>
    </xf>
    <xf numFmtId="184" fontId="56" fillId="51" borderId="1" xfId="0" applyNumberFormat="1" applyFont="1" applyFill="1" applyBorder="1" applyAlignment="1" applyProtection="1">
      <alignment horizontal="center" vertical="center"/>
      <protection hidden="1"/>
    </xf>
    <xf numFmtId="184" fontId="56" fillId="0" borderId="18" xfId="0" applyNumberFormat="1" applyFont="1" applyBorder="1" applyAlignment="1" applyProtection="1">
      <alignment horizontal="center" vertical="center"/>
      <protection locked="0" hidden="1"/>
    </xf>
    <xf numFmtId="0" fontId="73" fillId="11" borderId="0" xfId="0" applyFont="1" applyFill="1" applyAlignment="1" applyProtection="1">
      <alignment vertical="center"/>
      <protection hidden="1"/>
    </xf>
    <xf numFmtId="0" fontId="74" fillId="18" borderId="18" xfId="0" applyFont="1" applyFill="1" applyBorder="1" applyAlignment="1" applyProtection="1">
      <alignment horizontal="center" vertical="center" wrapText="1"/>
      <protection hidden="1"/>
    </xf>
    <xf numFmtId="0" fontId="74" fillId="18" borderId="19" xfId="0" applyFont="1" applyFill="1" applyBorder="1" applyAlignment="1" applyProtection="1">
      <alignment horizontal="center" vertical="center"/>
      <protection hidden="1"/>
    </xf>
    <xf numFmtId="0" fontId="74" fillId="18" borderId="21" xfId="0" applyFont="1" applyFill="1" applyBorder="1" applyAlignment="1" applyProtection="1">
      <alignment horizontal="center" vertical="center"/>
      <protection hidden="1"/>
    </xf>
    <xf numFmtId="0" fontId="74" fillId="18" borderId="0" xfId="0" applyFont="1" applyFill="1" applyAlignment="1" applyProtection="1">
      <alignment horizontal="center" vertical="center"/>
      <protection hidden="1"/>
    </xf>
    <xf numFmtId="191" fontId="53" fillId="3" borderId="3" xfId="0" applyNumberFormat="1" applyFont="1" applyFill="1" applyBorder="1" applyAlignment="1" applyProtection="1">
      <alignment horizontal="center" vertical="center"/>
      <protection hidden="1"/>
    </xf>
    <xf numFmtId="184" fontId="0" fillId="11" borderId="0" xfId="0" applyNumberFormat="1" applyFill="1" applyAlignment="1" applyProtection="1">
      <alignment horizontal="center" vertical="center"/>
      <protection hidden="1"/>
    </xf>
    <xf numFmtId="0" fontId="23" fillId="49" borderId="3" xfId="0" applyFont="1" applyFill="1" applyBorder="1" applyAlignment="1" applyProtection="1">
      <alignment horizontal="center" vertical="center"/>
      <protection hidden="1"/>
    </xf>
    <xf numFmtId="0" fontId="75" fillId="28" borderId="3" xfId="0" applyFont="1" applyFill="1" applyBorder="1" applyAlignment="1" applyProtection="1">
      <alignment horizontal="center" vertical="center"/>
      <protection hidden="1"/>
    </xf>
    <xf numFmtId="0" fontId="76" fillId="9" borderId="3" xfId="0" applyFont="1" applyFill="1" applyBorder="1" applyAlignment="1" applyProtection="1">
      <alignment horizontal="left" vertical="center"/>
      <protection locked="0" hidden="1"/>
    </xf>
    <xf numFmtId="0" fontId="75" fillId="9" borderId="3" xfId="0" applyFont="1" applyFill="1" applyBorder="1" applyAlignment="1" applyProtection="1">
      <alignment horizontal="left" vertical="center"/>
      <protection locked="0" hidden="1"/>
    </xf>
    <xf numFmtId="0" fontId="75" fillId="9" borderId="1" xfId="0" applyFont="1" applyFill="1" applyBorder="1" applyAlignment="1" applyProtection="1">
      <alignment horizontal="left" vertical="center"/>
      <protection locked="0" hidden="1"/>
    </xf>
    <xf numFmtId="0" fontId="57" fillId="20" borderId="37" xfId="0" applyFont="1" applyFill="1" applyBorder="1" applyAlignment="1" applyProtection="1">
      <alignment horizontal="center" vertical="center"/>
      <protection hidden="1"/>
    </xf>
    <xf numFmtId="0" fontId="57" fillId="20" borderId="26" xfId="0" applyFont="1" applyFill="1" applyBorder="1" applyAlignment="1" applyProtection="1">
      <alignment horizontal="center" vertical="center"/>
      <protection hidden="1"/>
    </xf>
    <xf numFmtId="184" fontId="6" fillId="11" borderId="0" xfId="0" applyNumberFormat="1" applyFont="1" applyFill="1" applyAlignment="1" applyProtection="1">
      <alignment horizontal="center" vertical="center"/>
      <protection hidden="1"/>
    </xf>
    <xf numFmtId="0" fontId="57" fillId="20" borderId="16" xfId="0" applyFont="1" applyFill="1" applyBorder="1" applyAlignment="1" applyProtection="1">
      <alignment horizontal="center" vertical="center"/>
      <protection hidden="1"/>
    </xf>
    <xf numFmtId="0" fontId="57" fillId="20" borderId="20" xfId="0" applyFont="1" applyFill="1" applyBorder="1" applyAlignment="1" applyProtection="1">
      <alignment horizontal="center" vertical="center"/>
      <protection hidden="1"/>
    </xf>
    <xf numFmtId="184" fontId="3" fillId="11" borderId="0" xfId="0" applyNumberFormat="1" applyFont="1" applyFill="1" applyAlignment="1" applyProtection="1">
      <alignment horizontal="center" vertical="center"/>
      <protection hidden="1"/>
    </xf>
    <xf numFmtId="0" fontId="77" fillId="11" borderId="3" xfId="0" applyFont="1" applyFill="1" applyBorder="1" applyAlignment="1" applyProtection="1">
      <alignment horizontal="center" vertical="center"/>
      <protection locked="0" hidden="1"/>
    </xf>
    <xf numFmtId="0" fontId="64" fillId="37" borderId="30" xfId="0" applyFont="1" applyFill="1" applyBorder="1" applyAlignment="1" applyProtection="1">
      <alignment horizontal="center" vertical="center"/>
      <protection hidden="1"/>
    </xf>
    <xf numFmtId="0" fontId="64" fillId="37" borderId="38" xfId="0" applyFont="1" applyFill="1" applyBorder="1" applyAlignment="1" applyProtection="1">
      <alignment horizontal="center" vertical="center"/>
      <protection hidden="1"/>
    </xf>
    <xf numFmtId="0" fontId="65" fillId="11" borderId="30" xfId="0" applyFont="1" applyFill="1" applyBorder="1" applyAlignment="1" applyProtection="1">
      <alignment horizontal="right" vertical="center"/>
      <protection hidden="1"/>
    </xf>
    <xf numFmtId="0" fontId="65" fillId="11" borderId="31" xfId="0" applyFont="1" applyFill="1" applyBorder="1" applyAlignment="1" applyProtection="1">
      <alignment horizontal="right" vertical="center"/>
      <protection hidden="1"/>
    </xf>
    <xf numFmtId="184" fontId="78" fillId="52" borderId="27" xfId="0" applyNumberFormat="1" applyFont="1" applyFill="1" applyBorder="1" applyAlignment="1" applyProtection="1">
      <alignment horizontal="center" vertical="center"/>
      <protection hidden="1"/>
    </xf>
    <xf numFmtId="0" fontId="79" fillId="39" borderId="39" xfId="0" applyFont="1" applyFill="1" applyBorder="1" applyAlignment="1" applyProtection="1">
      <alignment horizontal="center" vertical="center"/>
      <protection locked="0" hidden="1"/>
    </xf>
    <xf numFmtId="184" fontId="56" fillId="44" borderId="40" xfId="0" applyNumberFormat="1" applyFont="1" applyFill="1" applyBorder="1" applyAlignment="1" applyProtection="1">
      <alignment horizontal="center" vertical="center"/>
      <protection hidden="1"/>
    </xf>
    <xf numFmtId="0" fontId="80" fillId="11" borderId="41" xfId="0" applyFont="1" applyFill="1" applyBorder="1" applyAlignment="1" applyProtection="1">
      <alignment horizontal="center" vertical="center"/>
      <protection locked="0" hidden="1"/>
    </xf>
    <xf numFmtId="184" fontId="56" fillId="44" borderId="42" xfId="0" applyNumberFormat="1" applyFont="1" applyFill="1" applyBorder="1" applyAlignment="1" applyProtection="1">
      <alignment horizontal="center" vertical="center"/>
      <protection hidden="1"/>
    </xf>
    <xf numFmtId="184" fontId="56" fillId="44" borderId="43" xfId="0" applyNumberFormat="1" applyFont="1" applyFill="1" applyBorder="1" applyAlignment="1" applyProtection="1">
      <alignment horizontal="center" vertical="center"/>
      <protection hidden="1"/>
    </xf>
    <xf numFmtId="0" fontId="80" fillId="11" borderId="44" xfId="0" applyFont="1" applyFill="1" applyBorder="1" applyAlignment="1" applyProtection="1">
      <alignment horizontal="center" vertical="center"/>
      <protection locked="0" hidden="1"/>
    </xf>
    <xf numFmtId="184" fontId="81" fillId="2" borderId="30" xfId="0" applyNumberFormat="1" applyFont="1" applyFill="1" applyBorder="1" applyAlignment="1" applyProtection="1">
      <alignment horizontal="center" vertical="center"/>
      <protection hidden="1"/>
    </xf>
    <xf numFmtId="0" fontId="82" fillId="11" borderId="30" xfId="0" applyFont="1" applyFill="1" applyBorder="1" applyAlignment="1" applyProtection="1">
      <alignment horizontal="center" vertical="center"/>
      <protection hidden="1"/>
    </xf>
    <xf numFmtId="184" fontId="81" fillId="2" borderId="31" xfId="0" applyNumberFormat="1" applyFont="1" applyFill="1" applyBorder="1" applyAlignment="1" applyProtection="1">
      <alignment horizontal="center" vertical="center"/>
      <protection hidden="1"/>
    </xf>
    <xf numFmtId="0" fontId="82" fillId="11" borderId="31" xfId="0" applyFont="1" applyFill="1" applyBorder="1" applyAlignment="1" applyProtection="1">
      <alignment horizontal="center" vertical="center"/>
      <protection hidden="1"/>
    </xf>
    <xf numFmtId="0" fontId="74" fillId="18" borderId="22" xfId="0" applyFont="1" applyFill="1" applyBorder="1" applyAlignment="1" applyProtection="1">
      <alignment horizontal="center" vertical="center"/>
      <protection hidden="1"/>
    </xf>
    <xf numFmtId="0" fontId="74" fillId="18" borderId="23" xfId="0" applyFont="1" applyFill="1" applyBorder="1" applyAlignment="1" applyProtection="1">
      <alignment horizontal="center" vertical="center"/>
      <protection hidden="1"/>
    </xf>
    <xf numFmtId="0" fontId="69" fillId="11" borderId="0" xfId="0" applyFont="1" applyFill="1" applyAlignment="1" applyProtection="1">
      <alignment horizontal="right" vertical="center"/>
      <protection hidden="1"/>
    </xf>
    <xf numFmtId="191" fontId="75" fillId="28" borderId="3" xfId="0" applyNumberFormat="1" applyFont="1" applyFill="1" applyBorder="1" applyAlignment="1" applyProtection="1">
      <alignment horizontal="center" vertical="center"/>
      <protection hidden="1"/>
    </xf>
    <xf numFmtId="191" fontId="75" fillId="9" borderId="3" xfId="0" applyNumberFormat="1" applyFont="1" applyFill="1" applyBorder="1" applyAlignment="1" applyProtection="1">
      <alignment horizontal="center" vertical="center"/>
      <protection locked="0" hidden="1"/>
    </xf>
    <xf numFmtId="191" fontId="75" fillId="9" borderId="1" xfId="0" applyNumberFormat="1" applyFont="1" applyFill="1" applyBorder="1" applyAlignment="1" applyProtection="1">
      <alignment horizontal="center" vertical="center"/>
      <protection locked="0" hidden="1"/>
    </xf>
    <xf numFmtId="191" fontId="83" fillId="11" borderId="45" xfId="0" applyNumberFormat="1" applyFont="1" applyFill="1" applyBorder="1" applyAlignment="1" applyProtection="1">
      <alignment horizontal="center" vertical="center"/>
      <protection hidden="1"/>
    </xf>
    <xf numFmtId="191" fontId="83" fillId="11" borderId="17" xfId="0" applyNumberFormat="1" applyFont="1" applyFill="1" applyBorder="1" applyAlignment="1" applyProtection="1">
      <alignment horizontal="center" vertical="center"/>
      <protection hidden="1"/>
    </xf>
    <xf numFmtId="0" fontId="80" fillId="11" borderId="0" xfId="0" applyFont="1" applyFill="1" applyAlignment="1" applyProtection="1">
      <alignment horizontal="center" vertical="center"/>
      <protection hidden="1"/>
    </xf>
    <xf numFmtId="0" fontId="59" fillId="11" borderId="0" xfId="0" applyFont="1" applyFill="1" applyAlignment="1" applyProtection="1">
      <alignment horizontal="center"/>
      <protection hidden="1"/>
    </xf>
    <xf numFmtId="0" fontId="0" fillId="11" borderId="0" xfId="0" applyFill="1" applyAlignment="1" applyProtection="1">
      <alignment horizontal="center"/>
      <protection hidden="1"/>
    </xf>
    <xf numFmtId="0" fontId="84" fillId="11" borderId="0" xfId="0" applyFont="1" applyFill="1" applyAlignment="1" applyProtection="1">
      <alignment horizontal="center"/>
      <protection hidden="1"/>
    </xf>
    <xf numFmtId="0" fontId="6" fillId="11" borderId="0" xfId="0" applyFont="1" applyFill="1" applyAlignment="1" applyProtection="1">
      <alignment horizontal="center"/>
      <protection hidden="1"/>
    </xf>
    <xf numFmtId="0" fontId="57" fillId="8" borderId="4" xfId="0" applyFont="1" applyFill="1" applyBorder="1" applyAlignment="1" applyProtection="1">
      <alignment horizontal="center" vertical="center"/>
      <protection hidden="1"/>
    </xf>
    <xf numFmtId="0" fontId="57" fillId="8" borderId="7" xfId="0" applyFont="1" applyFill="1" applyBorder="1" applyAlignment="1" applyProtection="1">
      <alignment horizontal="center" vertical="center"/>
      <protection hidden="1"/>
    </xf>
    <xf numFmtId="177" fontId="66" fillId="7" borderId="24" xfId="0" applyNumberFormat="1" applyFont="1" applyFill="1" applyBorder="1" applyAlignment="1" applyProtection="1">
      <alignment horizontal="center" vertical="center"/>
      <protection hidden="1"/>
    </xf>
    <xf numFmtId="0" fontId="85" fillId="7" borderId="3" xfId="0" applyFont="1" applyFill="1" applyBorder="1" applyAlignment="1" applyProtection="1">
      <alignment horizontal="center" vertical="center"/>
      <protection locked="0" hidden="1"/>
    </xf>
    <xf numFmtId="0" fontId="86" fillId="7" borderId="3" xfId="0" applyFont="1" applyFill="1" applyBorder="1" applyAlignment="1" applyProtection="1">
      <alignment horizontal="center" vertical="center"/>
      <protection locked="0" hidden="1"/>
    </xf>
    <xf numFmtId="176" fontId="86" fillId="7" borderId="3" xfId="0" applyNumberFormat="1" applyFont="1" applyFill="1" applyBorder="1" applyAlignment="1" applyProtection="1">
      <alignment horizontal="center" vertical="center"/>
      <protection locked="0" hidden="1"/>
    </xf>
    <xf numFmtId="177" fontId="66" fillId="7" borderId="35" xfId="0" applyNumberFormat="1" applyFont="1" applyFill="1" applyBorder="1" applyAlignment="1" applyProtection="1">
      <alignment horizontal="center" vertical="center"/>
      <protection hidden="1"/>
    </xf>
    <xf numFmtId="0" fontId="85" fillId="11" borderId="3" xfId="0" applyFont="1" applyFill="1" applyBorder="1" applyAlignment="1" applyProtection="1">
      <alignment horizontal="center" vertical="center"/>
      <protection locked="0" hidden="1"/>
    </xf>
    <xf numFmtId="0" fontId="86" fillId="11" borderId="3" xfId="0" applyFont="1" applyFill="1" applyBorder="1" applyAlignment="1" applyProtection="1">
      <alignment horizontal="center" vertical="center"/>
      <protection locked="0" hidden="1"/>
    </xf>
    <xf numFmtId="176" fontId="86" fillId="11" borderId="3" xfId="0" applyNumberFormat="1" applyFont="1" applyFill="1" applyBorder="1" applyAlignment="1" applyProtection="1">
      <alignment horizontal="center" vertical="center"/>
      <protection locked="0" hidden="1"/>
    </xf>
    <xf numFmtId="177" fontId="87" fillId="2" borderId="24" xfId="0" applyNumberFormat="1" applyFont="1" applyFill="1" applyBorder="1" applyAlignment="1" applyProtection="1">
      <alignment horizontal="center" vertical="center"/>
      <protection hidden="1"/>
    </xf>
    <xf numFmtId="0" fontId="85" fillId="2" borderId="3" xfId="0" applyFont="1" applyFill="1" applyBorder="1" applyAlignment="1" applyProtection="1">
      <alignment horizontal="center" vertical="center"/>
      <protection locked="0" hidden="1"/>
    </xf>
    <xf numFmtId="0" fontId="86" fillId="2" borderId="3" xfId="0" applyFont="1" applyFill="1" applyBorder="1" applyAlignment="1" applyProtection="1">
      <alignment horizontal="center" vertical="center"/>
      <protection locked="0" hidden="1"/>
    </xf>
    <xf numFmtId="176" fontId="86" fillId="2" borderId="3" xfId="0" applyNumberFormat="1" applyFont="1" applyFill="1" applyBorder="1" applyAlignment="1" applyProtection="1">
      <alignment horizontal="center" vertical="center"/>
      <protection locked="0" hidden="1"/>
    </xf>
    <xf numFmtId="177" fontId="87" fillId="2" borderId="35" xfId="0" applyNumberFormat="1" applyFont="1" applyFill="1" applyBorder="1" applyAlignment="1" applyProtection="1">
      <alignment horizontal="center" vertical="center"/>
      <protection hidden="1"/>
    </xf>
    <xf numFmtId="177" fontId="66" fillId="7" borderId="46" xfId="0" applyNumberFormat="1" applyFont="1" applyFill="1" applyBorder="1" applyAlignment="1" applyProtection="1">
      <alignment horizontal="center" vertical="center"/>
      <protection hidden="1"/>
    </xf>
    <xf numFmtId="0" fontId="85" fillId="11" borderId="1" xfId="0" applyFont="1" applyFill="1" applyBorder="1" applyAlignment="1" applyProtection="1">
      <alignment horizontal="center" vertical="center"/>
      <protection locked="0" hidden="1"/>
    </xf>
    <xf numFmtId="0" fontId="86" fillId="11" borderId="1" xfId="0" applyFont="1" applyFill="1" applyBorder="1" applyAlignment="1" applyProtection="1">
      <alignment horizontal="center" vertical="center"/>
      <protection locked="0" hidden="1"/>
    </xf>
    <xf numFmtId="176" fontId="86" fillId="11" borderId="1" xfId="0" applyNumberFormat="1" applyFont="1" applyFill="1" applyBorder="1" applyAlignment="1" applyProtection="1">
      <alignment horizontal="center" vertical="center"/>
      <protection locked="0" hidden="1"/>
    </xf>
    <xf numFmtId="0" fontId="88" fillId="18" borderId="25" xfId="0" applyFont="1" applyFill="1" applyBorder="1" applyAlignment="1" applyProtection="1">
      <alignment horizontal="center" vertical="center"/>
      <protection hidden="1"/>
    </xf>
    <xf numFmtId="0" fontId="88" fillId="18" borderId="26" xfId="0" applyFont="1" applyFill="1" applyBorder="1" applyAlignment="1" applyProtection="1">
      <alignment horizontal="center" vertical="center"/>
      <protection hidden="1"/>
    </xf>
    <xf numFmtId="176" fontId="86" fillId="7" borderId="3" xfId="0" applyNumberFormat="1" applyFont="1" applyFill="1" applyBorder="1" applyAlignment="1" applyProtection="1">
      <alignment horizontal="center" vertical="center"/>
      <protection hidden="1"/>
    </xf>
    <xf numFmtId="176" fontId="89" fillId="7" borderId="1" xfId="0" applyNumberFormat="1" applyFont="1" applyFill="1" applyBorder="1" applyAlignment="1" applyProtection="1">
      <alignment horizontal="center" vertical="center"/>
      <protection hidden="1"/>
    </xf>
    <xf numFmtId="176" fontId="86" fillId="11" borderId="3" xfId="0" applyNumberFormat="1" applyFont="1" applyFill="1" applyBorder="1" applyAlignment="1" applyProtection="1">
      <alignment horizontal="center" vertical="center"/>
      <protection hidden="1"/>
    </xf>
    <xf numFmtId="176" fontId="89" fillId="7" borderId="2" xfId="0" applyNumberFormat="1" applyFont="1" applyFill="1" applyBorder="1" applyAlignment="1" applyProtection="1">
      <alignment horizontal="center" vertical="center"/>
      <protection hidden="1"/>
    </xf>
    <xf numFmtId="176" fontId="86" fillId="2" borderId="3" xfId="0" applyNumberFormat="1" applyFont="1" applyFill="1" applyBorder="1" applyAlignment="1" applyProtection="1">
      <alignment horizontal="center" vertical="center"/>
      <protection hidden="1"/>
    </xf>
    <xf numFmtId="176" fontId="90" fillId="2" borderId="1" xfId="0" applyNumberFormat="1" applyFont="1" applyFill="1" applyBorder="1" applyAlignment="1" applyProtection="1">
      <alignment horizontal="center" vertical="center"/>
      <protection hidden="1"/>
    </xf>
    <xf numFmtId="176" fontId="90" fillId="2" borderId="2" xfId="0" applyNumberFormat="1" applyFont="1" applyFill="1" applyBorder="1" applyAlignment="1" applyProtection="1">
      <alignment horizontal="center" vertical="center"/>
      <protection hidden="1"/>
    </xf>
    <xf numFmtId="176" fontId="86" fillId="11" borderId="1" xfId="0" applyNumberFormat="1" applyFont="1" applyFill="1" applyBorder="1" applyAlignment="1" applyProtection="1">
      <alignment horizontal="center" vertical="center"/>
      <protection hidden="1"/>
    </xf>
    <xf numFmtId="176" fontId="89" fillId="7" borderId="10" xfId="0" applyNumberFormat="1" applyFont="1" applyFill="1" applyBorder="1" applyAlignment="1" applyProtection="1">
      <alignment horizontal="center" vertical="center"/>
      <protection hidden="1"/>
    </xf>
    <xf numFmtId="179" fontId="91" fillId="11" borderId="30" xfId="0" applyNumberFormat="1" applyFont="1" applyFill="1" applyBorder="1" applyAlignment="1" applyProtection="1">
      <alignment horizontal="center" vertical="center"/>
      <protection hidden="1"/>
    </xf>
    <xf numFmtId="0" fontId="57" fillId="19" borderId="8" xfId="0" applyFont="1" applyFill="1" applyBorder="1" applyAlignment="1" applyProtection="1">
      <alignment horizontal="center" vertical="center"/>
      <protection hidden="1"/>
    </xf>
    <xf numFmtId="49" fontId="92" fillId="11" borderId="9" xfId="0" applyNumberFormat="1" applyFont="1" applyFill="1" applyBorder="1" applyAlignment="1" applyProtection="1">
      <alignment horizontal="center" vertical="center"/>
      <protection locked="0" hidden="1"/>
    </xf>
    <xf numFmtId="177" fontId="6" fillId="11" borderId="0" xfId="0" applyNumberFormat="1" applyFont="1" applyFill="1" applyAlignment="1" applyProtection="1">
      <alignment horizontal="center"/>
      <protection hidden="1"/>
    </xf>
    <xf numFmtId="0" fontId="88" fillId="18" borderId="27" xfId="0" applyFont="1" applyFill="1" applyBorder="1" applyAlignment="1" applyProtection="1">
      <alignment horizontal="center" vertical="center"/>
      <protection hidden="1"/>
    </xf>
    <xf numFmtId="0" fontId="88" fillId="18" borderId="28" xfId="0" applyFont="1" applyFill="1" applyBorder="1" applyAlignment="1" applyProtection="1">
      <alignment horizontal="center" vertical="center"/>
      <protection hidden="1"/>
    </xf>
    <xf numFmtId="179" fontId="91" fillId="11" borderId="3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11" borderId="47" xfId="0" applyFill="1" applyBorder="1" applyProtection="1">
      <protection hidden="1"/>
    </xf>
    <xf numFmtId="0" fontId="93" fillId="0" borderId="47" xfId="0" applyFont="1" applyBorder="1" applyProtection="1">
      <protection hidden="1"/>
    </xf>
    <xf numFmtId="0" fontId="0" fillId="0" borderId="47" xfId="0" applyBorder="1" applyProtection="1">
      <protection hidden="1"/>
    </xf>
    <xf numFmtId="0" fontId="0" fillId="11" borderId="0" xfId="0" applyFill="1" applyAlignment="1" applyProtection="1">
      <alignment horizontal="left"/>
      <protection hidden="1"/>
    </xf>
    <xf numFmtId="0" fontId="0" fillId="11" borderId="0" xfId="0" applyFill="1" applyProtection="1">
      <protection hidden="1"/>
    </xf>
    <xf numFmtId="0" fontId="0" fillId="11" borderId="25" xfId="0" applyFill="1" applyBorder="1" applyProtection="1">
      <protection hidden="1"/>
    </xf>
    <xf numFmtId="0" fontId="94" fillId="11" borderId="26" xfId="0" applyFont="1" applyFill="1" applyBorder="1" applyProtection="1">
      <protection hidden="1"/>
    </xf>
    <xf numFmtId="0" fontId="95" fillId="53" borderId="48" xfId="0" applyFont="1" applyFill="1" applyBorder="1" applyAlignment="1" applyProtection="1">
      <alignment horizontal="center"/>
      <protection hidden="1"/>
    </xf>
    <xf numFmtId="0" fontId="95" fillId="53" borderId="49" xfId="0" applyFont="1" applyFill="1" applyBorder="1" applyAlignment="1" applyProtection="1">
      <alignment horizontal="center"/>
      <protection hidden="1"/>
    </xf>
    <xf numFmtId="0" fontId="96" fillId="11" borderId="32" xfId="0" applyFont="1" applyFill="1" applyBorder="1" applyProtection="1">
      <protection hidden="1"/>
    </xf>
    <xf numFmtId="0" fontId="53" fillId="54" borderId="33" xfId="0" applyFont="1" applyFill="1" applyBorder="1" applyAlignment="1" applyProtection="1">
      <alignment horizontal="center"/>
      <protection hidden="1"/>
    </xf>
    <xf numFmtId="0" fontId="97" fillId="55" borderId="34" xfId="0" applyFont="1" applyFill="1" applyBorder="1" applyAlignment="1" applyProtection="1">
      <alignment horizontal="center"/>
      <protection hidden="1"/>
    </xf>
    <xf numFmtId="182" fontId="53" fillId="2" borderId="4" xfId="0" applyNumberFormat="1" applyFont="1" applyFill="1" applyBorder="1" applyAlignment="1" applyProtection="1">
      <alignment horizontal="left"/>
      <protection hidden="1"/>
    </xf>
    <xf numFmtId="182" fontId="53" fillId="2" borderId="8" xfId="0" applyNumberFormat="1" applyFont="1" applyFill="1" applyBorder="1" applyAlignment="1" applyProtection="1">
      <alignment horizontal="left"/>
      <protection hidden="1"/>
    </xf>
    <xf numFmtId="1" fontId="53" fillId="56" borderId="35" xfId="0" applyNumberFormat="1" applyFont="1" applyFill="1" applyBorder="1" applyAlignment="1" applyProtection="1">
      <alignment horizontal="center"/>
      <protection locked="0" hidden="1"/>
    </xf>
    <xf numFmtId="1" fontId="53" fillId="57" borderId="35" xfId="0" applyNumberFormat="1" applyFont="1" applyFill="1" applyBorder="1" applyAlignment="1" applyProtection="1">
      <alignment horizontal="center"/>
      <protection locked="0" hidden="1"/>
    </xf>
    <xf numFmtId="182" fontId="53" fillId="41" borderId="4" xfId="0" applyNumberFormat="1" applyFont="1" applyFill="1" applyBorder="1" applyAlignment="1" applyProtection="1">
      <alignment horizontal="left"/>
      <protection hidden="1"/>
    </xf>
    <xf numFmtId="182" fontId="53" fillId="41" borderId="8" xfId="0" applyNumberFormat="1" applyFont="1" applyFill="1" applyBorder="1" applyAlignment="1" applyProtection="1">
      <alignment horizontal="left"/>
      <protection hidden="1"/>
    </xf>
    <xf numFmtId="0" fontId="53" fillId="56" borderId="35" xfId="0" applyFont="1" applyFill="1" applyBorder="1" applyAlignment="1" applyProtection="1">
      <alignment horizontal="center"/>
      <protection locked="0" hidden="1"/>
    </xf>
    <xf numFmtId="0" fontId="53" fillId="57" borderId="35" xfId="0" applyFont="1" applyFill="1" applyBorder="1" applyAlignment="1" applyProtection="1">
      <alignment horizontal="center"/>
      <protection locked="0" hidden="1"/>
    </xf>
    <xf numFmtId="0" fontId="0" fillId="19" borderId="50" xfId="0" applyFill="1" applyBorder="1" applyAlignment="1" applyProtection="1">
      <alignment horizontal="left"/>
      <protection hidden="1"/>
    </xf>
    <xf numFmtId="0" fontId="0" fillId="19" borderId="47" xfId="0" applyFill="1" applyBorder="1" applyAlignment="1" applyProtection="1">
      <alignment horizontal="left"/>
      <protection hidden="1"/>
    </xf>
    <xf numFmtId="0" fontId="0" fillId="19" borderId="47" xfId="0" applyFill="1" applyBorder="1" applyProtection="1">
      <protection hidden="1"/>
    </xf>
    <xf numFmtId="0" fontId="98" fillId="3" borderId="50" xfId="0" applyFont="1" applyFill="1" applyBorder="1" applyAlignment="1" applyProtection="1">
      <alignment horizontal="center"/>
      <protection hidden="1"/>
    </xf>
    <xf numFmtId="0" fontId="98" fillId="3" borderId="51" xfId="0" applyFont="1" applyFill="1" applyBorder="1" applyAlignment="1" applyProtection="1">
      <alignment horizontal="center"/>
      <protection hidden="1"/>
    </xf>
    <xf numFmtId="0" fontId="66" fillId="24" borderId="48" xfId="0" applyFont="1" applyFill="1" applyBorder="1" applyAlignment="1" applyProtection="1">
      <alignment horizontal="center"/>
      <protection hidden="1"/>
    </xf>
    <xf numFmtId="0" fontId="78" fillId="48" borderId="52" xfId="0" applyFont="1" applyFill="1" applyBorder="1" applyAlignment="1" applyProtection="1">
      <alignment horizontal="center"/>
      <protection hidden="1"/>
    </xf>
    <xf numFmtId="0" fontId="66" fillId="18" borderId="50" xfId="0" applyFont="1" applyFill="1" applyBorder="1" applyAlignment="1" applyProtection="1">
      <alignment horizontal="center"/>
      <protection hidden="1"/>
    </xf>
    <xf numFmtId="0" fontId="66" fillId="18" borderId="47" xfId="0" applyFont="1" applyFill="1" applyBorder="1" applyAlignment="1" applyProtection="1">
      <alignment horizontal="center"/>
      <protection hidden="1"/>
    </xf>
    <xf numFmtId="0" fontId="99" fillId="0" borderId="50" xfId="0" applyFont="1" applyBorder="1" applyAlignment="1" applyProtection="1">
      <alignment horizontal="center"/>
      <protection hidden="1"/>
    </xf>
    <xf numFmtId="0" fontId="99" fillId="0" borderId="51" xfId="0" applyFont="1" applyBorder="1" applyAlignment="1" applyProtection="1">
      <alignment horizontal="center"/>
      <protection hidden="1"/>
    </xf>
    <xf numFmtId="0" fontId="95" fillId="53" borderId="50" xfId="0" applyFont="1" applyFill="1" applyBorder="1" applyAlignment="1" applyProtection="1">
      <alignment horizontal="center"/>
      <protection hidden="1"/>
    </xf>
    <xf numFmtId="0" fontId="95" fillId="53" borderId="51" xfId="0" applyFont="1" applyFill="1" applyBorder="1" applyAlignment="1" applyProtection="1">
      <alignment horizontal="center"/>
      <protection hidden="1"/>
    </xf>
    <xf numFmtId="0" fontId="3" fillId="11" borderId="0" xfId="0" applyFont="1" applyFill="1" applyAlignment="1" applyProtection="1">
      <alignment vertical="center"/>
      <protection locked="0" hidden="1"/>
    </xf>
    <xf numFmtId="0" fontId="100" fillId="11" borderId="0" xfId="0" applyFont="1" applyFill="1" applyAlignment="1" applyProtection="1">
      <alignment vertical="center"/>
      <protection hidden="1"/>
    </xf>
    <xf numFmtId="0" fontId="101" fillId="11" borderId="0" xfId="0" applyFont="1" applyFill="1" applyAlignment="1" applyProtection="1">
      <alignment vertical="center"/>
      <protection hidden="1"/>
    </xf>
    <xf numFmtId="0" fontId="5" fillId="11" borderId="0" xfId="0" applyFont="1" applyFill="1" applyAlignment="1" applyProtection="1">
      <alignment vertical="center"/>
      <protection hidden="1"/>
    </xf>
    <xf numFmtId="0" fontId="102" fillId="11" borderId="0" xfId="0" applyFont="1" applyFill="1" applyAlignment="1" applyProtection="1">
      <alignment vertical="center"/>
      <protection hidden="1"/>
    </xf>
    <xf numFmtId="0" fontId="0" fillId="11" borderId="0" xfId="0" applyFill="1" applyAlignment="1" applyProtection="1">
      <alignment horizontal="left" vertical="center"/>
      <protection hidden="1"/>
    </xf>
    <xf numFmtId="0" fontId="0" fillId="11" borderId="0" xfId="0" applyFill="1" applyAlignment="1" applyProtection="1">
      <alignment vertical="center"/>
      <protection hidden="1"/>
    </xf>
    <xf numFmtId="0" fontId="3" fillId="11" borderId="0" xfId="0" applyFont="1" applyFill="1" applyAlignment="1" applyProtection="1">
      <alignment vertical="center"/>
      <protection hidden="1"/>
    </xf>
    <xf numFmtId="0" fontId="0" fillId="11" borderId="25" xfId="0" applyFill="1" applyBorder="1" applyAlignment="1" applyProtection="1">
      <alignment vertical="center"/>
      <protection hidden="1"/>
    </xf>
    <xf numFmtId="0" fontId="94" fillId="11" borderId="26" xfId="0" applyFont="1" applyFill="1" applyBorder="1" applyAlignment="1" applyProtection="1">
      <alignment vertical="center"/>
      <protection hidden="1"/>
    </xf>
    <xf numFmtId="0" fontId="54" fillId="53" borderId="48" xfId="0" applyFont="1" applyFill="1" applyBorder="1" applyAlignment="1" applyProtection="1">
      <alignment horizontal="center" vertical="center"/>
      <protection locked="0" hidden="1"/>
    </xf>
    <xf numFmtId="0" fontId="54" fillId="53" borderId="49" xfId="0" applyFont="1" applyFill="1" applyBorder="1" applyAlignment="1" applyProtection="1">
      <alignment horizontal="center" vertical="center"/>
      <protection locked="0" hidden="1"/>
    </xf>
    <xf numFmtId="0" fontId="96" fillId="11" borderId="32" xfId="0" applyFont="1" applyFill="1" applyBorder="1" applyAlignment="1" applyProtection="1">
      <alignment vertical="center"/>
      <protection hidden="1"/>
    </xf>
    <xf numFmtId="0" fontId="53" fillId="54" borderId="46" xfId="0" applyFont="1" applyFill="1" applyBorder="1" applyAlignment="1" applyProtection="1">
      <alignment horizontal="center" vertical="center"/>
      <protection hidden="1"/>
    </xf>
    <xf numFmtId="0" fontId="97" fillId="55" borderId="10" xfId="0" applyFont="1" applyFill="1" applyBorder="1" applyAlignment="1" applyProtection="1">
      <alignment horizontal="center" vertical="center"/>
      <protection hidden="1"/>
    </xf>
    <xf numFmtId="182" fontId="53" fillId="2" borderId="4" xfId="0" applyNumberFormat="1" applyFont="1" applyFill="1" applyBorder="1" applyAlignment="1" applyProtection="1">
      <alignment horizontal="left" vertical="center"/>
      <protection hidden="1"/>
    </xf>
    <xf numFmtId="182" fontId="53" fillId="2" borderId="53" xfId="0" applyNumberFormat="1" applyFont="1" applyFill="1" applyBorder="1" applyAlignment="1" applyProtection="1">
      <alignment horizontal="left" vertical="center"/>
      <protection hidden="1"/>
    </xf>
    <xf numFmtId="0" fontId="53" fillId="56" borderId="4" xfId="0" applyFont="1" applyFill="1" applyBorder="1" applyAlignment="1" applyProtection="1">
      <alignment horizontal="center" vertical="center"/>
      <protection locked="0" hidden="1"/>
    </xf>
    <xf numFmtId="0" fontId="53" fillId="58" borderId="8" xfId="0" applyFont="1" applyFill="1" applyBorder="1" applyAlignment="1" applyProtection="1">
      <alignment horizontal="center" vertical="center"/>
      <protection locked="0" hidden="1"/>
    </xf>
    <xf numFmtId="182" fontId="53" fillId="41" borderId="4" xfId="0" applyNumberFormat="1" applyFont="1" applyFill="1" applyBorder="1" applyAlignment="1" applyProtection="1">
      <alignment horizontal="left" vertical="center"/>
      <protection hidden="1"/>
    </xf>
    <xf numFmtId="182" fontId="53" fillId="41" borderId="53" xfId="0" applyNumberFormat="1" applyFont="1" applyFill="1" applyBorder="1" applyAlignment="1" applyProtection="1">
      <alignment horizontal="left" vertical="center"/>
      <protection hidden="1"/>
    </xf>
    <xf numFmtId="0" fontId="0" fillId="11" borderId="28" xfId="0" applyFill="1" applyBorder="1" applyAlignment="1" applyProtection="1">
      <alignment horizontal="center" vertical="center"/>
      <protection hidden="1"/>
    </xf>
    <xf numFmtId="182" fontId="80" fillId="19" borderId="50" xfId="0" applyNumberFormat="1" applyFont="1" applyFill="1" applyBorder="1" applyAlignment="1" applyProtection="1">
      <alignment horizontal="center" vertical="center"/>
      <protection hidden="1"/>
    </xf>
    <xf numFmtId="0" fontId="80" fillId="19" borderId="47" xfId="0" applyFont="1" applyFill="1" applyBorder="1" applyAlignment="1" applyProtection="1">
      <alignment horizontal="center" vertical="center"/>
      <protection hidden="1"/>
    </xf>
    <xf numFmtId="0" fontId="66" fillId="3" borderId="25" xfId="0" applyFont="1" applyFill="1" applyBorder="1" applyAlignment="1" applyProtection="1">
      <alignment horizontal="center" vertical="center"/>
      <protection hidden="1"/>
    </xf>
    <xf numFmtId="0" fontId="66" fillId="3" borderId="30" xfId="0" applyFont="1" applyFill="1" applyBorder="1" applyAlignment="1" applyProtection="1">
      <alignment horizontal="center" vertical="center"/>
      <protection hidden="1"/>
    </xf>
    <xf numFmtId="0" fontId="66" fillId="24" borderId="48" xfId="0" applyFont="1" applyFill="1" applyBorder="1" applyAlignment="1" applyProtection="1">
      <alignment horizontal="center" vertical="center"/>
      <protection hidden="1"/>
    </xf>
    <xf numFmtId="0" fontId="78" fillId="48" borderId="52" xfId="0" applyFont="1" applyFill="1" applyBorder="1" applyAlignment="1" applyProtection="1">
      <alignment horizontal="center" vertical="center"/>
      <protection hidden="1"/>
    </xf>
    <xf numFmtId="0" fontId="95" fillId="18" borderId="50" xfId="0" applyFont="1" applyFill="1" applyBorder="1" applyAlignment="1" applyProtection="1">
      <alignment horizontal="center" vertical="center"/>
      <protection hidden="1"/>
    </xf>
    <xf numFmtId="0" fontId="95" fillId="18" borderId="47" xfId="0" applyFont="1" applyFill="1" applyBorder="1" applyAlignment="1" applyProtection="1">
      <alignment horizontal="center" vertical="center"/>
      <protection hidden="1"/>
    </xf>
    <xf numFmtId="0" fontId="99" fillId="0" borderId="50" xfId="0" applyFont="1" applyBorder="1" applyAlignment="1" applyProtection="1">
      <alignment horizontal="center" vertical="center"/>
      <protection hidden="1"/>
    </xf>
    <xf numFmtId="0" fontId="99" fillId="0" borderId="51" xfId="0" applyFont="1" applyBorder="1" applyAlignment="1" applyProtection="1">
      <alignment horizontal="center" vertical="center"/>
      <protection hidden="1"/>
    </xf>
    <xf numFmtId="0" fontId="103" fillId="59" borderId="27" xfId="0" applyFont="1" applyFill="1" applyBorder="1" applyAlignment="1" applyProtection="1">
      <alignment horizontal="center" vertical="center"/>
      <protection hidden="1"/>
    </xf>
    <xf numFmtId="0" fontId="103" fillId="59" borderId="28" xfId="0" applyFont="1" applyFill="1" applyBorder="1" applyAlignment="1" applyProtection="1">
      <alignment horizontal="center" vertical="center"/>
      <protection hidden="1"/>
    </xf>
    <xf numFmtId="0" fontId="101" fillId="28" borderId="33" xfId="0" applyFont="1" applyFill="1" applyBorder="1" applyAlignment="1" applyProtection="1">
      <alignment horizontal="center" vertical="center"/>
      <protection hidden="1"/>
    </xf>
    <xf numFmtId="0" fontId="101" fillId="33" borderId="54" xfId="0" applyFont="1" applyFill="1" applyBorder="1" applyAlignment="1" applyProtection="1">
      <alignment horizontal="center" vertical="center"/>
      <protection hidden="1"/>
    </xf>
    <xf numFmtId="0" fontId="3" fillId="11" borderId="25" xfId="0" applyFont="1" applyFill="1" applyBorder="1" applyAlignment="1" applyProtection="1">
      <alignment horizontal="left" vertical="center"/>
      <protection hidden="1"/>
    </xf>
    <xf numFmtId="0" fontId="3" fillId="11" borderId="26" xfId="0" applyFont="1" applyFill="1" applyBorder="1" applyAlignment="1" applyProtection="1">
      <alignment horizontal="left" vertical="center"/>
      <protection hidden="1"/>
    </xf>
    <xf numFmtId="0" fontId="3" fillId="11" borderId="26" xfId="0" applyFont="1" applyFill="1" applyBorder="1" applyAlignment="1" applyProtection="1">
      <alignment vertical="center"/>
      <protection hidden="1"/>
    </xf>
    <xf numFmtId="0" fontId="103" fillId="3" borderId="50" xfId="0" applyFont="1" applyFill="1" applyBorder="1" applyAlignment="1" applyProtection="1">
      <alignment horizontal="center" vertical="center"/>
      <protection hidden="1"/>
    </xf>
    <xf numFmtId="0" fontId="103" fillId="3" borderId="47" xfId="0" applyFont="1" applyFill="1" applyBorder="1" applyAlignment="1" applyProtection="1">
      <alignment horizontal="center" vertical="center"/>
      <protection hidden="1"/>
    </xf>
    <xf numFmtId="2" fontId="101" fillId="49" borderId="48" xfId="0" applyNumberFormat="1" applyFont="1" applyFill="1" applyBorder="1" applyAlignment="1" applyProtection="1">
      <alignment horizontal="center" vertical="center"/>
      <protection hidden="1"/>
    </xf>
    <xf numFmtId="2" fontId="101" fillId="55" borderId="48" xfId="0" applyNumberFormat="1" applyFont="1" applyFill="1" applyBorder="1" applyAlignment="1" applyProtection="1">
      <alignment horizontal="center" vertical="center"/>
      <protection hidden="1"/>
    </xf>
    <xf numFmtId="0" fontId="103" fillId="19" borderId="50" xfId="0" applyFont="1" applyFill="1" applyBorder="1" applyAlignment="1" applyProtection="1">
      <alignment horizontal="center" vertical="center"/>
      <protection hidden="1"/>
    </xf>
    <xf numFmtId="0" fontId="103" fillId="19" borderId="47" xfId="0" applyFont="1" applyFill="1" applyBorder="1" applyAlignment="1" applyProtection="1">
      <alignment horizontal="center" vertical="center"/>
      <protection hidden="1"/>
    </xf>
    <xf numFmtId="0" fontId="101" fillId="28" borderId="48" xfId="0" applyFont="1" applyFill="1" applyBorder="1" applyAlignment="1" applyProtection="1">
      <alignment horizontal="center" vertical="center"/>
      <protection hidden="1"/>
    </xf>
    <xf numFmtId="0" fontId="101" fillId="33" borderId="48" xfId="0" applyFont="1" applyFill="1" applyBorder="1" applyAlignment="1" applyProtection="1">
      <alignment horizontal="center" vertical="center"/>
      <protection hidden="1"/>
    </xf>
    <xf numFmtId="0" fontId="104" fillId="60" borderId="50" xfId="0" applyFont="1" applyFill="1" applyBorder="1" applyAlignment="1" applyProtection="1">
      <alignment horizontal="center" vertical="center" wrapText="1"/>
      <protection hidden="1"/>
    </xf>
    <xf numFmtId="0" fontId="104" fillId="60" borderId="47" xfId="0" applyFont="1" applyFill="1" applyBorder="1" applyAlignment="1" applyProtection="1">
      <alignment horizontal="center" vertical="center"/>
      <protection hidden="1"/>
    </xf>
    <xf numFmtId="2" fontId="105" fillId="2" borderId="48" xfId="0" applyNumberFormat="1" applyFont="1" applyFill="1" applyBorder="1" applyAlignment="1" applyProtection="1">
      <alignment horizontal="center" vertical="center"/>
      <protection hidden="1"/>
    </xf>
    <xf numFmtId="2" fontId="105" fillId="2" borderId="52" xfId="0" applyNumberFormat="1" applyFont="1" applyFill="1" applyBorder="1" applyAlignment="1" applyProtection="1">
      <alignment horizontal="center" vertical="center"/>
      <protection hidden="1"/>
    </xf>
    <xf numFmtId="0" fontId="104" fillId="21" borderId="50" xfId="0" applyFont="1" applyFill="1" applyBorder="1" applyAlignment="1" applyProtection="1">
      <alignment horizontal="center" vertical="center" wrapText="1"/>
      <protection hidden="1"/>
    </xf>
    <xf numFmtId="0" fontId="104" fillId="21" borderId="47" xfId="0" applyFont="1" applyFill="1" applyBorder="1" applyAlignment="1" applyProtection="1">
      <alignment horizontal="center" vertical="center" wrapText="1"/>
      <protection hidden="1"/>
    </xf>
    <xf numFmtId="2" fontId="105" fillId="30" borderId="48" xfId="0" applyNumberFormat="1" applyFont="1" applyFill="1" applyBorder="1" applyAlignment="1" applyProtection="1">
      <alignment horizontal="center" vertical="center"/>
      <protection hidden="1"/>
    </xf>
    <xf numFmtId="2" fontId="105" fillId="30" borderId="52" xfId="0" applyNumberFormat="1" applyFont="1" applyFill="1" applyBorder="1" applyAlignment="1" applyProtection="1">
      <alignment horizontal="center" vertical="center"/>
      <protection hidden="1"/>
    </xf>
    <xf numFmtId="0" fontId="106" fillId="61" borderId="50" xfId="0" applyFont="1" applyFill="1" applyBorder="1" applyAlignment="1" applyProtection="1">
      <alignment horizontal="center" vertical="center" wrapText="1"/>
      <protection hidden="1"/>
    </xf>
    <xf numFmtId="0" fontId="106" fillId="61" borderId="51" xfId="0" applyFont="1" applyFill="1" applyBorder="1" applyAlignment="1" applyProtection="1">
      <alignment horizontal="center" vertical="center" wrapText="1"/>
      <protection hidden="1"/>
    </xf>
    <xf numFmtId="181" fontId="105" fillId="32" borderId="50" xfId="0" applyNumberFormat="1" applyFont="1" applyFill="1" applyBorder="1" applyAlignment="1" applyProtection="1">
      <alignment horizontal="center" vertical="center"/>
      <protection hidden="1"/>
    </xf>
    <xf numFmtId="181" fontId="105" fillId="32" borderId="51" xfId="0" applyNumberFormat="1" applyFont="1" applyFill="1" applyBorder="1" applyAlignment="1" applyProtection="1">
      <alignment horizontal="center" vertical="center"/>
      <protection hidden="1"/>
    </xf>
    <xf numFmtId="0" fontId="0" fillId="19" borderId="50" xfId="0" applyFill="1" applyBorder="1" applyAlignment="1" applyProtection="1">
      <alignment horizontal="center" vertical="center"/>
      <protection hidden="1"/>
    </xf>
    <xf numFmtId="0" fontId="0" fillId="19" borderId="47" xfId="0" applyFill="1" applyBorder="1" applyAlignment="1" applyProtection="1">
      <alignment horizontal="center" vertical="center"/>
      <protection hidden="1"/>
    </xf>
    <xf numFmtId="2" fontId="0" fillId="11" borderId="0" xfId="0" applyNumberFormat="1" applyFill="1" applyAlignment="1" applyProtection="1">
      <alignment vertical="center"/>
      <protection hidden="1"/>
    </xf>
    <xf numFmtId="0" fontId="53" fillId="54" borderId="33" xfId="0" applyFont="1" applyFill="1" applyBorder="1" applyAlignment="1" applyProtection="1">
      <alignment horizontal="center" vertical="center"/>
      <protection hidden="1"/>
    </xf>
    <xf numFmtId="0" fontId="97" fillId="55" borderId="34" xfId="0" applyFont="1" applyFill="1" applyBorder="1" applyAlignment="1" applyProtection="1">
      <alignment horizontal="center" vertical="center"/>
      <protection hidden="1"/>
    </xf>
    <xf numFmtId="2" fontId="105" fillId="2" borderId="47" xfId="0" applyNumberFormat="1" applyFont="1" applyFill="1" applyBorder="1" applyAlignment="1" applyProtection="1">
      <alignment horizontal="center" vertical="center"/>
      <protection hidden="1"/>
    </xf>
    <xf numFmtId="2" fontId="105" fillId="2" borderId="51" xfId="0" applyNumberFormat="1" applyFont="1" applyFill="1" applyBorder="1" applyAlignment="1" applyProtection="1">
      <alignment horizontal="center" vertical="center"/>
      <protection hidden="1"/>
    </xf>
    <xf numFmtId="2" fontId="105" fillId="2" borderId="50" xfId="0" applyNumberFormat="1" applyFont="1" applyFill="1" applyBorder="1" applyAlignment="1" applyProtection="1">
      <alignment horizontal="center" vertical="center"/>
      <protection hidden="1"/>
    </xf>
    <xf numFmtId="0" fontId="66" fillId="3" borderId="48" xfId="0" applyFont="1" applyFill="1" applyBorder="1" applyAlignment="1" applyProtection="1">
      <alignment horizontal="center" vertical="center"/>
      <protection hidden="1"/>
    </xf>
    <xf numFmtId="0" fontId="66" fillId="3" borderId="49" xfId="0" applyFont="1" applyFill="1" applyBorder="1" applyAlignment="1" applyProtection="1">
      <alignment horizontal="center" vertical="center"/>
      <protection hidden="1"/>
    </xf>
    <xf numFmtId="0" fontId="54" fillId="24" borderId="35" xfId="0" applyFont="1" applyFill="1" applyBorder="1" applyAlignment="1" applyProtection="1">
      <alignment horizontal="center" vertical="center"/>
      <protection hidden="1"/>
    </xf>
    <xf numFmtId="0" fontId="54" fillId="24" borderId="16" xfId="0" applyFont="1" applyFill="1" applyBorder="1" applyAlignment="1" applyProtection="1">
      <alignment horizontal="center" vertical="center"/>
      <protection hidden="1"/>
    </xf>
    <xf numFmtId="0" fontId="107" fillId="48" borderId="4" xfId="0" applyFont="1" applyFill="1" applyBorder="1" applyAlignment="1" applyProtection="1">
      <alignment horizontal="center" vertical="center"/>
      <protection hidden="1"/>
    </xf>
    <xf numFmtId="184" fontId="108" fillId="62" borderId="5" xfId="0" applyNumberFormat="1" applyFont="1" applyFill="1" applyBorder="1" applyAlignment="1" applyProtection="1">
      <alignment horizontal="center" vertical="center"/>
      <protection locked="0" hidden="1"/>
    </xf>
    <xf numFmtId="0" fontId="108" fillId="62" borderId="13" xfId="0" applyFont="1" applyFill="1" applyBorder="1" applyAlignment="1" applyProtection="1">
      <alignment horizontal="center" vertical="center"/>
      <protection locked="0" hidden="1"/>
    </xf>
    <xf numFmtId="184" fontId="108" fillId="57" borderId="5" xfId="0" applyNumberFormat="1" applyFont="1" applyFill="1" applyBorder="1" applyAlignment="1" applyProtection="1">
      <alignment horizontal="center" vertical="center"/>
      <protection locked="0" hidden="1"/>
    </xf>
    <xf numFmtId="0" fontId="108" fillId="62" borderId="6" xfId="0" applyFont="1" applyFill="1" applyBorder="1" applyAlignment="1" applyProtection="1">
      <alignment horizontal="center" vertical="center"/>
      <protection locked="0" hidden="1"/>
    </xf>
    <xf numFmtId="0" fontId="108" fillId="62" borderId="55" xfId="0" applyFont="1" applyFill="1" applyBorder="1" applyAlignment="1" applyProtection="1">
      <alignment horizontal="center" vertical="center"/>
      <protection locked="0" hidden="1"/>
    </xf>
    <xf numFmtId="0" fontId="108" fillId="57" borderId="6" xfId="0" applyFont="1" applyFill="1" applyBorder="1" applyAlignment="1" applyProtection="1">
      <alignment horizontal="center" vertical="center"/>
      <protection locked="0" hidden="1"/>
    </xf>
    <xf numFmtId="0" fontId="66" fillId="3" borderId="52" xfId="0" applyFont="1" applyFill="1" applyBorder="1" applyAlignment="1" applyProtection="1">
      <alignment horizontal="center" vertical="center"/>
      <protection hidden="1"/>
    </xf>
    <xf numFmtId="0" fontId="13" fillId="19" borderId="48" xfId="0" applyFont="1" applyFill="1" applyBorder="1" applyAlignment="1" applyProtection="1">
      <alignment horizontal="center" vertical="center"/>
      <protection hidden="1"/>
    </xf>
    <xf numFmtId="0" fontId="107" fillId="48" borderId="8" xfId="0" applyFont="1" applyFill="1" applyBorder="1" applyAlignment="1" applyProtection="1">
      <alignment horizontal="center" vertical="center"/>
      <protection hidden="1"/>
    </xf>
    <xf numFmtId="0" fontId="108" fillId="57" borderId="9" xfId="0" applyFont="1" applyFill="1" applyBorder="1" applyAlignment="1" applyProtection="1">
      <alignment horizontal="center" vertical="center"/>
      <protection locked="0" hidden="1"/>
    </xf>
    <xf numFmtId="184" fontId="108" fillId="62" borderId="5" xfId="0" applyNumberFormat="1" applyFont="1" applyFill="1" applyBorder="1" applyAlignment="1" applyProtection="1">
      <alignment horizontal="center" vertical="center"/>
      <protection hidden="1"/>
    </xf>
    <xf numFmtId="0" fontId="108" fillId="57" borderId="12" xfId="0" applyFont="1" applyFill="1" applyBorder="1" applyAlignment="1" applyProtection="1">
      <alignment horizontal="center" vertical="center"/>
      <protection locked="0" hidden="1"/>
    </xf>
    <xf numFmtId="0" fontId="108" fillId="62" borderId="6" xfId="0" applyFont="1" applyFill="1" applyBorder="1" applyAlignment="1" applyProtection="1">
      <alignment horizontal="center" vertical="center"/>
      <protection hidden="1"/>
    </xf>
    <xf numFmtId="0" fontId="66" fillId="19" borderId="49" xfId="0" applyFont="1" applyFill="1" applyBorder="1" applyAlignment="1" applyProtection="1">
      <alignment horizontal="center" vertical="center"/>
      <protection hidden="1"/>
    </xf>
    <xf numFmtId="0" fontId="66" fillId="19" borderId="52" xfId="0" applyFont="1" applyFill="1" applyBorder="1" applyAlignment="1" applyProtection="1">
      <alignment horizontal="center" vertical="center"/>
      <protection hidden="1"/>
    </xf>
    <xf numFmtId="0" fontId="108" fillId="62" borderId="13" xfId="0" applyFont="1" applyFill="1" applyBorder="1" applyAlignment="1" applyProtection="1">
      <alignment horizontal="center" vertical="center"/>
      <protection hidden="1"/>
    </xf>
    <xf numFmtId="184" fontId="108" fillId="57" borderId="5" xfId="0" applyNumberFormat="1" applyFont="1" applyFill="1" applyBorder="1" applyAlignment="1" applyProtection="1">
      <alignment horizontal="center" vertical="center"/>
      <protection hidden="1"/>
    </xf>
    <xf numFmtId="0" fontId="108" fillId="57" borderId="9" xfId="0" applyFont="1" applyFill="1" applyBorder="1" applyAlignment="1" applyProtection="1">
      <alignment horizontal="center" vertical="center"/>
      <protection hidden="1"/>
    </xf>
    <xf numFmtId="0" fontId="108" fillId="62" borderId="55" xfId="0" applyFont="1" applyFill="1" applyBorder="1" applyAlignment="1" applyProtection="1">
      <alignment horizontal="center" vertical="center"/>
      <protection hidden="1"/>
    </xf>
    <xf numFmtId="0" fontId="108" fillId="57" borderId="6" xfId="0" applyFont="1" applyFill="1" applyBorder="1" applyAlignment="1" applyProtection="1">
      <alignment horizontal="center" vertical="center"/>
      <protection hidden="1"/>
    </xf>
    <xf numFmtId="0" fontId="108" fillId="57" borderId="12" xfId="0" applyFont="1" applyFill="1" applyBorder="1" applyAlignment="1" applyProtection="1">
      <alignment horizontal="center" vertical="center"/>
      <protection hidden="1"/>
    </xf>
    <xf numFmtId="0" fontId="97" fillId="55" borderId="36" xfId="0" applyFont="1" applyFill="1" applyBorder="1" applyAlignment="1" applyProtection="1">
      <alignment horizontal="center" vertical="center"/>
      <protection hidden="1"/>
    </xf>
    <xf numFmtId="0" fontId="53" fillId="58" borderId="53" xfId="0" applyFont="1" applyFill="1" applyBorder="1" applyAlignment="1" applyProtection="1">
      <alignment horizontal="center" vertical="center"/>
      <protection locked="0" hidden="1"/>
    </xf>
    <xf numFmtId="0" fontId="80" fillId="19" borderId="51" xfId="0" applyFont="1" applyFill="1" applyBorder="1" applyAlignment="1" applyProtection="1">
      <alignment horizontal="center" vertical="center"/>
      <protection hidden="1"/>
    </xf>
    <xf numFmtId="0" fontId="3" fillId="11" borderId="30" xfId="0" applyFont="1" applyFill="1" applyBorder="1" applyAlignment="1" applyProtection="1">
      <alignment vertical="center"/>
      <protection hidden="1"/>
    </xf>
    <xf numFmtId="2" fontId="101" fillId="55" borderId="56" xfId="0" applyNumberFormat="1" applyFont="1" applyFill="1" applyBorder="1" applyAlignment="1" applyProtection="1">
      <alignment horizontal="center" vertical="center"/>
      <protection hidden="1"/>
    </xf>
    <xf numFmtId="0" fontId="101" fillId="33" borderId="56" xfId="0" applyFont="1" applyFill="1" applyBorder="1" applyAlignment="1" applyProtection="1">
      <alignment horizontal="center" vertical="center"/>
      <protection hidden="1"/>
    </xf>
    <xf numFmtId="0" fontId="0" fillId="19" borderId="51" xfId="0" applyFill="1" applyBorder="1" applyAlignment="1" applyProtection="1">
      <alignment horizontal="center" vertical="center"/>
      <protection hidden="1"/>
    </xf>
    <xf numFmtId="0" fontId="3" fillId="11" borderId="0" xfId="0" applyFont="1" applyFill="1" applyAlignment="1" applyProtection="1">
      <alignment horizontal="center" vertical="center"/>
      <protection locked="0" hidden="1"/>
    </xf>
    <xf numFmtId="0" fontId="95" fillId="11" borderId="0" xfId="0" applyFont="1" applyFill="1" applyAlignment="1" applyProtection="1">
      <alignment horizontal="center" vertical="center"/>
      <protection hidden="1"/>
    </xf>
    <xf numFmtId="0" fontId="95" fillId="11" borderId="0" xfId="0" applyFont="1" applyFill="1" applyAlignment="1" applyProtection="1">
      <alignment horizontal="center" vertical="center"/>
      <protection locked="0" hidden="1"/>
    </xf>
    <xf numFmtId="0" fontId="66" fillId="11" borderId="0" xfId="0" applyFont="1" applyFill="1" applyAlignment="1" applyProtection="1">
      <alignment horizontal="center" vertical="center"/>
      <protection hidden="1"/>
    </xf>
    <xf numFmtId="0" fontId="109" fillId="11" borderId="0" xfId="0" applyFont="1" applyFill="1" applyAlignment="1" applyProtection="1">
      <alignment horizontal="center" vertical="center"/>
      <protection hidden="1"/>
    </xf>
    <xf numFmtId="0" fontId="101" fillId="11" borderId="0" xfId="0" applyFont="1" applyFill="1" applyAlignment="1" applyProtection="1">
      <alignment horizontal="center" vertical="center"/>
      <protection hidden="1"/>
    </xf>
    <xf numFmtId="0" fontId="5" fillId="11" borderId="0" xfId="0" applyFont="1" applyFill="1" applyAlignment="1" applyProtection="1">
      <alignment horizontal="center" vertical="center"/>
      <protection hidden="1"/>
    </xf>
    <xf numFmtId="0" fontId="110" fillId="11" borderId="0" xfId="0" applyFont="1" applyFill="1" applyAlignment="1" applyProtection="1">
      <alignment horizontal="center" vertical="center"/>
      <protection hidden="1"/>
    </xf>
    <xf numFmtId="0" fontId="111" fillId="11" borderId="0" xfId="0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7" fillId="20" borderId="0" xfId="0" applyFont="1" applyFill="1" applyAlignment="1" applyProtection="1">
      <alignment horizontal="center" vertical="center"/>
      <protection hidden="1"/>
    </xf>
    <xf numFmtId="192" fontId="57" fillId="53" borderId="0" xfId="0" applyNumberFormat="1" applyFont="1" applyFill="1" applyAlignment="1" applyProtection="1">
      <alignment horizontal="center" vertical="center"/>
      <protection hidden="1"/>
    </xf>
    <xf numFmtId="0" fontId="112" fillId="18" borderId="25" xfId="0" applyFont="1" applyFill="1" applyBorder="1" applyAlignment="1" applyProtection="1">
      <alignment horizontal="center" vertical="center"/>
      <protection hidden="1"/>
    </xf>
    <xf numFmtId="0" fontId="59" fillId="3" borderId="48" xfId="0" applyFont="1" applyFill="1" applyBorder="1" applyAlignment="1" applyProtection="1">
      <alignment horizontal="center" vertical="center"/>
      <protection hidden="1"/>
    </xf>
    <xf numFmtId="0" fontId="59" fillId="3" borderId="52" xfId="0" applyFont="1" applyFill="1" applyBorder="1" applyAlignment="1" applyProtection="1">
      <alignment horizontal="center" vertical="center"/>
      <protection hidden="1"/>
    </xf>
    <xf numFmtId="0" fontId="112" fillId="18" borderId="27" xfId="0" applyFont="1" applyFill="1" applyBorder="1" applyAlignment="1" applyProtection="1">
      <alignment horizontal="center" vertical="center"/>
      <protection hidden="1"/>
    </xf>
    <xf numFmtId="0" fontId="66" fillId="49" borderId="48" xfId="0" applyFont="1" applyFill="1" applyBorder="1" applyAlignment="1" applyProtection="1">
      <alignment horizontal="center" vertical="center"/>
      <protection hidden="1"/>
    </xf>
    <xf numFmtId="0" fontId="100" fillId="48" borderId="52" xfId="0" applyFont="1" applyFill="1" applyBorder="1" applyAlignment="1" applyProtection="1">
      <alignment horizontal="center" vertical="center"/>
      <protection hidden="1"/>
    </xf>
    <xf numFmtId="182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8" borderId="35" xfId="0" applyFont="1" applyFill="1" applyBorder="1" applyAlignment="1" applyProtection="1">
      <alignment horizontal="center" vertical="center"/>
      <protection hidden="1"/>
    </xf>
    <xf numFmtId="0" fontId="1" fillId="57" borderId="39" xfId="0" applyFont="1" applyFill="1" applyBorder="1" applyAlignment="1" applyProtection="1">
      <alignment horizontal="center" vertical="center"/>
      <protection hidden="1"/>
    </xf>
    <xf numFmtId="182" fontId="2" fillId="41" borderId="4" xfId="0" applyNumberFormat="1" applyFont="1" applyFill="1" applyBorder="1" applyAlignment="1" applyProtection="1">
      <alignment horizontal="center" vertical="center"/>
      <protection hidden="1"/>
    </xf>
    <xf numFmtId="182" fontId="2" fillId="2" borderId="50" xfId="0" applyNumberFormat="1" applyFont="1" applyFill="1" applyBorder="1" applyAlignment="1" applyProtection="1">
      <alignment horizontal="center" vertical="center"/>
      <protection hidden="1"/>
    </xf>
    <xf numFmtId="0" fontId="59" fillId="3" borderId="25" xfId="0" applyFont="1" applyFill="1" applyBorder="1" applyAlignment="1" applyProtection="1">
      <alignment horizontal="center" vertical="center" wrapText="1"/>
      <protection hidden="1"/>
    </xf>
    <xf numFmtId="0" fontId="59" fillId="3" borderId="30" xfId="0" applyFont="1" applyFill="1" applyBorder="1" applyAlignment="1" applyProtection="1">
      <alignment horizontal="center" vertical="center" wrapText="1"/>
      <protection hidden="1"/>
    </xf>
    <xf numFmtId="0" fontId="66" fillId="4" borderId="25" xfId="0" applyFont="1" applyFill="1" applyBorder="1" applyAlignment="1" applyProtection="1">
      <alignment horizontal="center" vertical="center" wrapText="1"/>
      <protection hidden="1"/>
    </xf>
    <xf numFmtId="0" fontId="59" fillId="3" borderId="40" xfId="0" applyFont="1" applyFill="1" applyBorder="1" applyAlignment="1" applyProtection="1">
      <alignment horizontal="center" vertical="center" wrapText="1"/>
      <protection hidden="1"/>
    </xf>
    <xf numFmtId="0" fontId="59" fillId="3" borderId="57" xfId="0" applyFont="1" applyFill="1" applyBorder="1" applyAlignment="1" applyProtection="1">
      <alignment horizontal="center" vertical="center" wrapText="1"/>
      <protection hidden="1"/>
    </xf>
    <xf numFmtId="0" fontId="66" fillId="4" borderId="40" xfId="0" applyFont="1" applyFill="1" applyBorder="1" applyAlignment="1" applyProtection="1">
      <alignment horizontal="center" vertical="center" wrapText="1"/>
      <protection hidden="1"/>
    </xf>
    <xf numFmtId="187" fontId="85" fillId="43" borderId="43" xfId="0" applyNumberFormat="1" applyFont="1" applyFill="1" applyBorder="1" applyAlignment="1" applyProtection="1">
      <alignment horizontal="center" vertical="center" wrapText="1"/>
      <protection hidden="1"/>
    </xf>
    <xf numFmtId="187" fontId="85" fillId="43" borderId="58" xfId="0" applyNumberFormat="1" applyFont="1" applyFill="1" applyBorder="1" applyAlignment="1" applyProtection="1">
      <alignment horizontal="center" vertical="center" wrapText="1"/>
      <protection hidden="1"/>
    </xf>
    <xf numFmtId="0" fontId="113" fillId="36" borderId="32" xfId="0" applyFont="1" applyFill="1" applyBorder="1" applyAlignment="1" applyProtection="1">
      <alignment horizontal="center" vertical="center"/>
      <protection hidden="1"/>
    </xf>
    <xf numFmtId="187" fontId="85" fillId="43" borderId="27" xfId="0" applyNumberFormat="1" applyFont="1" applyFill="1" applyBorder="1" applyAlignment="1" applyProtection="1">
      <alignment horizontal="center" vertical="center" wrapText="1"/>
      <protection hidden="1"/>
    </xf>
    <xf numFmtId="187" fontId="85" fillId="43" borderId="31" xfId="0" applyNumberFormat="1" applyFont="1" applyFill="1" applyBorder="1" applyAlignment="1" applyProtection="1">
      <alignment horizontal="center" vertical="center" wrapText="1"/>
      <protection hidden="1"/>
    </xf>
    <xf numFmtId="0" fontId="113" fillId="36" borderId="27" xfId="0" applyFont="1" applyFill="1" applyBorder="1" applyAlignment="1" applyProtection="1">
      <alignment horizontal="center" vertical="center"/>
      <protection hidden="1"/>
    </xf>
    <xf numFmtId="0" fontId="1" fillId="11" borderId="0" xfId="0" applyFont="1" applyFill="1" applyAlignment="1" applyProtection="1">
      <alignment horizontal="center" vertical="center"/>
      <protection hidden="1"/>
    </xf>
    <xf numFmtId="0" fontId="66" fillId="49" borderId="59" xfId="0" applyFont="1" applyFill="1" applyBorder="1" applyAlignment="1" applyProtection="1">
      <alignment horizontal="center" vertical="center" wrapText="1"/>
      <protection hidden="1"/>
    </xf>
    <xf numFmtId="0" fontId="2" fillId="18" borderId="60" xfId="0" applyFont="1" applyFill="1" applyBorder="1" applyAlignment="1" applyProtection="1">
      <alignment horizontal="center" vertical="center"/>
      <protection hidden="1"/>
    </xf>
    <xf numFmtId="0" fontId="98" fillId="48" borderId="60" xfId="0" applyFont="1" applyFill="1" applyBorder="1" applyAlignment="1" applyProtection="1">
      <alignment horizontal="center" vertical="center"/>
      <protection hidden="1"/>
    </xf>
    <xf numFmtId="0" fontId="2" fillId="11" borderId="0" xfId="0" applyFont="1" applyFill="1" applyAlignment="1" applyProtection="1">
      <alignment horizontal="center" vertical="center"/>
      <protection hidden="1"/>
    </xf>
    <xf numFmtId="0" fontId="66" fillId="49" borderId="41" xfId="0" applyFont="1" applyFill="1" applyBorder="1" applyAlignment="1" applyProtection="1">
      <alignment horizontal="center" vertical="center" wrapText="1"/>
      <protection hidden="1"/>
    </xf>
    <xf numFmtId="0" fontId="2" fillId="56" borderId="61" xfId="0" applyFont="1" applyFill="1" applyBorder="1" applyAlignment="1" applyProtection="1">
      <alignment horizontal="center" vertical="center"/>
      <protection hidden="1"/>
    </xf>
    <xf numFmtId="0" fontId="2" fillId="57" borderId="61" xfId="0" applyFont="1" applyFill="1" applyBorder="1" applyAlignment="1" applyProtection="1">
      <alignment horizontal="center" vertical="center"/>
      <protection hidden="1"/>
    </xf>
    <xf numFmtId="0" fontId="113" fillId="63" borderId="41" xfId="0" applyFont="1" applyFill="1" applyBorder="1" applyAlignment="1" applyProtection="1">
      <alignment horizontal="center" vertical="center"/>
      <protection hidden="1"/>
    </xf>
    <xf numFmtId="0" fontId="114" fillId="12" borderId="26" xfId="0" applyFont="1" applyFill="1" applyBorder="1" applyAlignment="1" applyProtection="1">
      <alignment horizontal="center" vertical="center"/>
      <protection hidden="1"/>
    </xf>
    <xf numFmtId="0" fontId="114" fillId="12" borderId="30" xfId="0" applyFont="1" applyFill="1" applyBorder="1" applyAlignment="1" applyProtection="1">
      <alignment horizontal="center" vertical="center"/>
      <protection hidden="1"/>
    </xf>
    <xf numFmtId="0" fontId="113" fillId="63" borderId="62" xfId="0" applyFont="1" applyFill="1" applyBorder="1" applyAlignment="1" applyProtection="1">
      <alignment horizontal="center" vertical="center"/>
      <protection hidden="1"/>
    </xf>
    <xf numFmtId="0" fontId="114" fillId="12" borderId="28" xfId="0" applyFont="1" applyFill="1" applyBorder="1" applyAlignment="1" applyProtection="1">
      <alignment horizontal="center" vertical="center"/>
      <protection hidden="1"/>
    </xf>
    <xf numFmtId="0" fontId="114" fillId="12" borderId="31" xfId="0" applyFont="1" applyFill="1" applyBorder="1" applyAlignment="1" applyProtection="1">
      <alignment horizontal="center" vertical="center"/>
      <protection hidden="1"/>
    </xf>
    <xf numFmtId="0" fontId="18" fillId="37" borderId="63" xfId="0" applyFont="1" applyFill="1" applyBorder="1" applyAlignment="1" applyProtection="1">
      <alignment horizontal="left" vertical="center" wrapText="1"/>
      <protection hidden="1"/>
    </xf>
    <xf numFmtId="0" fontId="18" fillId="37" borderId="64" xfId="0" applyFont="1" applyFill="1" applyBorder="1" applyAlignment="1" applyProtection="1">
      <alignment horizontal="left" vertical="center" wrapText="1"/>
      <protection hidden="1"/>
    </xf>
    <xf numFmtId="0" fontId="18" fillId="37" borderId="65" xfId="0" applyFont="1" applyFill="1" applyBorder="1" applyAlignment="1" applyProtection="1">
      <alignment horizontal="left" vertical="center" wrapText="1"/>
      <protection hidden="1"/>
    </xf>
    <xf numFmtId="0" fontId="13" fillId="64" borderId="8" xfId="0" applyFont="1" applyFill="1" applyBorder="1" applyAlignment="1" applyProtection="1">
      <alignment horizontal="right" vertical="center"/>
      <protection hidden="1"/>
    </xf>
    <xf numFmtId="0" fontId="9" fillId="24" borderId="42" xfId="0" applyFont="1" applyFill="1" applyBorder="1" applyAlignment="1" applyProtection="1">
      <alignment horizontal="center" vertical="center"/>
      <protection hidden="1"/>
    </xf>
    <xf numFmtId="0" fontId="9" fillId="24" borderId="15" xfId="0" applyFont="1" applyFill="1" applyBorder="1" applyAlignment="1" applyProtection="1">
      <alignment horizontal="center" vertical="center"/>
      <protection hidden="1"/>
    </xf>
    <xf numFmtId="0" fontId="13" fillId="19" borderId="13" xfId="0" applyFont="1" applyFill="1" applyBorder="1" applyAlignment="1" applyProtection="1">
      <alignment horizontal="center" vertical="center"/>
      <protection hidden="1"/>
    </xf>
    <xf numFmtId="0" fontId="13" fillId="19" borderId="66" xfId="0" applyFont="1" applyFill="1" applyBorder="1" applyAlignment="1" applyProtection="1">
      <alignment horizontal="center" vertical="center"/>
      <protection hidden="1"/>
    </xf>
    <xf numFmtId="0" fontId="115" fillId="40" borderId="43" xfId="0" applyFont="1" applyFill="1" applyBorder="1" applyAlignment="1" applyProtection="1">
      <alignment horizontal="center" vertical="center"/>
      <protection hidden="1"/>
    </xf>
    <xf numFmtId="0" fontId="115" fillId="40" borderId="22" xfId="0" applyFont="1" applyFill="1" applyBorder="1" applyAlignment="1" applyProtection="1">
      <alignment horizontal="center" vertical="center"/>
      <protection hidden="1"/>
    </xf>
    <xf numFmtId="0" fontId="116" fillId="41" borderId="18" xfId="0" applyFont="1" applyFill="1" applyBorder="1" applyAlignment="1" applyProtection="1">
      <alignment horizontal="center" vertical="center"/>
      <protection hidden="1"/>
    </xf>
    <xf numFmtId="0" fontId="116" fillId="41" borderId="58" xfId="0" applyFont="1" applyFill="1" applyBorder="1" applyAlignment="1" applyProtection="1">
      <alignment horizontal="center" vertical="center"/>
      <protection hidden="1"/>
    </xf>
    <xf numFmtId="0" fontId="115" fillId="40" borderId="27" xfId="0" applyFont="1" applyFill="1" applyBorder="1" applyAlignment="1" applyProtection="1">
      <alignment horizontal="center" vertical="center"/>
      <protection hidden="1"/>
    </xf>
    <xf numFmtId="0" fontId="115" fillId="40" borderId="67" xfId="0" applyFont="1" applyFill="1" applyBorder="1" applyAlignment="1" applyProtection="1">
      <alignment horizontal="center" vertical="center"/>
      <protection hidden="1"/>
    </xf>
    <xf numFmtId="0" fontId="116" fillId="41" borderId="36" xfId="0" applyFont="1" applyFill="1" applyBorder="1" applyAlignment="1" applyProtection="1">
      <alignment horizontal="center" vertical="center"/>
      <protection hidden="1"/>
    </xf>
    <xf numFmtId="0" fontId="116" fillId="41" borderId="31" xfId="0" applyFont="1" applyFill="1" applyBorder="1" applyAlignment="1" applyProtection="1">
      <alignment horizontal="center" vertical="center"/>
      <protection hidden="1"/>
    </xf>
    <xf numFmtId="0" fontId="32" fillId="2" borderId="18" xfId="0" applyFont="1" applyFill="1" applyBorder="1" applyAlignment="1" applyProtection="1">
      <alignment horizontal="center" vertical="center"/>
      <protection hidden="1"/>
    </xf>
    <xf numFmtId="0" fontId="32" fillId="2" borderId="19" xfId="0" applyFont="1" applyFill="1" applyBorder="1" applyAlignment="1" applyProtection="1">
      <alignment horizontal="center" vertical="center"/>
      <protection hidden="1"/>
    </xf>
    <xf numFmtId="0" fontId="32" fillId="2" borderId="22" xfId="0" applyFont="1" applyFill="1" applyBorder="1" applyAlignment="1" applyProtection="1">
      <alignment horizontal="center" vertical="center"/>
      <protection hidden="1"/>
    </xf>
    <xf numFmtId="0" fontId="32" fillId="2" borderId="21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Alignment="1" applyProtection="1">
      <alignment horizontal="center" vertical="center"/>
      <protection hidden="1"/>
    </xf>
    <xf numFmtId="0" fontId="32" fillId="2" borderId="23" xfId="0" applyFont="1" applyFill="1" applyBorder="1" applyAlignment="1" applyProtection="1">
      <alignment horizontal="center" vertical="center"/>
      <protection hidden="1"/>
    </xf>
    <xf numFmtId="0" fontId="10" fillId="26" borderId="18" xfId="0" applyFont="1" applyFill="1" applyBorder="1" applyAlignment="1" applyProtection="1">
      <alignment horizontal="center" vertical="center"/>
      <protection hidden="1"/>
    </xf>
    <xf numFmtId="0" fontId="10" fillId="26" borderId="19" xfId="0" applyFont="1" applyFill="1" applyBorder="1" applyAlignment="1" applyProtection="1">
      <alignment horizontal="center" vertical="center"/>
      <protection hidden="1"/>
    </xf>
    <xf numFmtId="184" fontId="18" fillId="35" borderId="19" xfId="0" applyNumberFormat="1" applyFont="1" applyFill="1" applyBorder="1" applyAlignment="1" applyProtection="1">
      <alignment horizontal="center" vertical="center"/>
      <protection hidden="1"/>
    </xf>
    <xf numFmtId="184" fontId="18" fillId="35" borderId="22" xfId="0" applyNumberFormat="1" applyFont="1" applyFill="1" applyBorder="1" applyAlignment="1" applyProtection="1">
      <alignment horizontal="center" vertical="center"/>
      <protection hidden="1"/>
    </xf>
    <xf numFmtId="0" fontId="10" fillId="26" borderId="16" xfId="0" applyFont="1" applyFill="1" applyBorder="1" applyAlignment="1" applyProtection="1">
      <alignment horizontal="center" vertical="center"/>
      <protection hidden="1"/>
    </xf>
    <xf numFmtId="0" fontId="10" fillId="26" borderId="20" xfId="0" applyFont="1" applyFill="1" applyBorder="1" applyAlignment="1" applyProtection="1">
      <alignment horizontal="center" vertical="center"/>
      <protection hidden="1"/>
    </xf>
    <xf numFmtId="184" fontId="18" fillId="35" borderId="20" xfId="0" applyNumberFormat="1" applyFont="1" applyFill="1" applyBorder="1" applyAlignment="1" applyProtection="1">
      <alignment horizontal="center" vertical="center"/>
      <protection hidden="1"/>
    </xf>
    <xf numFmtId="184" fontId="18" fillId="35" borderId="17" xfId="0" applyNumberFormat="1" applyFont="1" applyFill="1" applyBorder="1" applyAlignment="1" applyProtection="1">
      <alignment horizontal="center" vertical="center"/>
      <protection hidden="1"/>
    </xf>
    <xf numFmtId="0" fontId="10" fillId="65" borderId="18" xfId="0" applyFont="1" applyFill="1" applyBorder="1" applyAlignment="1" applyProtection="1">
      <alignment horizontal="center" vertical="center"/>
      <protection hidden="1"/>
    </xf>
    <xf numFmtId="0" fontId="10" fillId="65" borderId="19" xfId="0" applyFont="1" applyFill="1" applyBorder="1" applyAlignment="1" applyProtection="1">
      <alignment horizontal="center" vertical="center"/>
      <protection hidden="1"/>
    </xf>
    <xf numFmtId="184" fontId="18" fillId="33" borderId="19" xfId="0" applyNumberFormat="1" applyFont="1" applyFill="1" applyBorder="1" applyAlignment="1" applyProtection="1">
      <alignment horizontal="center" vertical="center"/>
      <protection hidden="1"/>
    </xf>
    <xf numFmtId="184" fontId="18" fillId="33" borderId="22" xfId="0" applyNumberFormat="1" applyFont="1" applyFill="1" applyBorder="1" applyAlignment="1" applyProtection="1">
      <alignment horizontal="center" vertical="center"/>
      <protection hidden="1"/>
    </xf>
    <xf numFmtId="0" fontId="10" fillId="65" borderId="16" xfId="0" applyFont="1" applyFill="1" applyBorder="1" applyAlignment="1" applyProtection="1">
      <alignment horizontal="center" vertical="center"/>
      <protection hidden="1"/>
    </xf>
    <xf numFmtId="0" fontId="10" fillId="65" borderId="20" xfId="0" applyFont="1" applyFill="1" applyBorder="1" applyAlignment="1" applyProtection="1">
      <alignment horizontal="center" vertical="center"/>
      <protection hidden="1"/>
    </xf>
    <xf numFmtId="184" fontId="18" fillId="33" borderId="20" xfId="0" applyNumberFormat="1" applyFont="1" applyFill="1" applyBorder="1" applyAlignment="1" applyProtection="1">
      <alignment horizontal="center" vertical="center"/>
      <protection hidden="1"/>
    </xf>
    <xf numFmtId="184" fontId="18" fillId="33" borderId="17" xfId="0" applyNumberFormat="1" applyFont="1" applyFill="1" applyBorder="1" applyAlignment="1" applyProtection="1">
      <alignment horizontal="center" vertical="center"/>
      <protection hidden="1"/>
    </xf>
    <xf numFmtId="0" fontId="10" fillId="13" borderId="18" xfId="0" applyFont="1" applyFill="1" applyBorder="1" applyAlignment="1" applyProtection="1">
      <alignment horizontal="center" vertical="center"/>
      <protection hidden="1"/>
    </xf>
    <xf numFmtId="0" fontId="10" fillId="13" borderId="19" xfId="0" applyFont="1" applyFill="1" applyBorder="1" applyAlignment="1" applyProtection="1">
      <alignment horizontal="center" vertical="center"/>
      <protection hidden="1"/>
    </xf>
    <xf numFmtId="184" fontId="18" fillId="11" borderId="19" xfId="0" applyNumberFormat="1" applyFont="1" applyFill="1" applyBorder="1" applyAlignment="1" applyProtection="1">
      <alignment horizontal="center" vertical="center"/>
      <protection hidden="1"/>
    </xf>
    <xf numFmtId="184" fontId="18" fillId="11" borderId="22" xfId="0" applyNumberFormat="1" applyFont="1" applyFill="1" applyBorder="1" applyAlignment="1" applyProtection="1">
      <alignment horizontal="center" vertical="center"/>
      <protection hidden="1"/>
    </xf>
    <xf numFmtId="0" fontId="10" fillId="13" borderId="16" xfId="0" applyFont="1" applyFill="1" applyBorder="1" applyAlignment="1" applyProtection="1">
      <alignment horizontal="center" vertical="center"/>
      <protection hidden="1"/>
    </xf>
    <xf numFmtId="0" fontId="10" fillId="13" borderId="20" xfId="0" applyFont="1" applyFill="1" applyBorder="1" applyAlignment="1" applyProtection="1">
      <alignment horizontal="center" vertical="center"/>
      <protection hidden="1"/>
    </xf>
    <xf numFmtId="184" fontId="18" fillId="11" borderId="20" xfId="0" applyNumberFormat="1" applyFont="1" applyFill="1" applyBorder="1" applyAlignment="1" applyProtection="1">
      <alignment horizontal="center" vertical="center"/>
      <protection hidden="1"/>
    </xf>
    <xf numFmtId="184" fontId="18" fillId="11" borderId="17" xfId="0" applyNumberFormat="1" applyFont="1" applyFill="1" applyBorder="1" applyAlignment="1" applyProtection="1">
      <alignment horizontal="center" vertical="center"/>
      <protection hidden="1"/>
    </xf>
    <xf numFmtId="0" fontId="117" fillId="3" borderId="18" xfId="0" applyFont="1" applyFill="1" applyBorder="1" applyAlignment="1" applyProtection="1">
      <alignment horizontal="center" vertical="center"/>
      <protection hidden="1"/>
    </xf>
    <xf numFmtId="0" fontId="117" fillId="3" borderId="19" xfId="0" applyFont="1" applyFill="1" applyBorder="1" applyAlignment="1" applyProtection="1">
      <alignment horizontal="center" vertical="center"/>
      <protection hidden="1"/>
    </xf>
    <xf numFmtId="0" fontId="117" fillId="3" borderId="22" xfId="0" applyFont="1" applyFill="1" applyBorder="1" applyAlignment="1" applyProtection="1">
      <alignment horizontal="center" vertical="center"/>
      <protection hidden="1"/>
    </xf>
    <xf numFmtId="0" fontId="117" fillId="3" borderId="21" xfId="0" applyFont="1" applyFill="1" applyBorder="1" applyAlignment="1" applyProtection="1">
      <alignment horizontal="center" vertical="center"/>
      <protection hidden="1"/>
    </xf>
    <xf numFmtId="0" fontId="117" fillId="3" borderId="0" xfId="0" applyFont="1" applyFill="1" applyAlignment="1" applyProtection="1">
      <alignment horizontal="center" vertical="center"/>
      <protection hidden="1"/>
    </xf>
    <xf numFmtId="0" fontId="117" fillId="3" borderId="23" xfId="0" applyFont="1" applyFill="1" applyBorder="1" applyAlignment="1" applyProtection="1">
      <alignment horizontal="center" vertical="center"/>
      <protection hidden="1"/>
    </xf>
    <xf numFmtId="0" fontId="23" fillId="24" borderId="18" xfId="0" applyFont="1" applyFill="1" applyBorder="1" applyAlignment="1" applyProtection="1">
      <alignment horizontal="center" vertical="center"/>
      <protection hidden="1"/>
    </xf>
    <xf numFmtId="0" fontId="23" fillId="24" borderId="22" xfId="0" applyFont="1" applyFill="1" applyBorder="1" applyAlignment="1" applyProtection="1">
      <alignment horizontal="center" vertical="center"/>
      <protection hidden="1"/>
    </xf>
    <xf numFmtId="0" fontId="118" fillId="48" borderId="18" xfId="0" applyFont="1" applyFill="1" applyBorder="1" applyAlignment="1" applyProtection="1">
      <alignment horizontal="center" vertical="center"/>
      <protection hidden="1"/>
    </xf>
    <xf numFmtId="0" fontId="118" fillId="48" borderId="22" xfId="0" applyFont="1" applyFill="1" applyBorder="1" applyAlignment="1" applyProtection="1">
      <alignment horizontal="center" vertical="center"/>
      <protection hidden="1"/>
    </xf>
    <xf numFmtId="0" fontId="23" fillId="24" borderId="23" xfId="0" applyFont="1" applyFill="1" applyBorder="1" applyAlignment="1" applyProtection="1">
      <alignment horizontal="center" vertical="center"/>
      <protection hidden="1"/>
    </xf>
    <xf numFmtId="0" fontId="118" fillId="48" borderId="21" xfId="0" applyFont="1" applyFill="1" applyBorder="1" applyAlignment="1" applyProtection="1">
      <alignment horizontal="center" vertical="center"/>
      <protection hidden="1"/>
    </xf>
    <xf numFmtId="0" fontId="118" fillId="48" borderId="23" xfId="0" applyFont="1" applyFill="1" applyBorder="1" applyAlignment="1" applyProtection="1">
      <alignment horizontal="center" vertical="center"/>
      <protection hidden="1"/>
    </xf>
    <xf numFmtId="179" fontId="119" fillId="62" borderId="21" xfId="0" applyNumberFormat="1" applyFont="1" applyFill="1" applyBorder="1" applyAlignment="1" applyProtection="1">
      <alignment horizontal="center" vertical="center"/>
      <protection locked="0" hidden="1"/>
    </xf>
    <xf numFmtId="179" fontId="119" fillId="62" borderId="23" xfId="0" applyNumberFormat="1" applyFont="1" applyFill="1" applyBorder="1" applyAlignment="1" applyProtection="1">
      <alignment horizontal="center" vertical="center"/>
      <protection locked="0" hidden="1"/>
    </xf>
    <xf numFmtId="179" fontId="119" fillId="57" borderId="21" xfId="0" applyNumberFormat="1" applyFont="1" applyFill="1" applyBorder="1" applyAlignment="1" applyProtection="1">
      <alignment horizontal="center" vertical="center"/>
      <protection locked="0" hidden="1"/>
    </xf>
    <xf numFmtId="179" fontId="119" fillId="57" borderId="23" xfId="0" applyNumberFormat="1" applyFont="1" applyFill="1" applyBorder="1" applyAlignment="1" applyProtection="1">
      <alignment horizontal="center" vertical="center"/>
      <protection locked="0" hidden="1"/>
    </xf>
    <xf numFmtId="179" fontId="119" fillId="62" borderId="16" xfId="0" applyNumberFormat="1" applyFont="1" applyFill="1" applyBorder="1" applyAlignment="1" applyProtection="1">
      <alignment horizontal="center" vertical="center"/>
      <protection locked="0" hidden="1"/>
    </xf>
    <xf numFmtId="179" fontId="119" fillId="62" borderId="17" xfId="0" applyNumberFormat="1" applyFont="1" applyFill="1" applyBorder="1" applyAlignment="1" applyProtection="1">
      <alignment horizontal="center" vertical="center"/>
      <protection locked="0" hidden="1"/>
    </xf>
    <xf numFmtId="179" fontId="119" fillId="57" borderId="16" xfId="0" applyNumberFormat="1" applyFont="1" applyFill="1" applyBorder="1" applyAlignment="1" applyProtection="1">
      <alignment horizontal="center" vertical="center"/>
      <protection locked="0" hidden="1"/>
    </xf>
    <xf numFmtId="179" fontId="119" fillId="57" borderId="17" xfId="0" applyNumberFormat="1" applyFont="1" applyFill="1" applyBorder="1" applyAlignment="1" applyProtection="1">
      <alignment horizontal="center" vertical="center"/>
      <protection locked="0" hidden="1"/>
    </xf>
    <xf numFmtId="0" fontId="30" fillId="37" borderId="25" xfId="0" applyFont="1" applyFill="1" applyBorder="1" applyAlignment="1" applyProtection="1">
      <alignment horizontal="center" vertical="center" wrapText="1"/>
      <protection hidden="1"/>
    </xf>
    <xf numFmtId="0" fontId="30" fillId="37" borderId="26" xfId="0" applyFont="1" applyFill="1" applyBorder="1" applyAlignment="1" applyProtection="1">
      <alignment horizontal="center" vertical="center"/>
      <protection hidden="1"/>
    </xf>
    <xf numFmtId="0" fontId="2" fillId="18" borderId="59" xfId="0" applyFont="1" applyFill="1" applyBorder="1" applyAlignment="1" applyProtection="1">
      <alignment horizontal="center" vertical="center"/>
      <protection hidden="1"/>
    </xf>
    <xf numFmtId="0" fontId="30" fillId="37" borderId="32" xfId="0" applyFont="1" applyFill="1" applyBorder="1" applyAlignment="1" applyProtection="1">
      <alignment horizontal="center" vertical="center"/>
      <protection hidden="1"/>
    </xf>
    <xf numFmtId="0" fontId="30" fillId="37" borderId="0" xfId="0" applyFont="1" applyFill="1" applyAlignment="1" applyProtection="1">
      <alignment horizontal="center" vertical="center"/>
      <protection hidden="1"/>
    </xf>
    <xf numFmtId="0" fontId="59" fillId="56" borderId="62" xfId="0" applyFont="1" applyFill="1" applyBorder="1" applyAlignment="1" applyProtection="1">
      <alignment horizontal="center" vertical="center"/>
      <protection hidden="1"/>
    </xf>
    <xf numFmtId="0" fontId="114" fillId="12" borderId="25" xfId="0" applyFont="1" applyFill="1" applyBorder="1" applyAlignment="1" applyProtection="1">
      <alignment horizontal="center" vertical="center"/>
      <protection hidden="1"/>
    </xf>
    <xf numFmtId="0" fontId="30" fillId="37" borderId="27" xfId="0" applyFont="1" applyFill="1" applyBorder="1" applyAlignment="1" applyProtection="1">
      <alignment horizontal="center" vertical="center"/>
      <protection hidden="1"/>
    </xf>
    <xf numFmtId="0" fontId="30" fillId="37" borderId="28" xfId="0" applyFont="1" applyFill="1" applyBorder="1" applyAlignment="1" applyProtection="1">
      <alignment horizontal="center" vertical="center"/>
      <protection hidden="1"/>
    </xf>
    <xf numFmtId="0" fontId="114" fillId="12" borderId="27" xfId="0" applyFont="1" applyFill="1" applyBorder="1" applyAlignment="1" applyProtection="1">
      <alignment horizontal="center" vertical="center"/>
      <protection hidden="1"/>
    </xf>
    <xf numFmtId="0" fontId="1" fillId="11" borderId="0" xfId="0" applyFont="1" applyFill="1" applyAlignment="1" applyProtection="1">
      <alignment vertical="center"/>
      <protection hidden="1"/>
    </xf>
    <xf numFmtId="0" fontId="59" fillId="57" borderId="61" xfId="0" applyFont="1" applyFill="1" applyBorder="1" applyAlignment="1" applyProtection="1">
      <alignment horizontal="center" vertical="center"/>
      <protection hidden="1"/>
    </xf>
    <xf numFmtId="0" fontId="0" fillId="66" borderId="0" xfId="0" applyFill="1" applyAlignment="1" applyProtection="1">
      <alignment horizontal="center"/>
      <protection hidden="1"/>
    </xf>
    <xf numFmtId="0" fontId="120" fillId="3" borderId="0" xfId="0" applyFont="1" applyFill="1" applyAlignment="1" applyProtection="1">
      <alignment horizontal="center" vertical="center" wrapText="1"/>
      <protection hidden="1"/>
    </xf>
    <xf numFmtId="0" fontId="120" fillId="3" borderId="0" xfId="0" applyFont="1" applyFill="1" applyAlignment="1" applyProtection="1">
      <alignment horizontal="center" vertical="center"/>
      <protection hidden="1"/>
    </xf>
    <xf numFmtId="0" fontId="121" fillId="7" borderId="0" xfId="0" applyFont="1" applyFill="1" applyAlignment="1" applyProtection="1">
      <alignment horizontal="center" vertical="center"/>
      <protection hidden="1"/>
    </xf>
    <xf numFmtId="186" fontId="85" fillId="11" borderId="0" xfId="0" applyNumberFormat="1" applyFont="1" applyFill="1" applyAlignment="1" applyProtection="1">
      <alignment horizontal="center" vertical="center"/>
      <protection hidden="1"/>
    </xf>
    <xf numFmtId="0" fontId="2" fillId="66" borderId="0" xfId="0" applyFont="1" applyFill="1" applyAlignment="1" applyProtection="1">
      <alignment horizontal="center" vertical="center"/>
      <protection hidden="1"/>
    </xf>
    <xf numFmtId="0" fontId="122" fillId="67" borderId="0" xfId="0" applyFont="1" applyFill="1" applyAlignment="1" applyProtection="1">
      <alignment horizontal="center" vertical="center"/>
      <protection hidden="1"/>
    </xf>
    <xf numFmtId="0" fontId="123" fillId="68" borderId="0" xfId="0" applyFont="1" applyFill="1" applyAlignment="1" applyProtection="1">
      <alignment horizontal="center" vertical="center"/>
      <protection hidden="1"/>
    </xf>
    <xf numFmtId="0" fontId="59" fillId="66" borderId="0" xfId="0" applyFont="1" applyFill="1" applyAlignment="1" applyProtection="1">
      <alignment horizontal="center" vertical="center"/>
      <protection hidden="1"/>
    </xf>
    <xf numFmtId="0" fontId="85" fillId="18" borderId="0" xfId="0" applyFont="1" applyFill="1" applyAlignment="1" applyProtection="1">
      <alignment horizontal="center" vertical="center"/>
      <protection hidden="1"/>
    </xf>
    <xf numFmtId="0" fontId="85" fillId="2" borderId="0" xfId="0" applyFont="1" applyFill="1" applyAlignment="1" applyProtection="1">
      <alignment horizontal="center" vertical="center"/>
      <protection hidden="1"/>
    </xf>
    <xf numFmtId="0" fontId="124" fillId="14" borderId="0" xfId="0" applyFont="1" applyFill="1" applyAlignment="1" applyProtection="1">
      <alignment horizontal="center" vertical="center"/>
      <protection hidden="1"/>
    </xf>
    <xf numFmtId="0" fontId="124" fillId="69" borderId="0" xfId="0" applyFont="1" applyFill="1" applyAlignment="1" applyProtection="1">
      <alignment horizontal="center" vertical="center"/>
      <protection hidden="1"/>
    </xf>
    <xf numFmtId="0" fontId="125" fillId="70" borderId="0" xfId="0" applyFont="1" applyFill="1" applyAlignment="1" applyProtection="1">
      <alignment horizontal="center" vertical="center"/>
      <protection hidden="1"/>
    </xf>
    <xf numFmtId="178" fontId="86" fillId="70" borderId="0" xfId="0" applyNumberFormat="1" applyFont="1" applyFill="1" applyAlignment="1" applyProtection="1">
      <alignment horizontal="center" vertical="center"/>
      <protection hidden="1"/>
    </xf>
    <xf numFmtId="189" fontId="86" fillId="70" borderId="0" xfId="0" applyNumberFormat="1" applyFont="1" applyFill="1" applyAlignment="1" applyProtection="1">
      <alignment horizontal="center" vertical="center"/>
      <protection hidden="1"/>
    </xf>
    <xf numFmtId="0" fontId="122" fillId="71" borderId="0" xfId="0" applyFont="1" applyFill="1" applyAlignment="1" applyProtection="1">
      <alignment horizontal="center" vertical="center"/>
      <protection hidden="1"/>
    </xf>
    <xf numFmtId="0" fontId="123" fillId="72" borderId="0" xfId="0" applyFont="1" applyFill="1" applyAlignment="1" applyProtection="1">
      <alignment horizontal="center" vertical="center"/>
      <protection hidden="1"/>
    </xf>
    <xf numFmtId="0" fontId="57" fillId="73" borderId="0" xfId="0" applyFont="1" applyFill="1" applyAlignment="1" applyProtection="1">
      <alignment horizontal="center" vertical="center"/>
      <protection hidden="1"/>
    </xf>
    <xf numFmtId="0" fontId="126" fillId="74" borderId="0" xfId="0" applyFont="1" applyFill="1" applyAlignment="1" applyProtection="1">
      <alignment horizontal="center" vertical="center"/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00FF3B3B"/>
      <color rgb="0079FFDF"/>
      <color rgb="00DFDA00"/>
      <color rgb="00003DB8"/>
      <color rgb="003FF2FB"/>
      <color rgb="0095C674"/>
      <color rgb="00F2A068"/>
      <color rgb="00D1FFF4"/>
      <color rgb="00F19E65"/>
      <color rgb="0081DE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13</c:v>
                </c:pt>
                <c:pt idx="22">
                  <c:v>14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fld id="{0a4f0ab3-7d78-44e3-b420-9472c1ce0fde}" type="VALUE">
                      <a:t>[VALUE]</a:t>
                    </a:fld>
                    <a:endParaRPr lang="en-US" b="0" i="0" u="none" strike="noStrike" baseline="0">
                      <a:latin typeface="Arial" panose="02080604020202020204" pitchFamily="7" charset="0"/>
                      <a:ea typeface="Arial" panose="02080604020202020204" pitchFamily="7" charset="0"/>
                      <a:cs typeface="+mn-ea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Dashboard!$D$5:$D$36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16</c:v>
                </c:pt>
                <c:pt idx="10">
                  <c:v>15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10</c:v>
                </c:pt>
                <c:pt idx="20">
                  <c:v>13</c:v>
                </c:pt>
                <c:pt idx="21">
                  <c:v>15</c:v>
                </c:pt>
                <c:pt idx="22">
                  <c:v>13</c:v>
                </c:pt>
                <c:pt idx="23">
                  <c:v>15</c:v>
                </c:pt>
                <c:pt idx="24">
                  <c:v>14</c:v>
                </c:pt>
                <c:pt idx="25">
                  <c:v>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  <a:endParaRPr lang="en-IN" sz="20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04951031340646"/>
          <c:y val="0.47364787344325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"/>
          <c:y val="0.0328592466677099"/>
          <c:w val="0.982236866177437"/>
          <c:h val="0.935736374489158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Dashboard!$T$4:$U$4</c:f>
              <c:numCache>
                <c:formatCode>General</c:formatCode>
                <c:ptCount val="2"/>
                <c:pt idx="0">
                  <c:v>334</c:v>
                </c:pt>
                <c:pt idx="1">
                  <c:v>351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36</xdr:row>
      <xdr:rowOff>51956</xdr:rowOff>
    </xdr:from>
    <xdr:to>
      <xdr:col>21</xdr:col>
      <xdr:colOff>294409</xdr:colOff>
      <xdr:row>54</xdr:row>
      <xdr:rowOff>47296</xdr:rowOff>
    </xdr:to>
    <xdr:graphicFrame>
      <xdr:nvGraphicFramePr>
        <xdr:cNvPr id="4" name="Chart 3"/>
        <xdr:cNvGraphicFramePr/>
      </xdr:nvGraphicFramePr>
      <xdr:xfrm>
        <a:off x="320040" y="13491210"/>
        <a:ext cx="21735415" cy="6853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239395</xdr:colOff>
      <xdr:row>6</xdr:row>
      <xdr:rowOff>237490</xdr:rowOff>
    </xdr:from>
    <xdr:to>
      <xdr:col>8</xdr:col>
      <xdr:colOff>677545</xdr:colOff>
      <xdr:row>23</xdr:row>
      <xdr:rowOff>118745</xdr:rowOff>
    </xdr:to>
    <xdr:graphicFrame>
      <xdr:nvGraphicFramePr>
        <xdr:cNvPr id="5" name="Chart 4"/>
        <xdr:cNvGraphicFramePr/>
      </xdr:nvGraphicFramePr>
      <xdr:xfrm>
        <a:off x="5556250" y="2247265"/>
        <a:ext cx="4923155" cy="6358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41031</xdr:rowOff>
    </xdr:from>
    <xdr:to>
      <xdr:col>2</xdr:col>
      <xdr:colOff>733</xdr:colOff>
      <xdr:row>2</xdr:row>
      <xdr:rowOff>19050</xdr:rowOff>
    </xdr:to>
    <xdr:cxnSp>
      <xdr:nvCxnSpPr>
        <xdr:cNvPr id="6" name="Straight Connector 5"/>
        <xdr:cNvCxnSpPr/>
      </xdr:nvCxnSpPr>
      <xdr:spPr>
        <a:xfrm>
          <a:off x="0" y="40640"/>
          <a:ext cx="1845945" cy="4927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>
      <xdr:nvCxnSpPr>
        <xdr:cNvPr id="3" name="Straight Connector 2"/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H33"/>
  <sheetViews>
    <sheetView tabSelected="1" zoomScale="50" zoomScaleNormal="50" workbookViewId="0">
      <pane xSplit="8" topLeftCell="I1" activePane="topRight" state="frozen"/>
      <selection/>
      <selection pane="topRight" activeCell="M23" sqref="D37 M23"/>
    </sheetView>
  </sheetViews>
  <sheetFormatPr defaultColWidth="9.01333333333333" defaultRowHeight="15" outlineLevelCol="7"/>
  <cols>
    <col min="1" max="1" width="3" style="477" customWidth="1"/>
    <col min="2" max="7" width="11.8" style="477" customWidth="1"/>
    <col min="8" max="8" width="3" style="477" customWidth="1"/>
    <col min="9" max="16372" width="9.14666666666667" style="477"/>
    <col min="16373" max="16384" width="9.01333333333333" style="477"/>
  </cols>
  <sheetData>
    <row r="1" ht="25" customHeight="1" spans="1:8">
      <c r="A1" s="734"/>
      <c r="B1" s="734"/>
      <c r="C1" s="734"/>
      <c r="D1" s="734"/>
      <c r="E1" s="734"/>
      <c r="F1" s="734"/>
      <c r="G1" s="734"/>
      <c r="H1" s="734"/>
    </row>
    <row r="2" ht="17.25" customHeight="1" spans="1:8">
      <c r="A2" s="734"/>
      <c r="B2" s="735" t="s">
        <v>0</v>
      </c>
      <c r="C2" s="735"/>
      <c r="D2" s="736"/>
      <c r="E2" s="736"/>
      <c r="F2" s="736"/>
      <c r="G2" s="736"/>
      <c r="H2" s="734"/>
    </row>
    <row r="3" ht="17.25" customHeight="1" spans="1:8">
      <c r="A3" s="734"/>
      <c r="B3" s="735"/>
      <c r="C3" s="735"/>
      <c r="D3" s="736"/>
      <c r="E3" s="736"/>
      <c r="F3" s="736"/>
      <c r="G3" s="736"/>
      <c r="H3" s="734"/>
    </row>
    <row r="4" ht="17.25" customHeight="1" spans="1:8">
      <c r="A4" s="734"/>
      <c r="B4" s="736"/>
      <c r="C4" s="736"/>
      <c r="D4" s="736"/>
      <c r="E4" s="736"/>
      <c r="F4" s="736"/>
      <c r="G4" s="736"/>
      <c r="H4" s="734"/>
    </row>
    <row r="5" ht="17.25" customHeight="1" spans="1:8">
      <c r="A5" s="734"/>
      <c r="B5" s="736"/>
      <c r="C5" s="736"/>
      <c r="D5" s="736"/>
      <c r="E5" s="736"/>
      <c r="F5" s="736"/>
      <c r="G5" s="736"/>
      <c r="H5" s="734"/>
    </row>
    <row r="6" ht="17.25" customHeight="1" spans="1:8">
      <c r="A6" s="734"/>
      <c r="B6" s="734"/>
      <c r="C6" s="734"/>
      <c r="D6" s="734"/>
      <c r="E6" s="734"/>
      <c r="F6" s="734"/>
      <c r="G6" s="734"/>
      <c r="H6" s="734"/>
    </row>
    <row r="7" ht="17.25" customHeight="1" spans="1:8">
      <c r="A7" s="734"/>
      <c r="B7" s="737" t="s">
        <v>1</v>
      </c>
      <c r="C7" s="737"/>
      <c r="D7" s="738">
        <f ca="1">Dashboard!F5</f>
        <v>45499</v>
      </c>
      <c r="E7" s="738"/>
      <c r="F7" s="738"/>
      <c r="G7" s="738"/>
      <c r="H7" s="734"/>
    </row>
    <row r="8" ht="17.25" customHeight="1" spans="1:8">
      <c r="A8" s="734"/>
      <c r="B8" s="737"/>
      <c r="C8" s="737"/>
      <c r="D8" s="738"/>
      <c r="E8" s="738"/>
      <c r="F8" s="738"/>
      <c r="G8" s="738"/>
      <c r="H8" s="734"/>
    </row>
    <row r="9" ht="17.25" customHeight="1" spans="1:8">
      <c r="A9" s="734"/>
      <c r="B9" s="737"/>
      <c r="C9" s="737"/>
      <c r="D9" s="738"/>
      <c r="E9" s="738"/>
      <c r="F9" s="738"/>
      <c r="G9" s="738"/>
      <c r="H9" s="734"/>
    </row>
    <row r="10" ht="17.25" customHeight="1" spans="1:8">
      <c r="A10" s="734"/>
      <c r="B10" s="739"/>
      <c r="C10" s="739"/>
      <c r="D10" s="739"/>
      <c r="E10" s="739"/>
      <c r="F10" s="739"/>
      <c r="G10" s="739"/>
      <c r="H10" s="734"/>
    </row>
    <row r="11" ht="17.25" customHeight="1" spans="1:8">
      <c r="A11" s="734"/>
      <c r="B11" s="739"/>
      <c r="C11" s="739"/>
      <c r="D11" s="739"/>
      <c r="E11" s="739"/>
      <c r="F11" s="739"/>
      <c r="G11" s="739"/>
      <c r="H11" s="734"/>
    </row>
    <row r="12" ht="17.25" customHeight="1" spans="1:8">
      <c r="A12" s="734"/>
      <c r="B12" s="740" t="s">
        <v>2</v>
      </c>
      <c r="C12" s="740"/>
      <c r="D12" s="740"/>
      <c r="E12" s="750" t="s">
        <v>3</v>
      </c>
      <c r="F12" s="750"/>
      <c r="G12" s="750"/>
      <c r="H12" s="734"/>
    </row>
    <row r="13" ht="17.25" customHeight="1" spans="1:8">
      <c r="A13" s="734"/>
      <c r="B13" s="740"/>
      <c r="C13" s="740"/>
      <c r="D13" s="740"/>
      <c r="E13" s="750"/>
      <c r="F13" s="750"/>
      <c r="G13" s="750"/>
      <c r="H13" s="734"/>
    </row>
    <row r="14" ht="17.25" customHeight="1" spans="1:8">
      <c r="A14" s="734"/>
      <c r="B14" s="740"/>
      <c r="C14" s="740"/>
      <c r="D14" s="740"/>
      <c r="E14" s="750"/>
      <c r="F14" s="750"/>
      <c r="G14" s="750"/>
      <c r="H14" s="734"/>
    </row>
    <row r="15" ht="17.25" customHeight="1" spans="1:8">
      <c r="A15" s="734"/>
      <c r="B15" s="741" t="str">
        <f ca="1">Dashboard!H5</f>
        <v>Sahid Hossian </v>
      </c>
      <c r="C15" s="741"/>
      <c r="D15" s="741"/>
      <c r="E15" s="751" t="str">
        <f ca="1">Dashboard!I5</f>
        <v>Chicken</v>
      </c>
      <c r="F15" s="751"/>
      <c r="G15" s="751"/>
      <c r="H15" s="734"/>
    </row>
    <row r="16" ht="17.25" customHeight="1" spans="1:8">
      <c r="A16" s="734"/>
      <c r="B16" s="741"/>
      <c r="C16" s="741"/>
      <c r="D16" s="741"/>
      <c r="E16" s="751"/>
      <c r="F16" s="751"/>
      <c r="G16" s="751"/>
      <c r="H16" s="734"/>
    </row>
    <row r="17" ht="17.25" customHeight="1" spans="1:8">
      <c r="A17" s="734"/>
      <c r="B17" s="741"/>
      <c r="C17" s="741"/>
      <c r="D17" s="741"/>
      <c r="E17" s="751"/>
      <c r="F17" s="751"/>
      <c r="G17" s="751"/>
      <c r="H17" s="734"/>
    </row>
    <row r="18" ht="17.25" customHeight="1" spans="1:8">
      <c r="A18" s="734"/>
      <c r="B18" s="742"/>
      <c r="C18" s="742"/>
      <c r="D18" s="742"/>
      <c r="E18" s="742"/>
      <c r="F18" s="742"/>
      <c r="G18" s="742"/>
      <c r="H18" s="734"/>
    </row>
    <row r="19" ht="17.25" customHeight="1" spans="1:8">
      <c r="A19" s="734"/>
      <c r="B19" s="742"/>
      <c r="C19" s="742"/>
      <c r="D19" s="742"/>
      <c r="E19" s="742"/>
      <c r="F19" s="742"/>
      <c r="G19" s="742"/>
      <c r="H19" s="734"/>
    </row>
    <row r="20" ht="17.25" customHeight="1" spans="1:8">
      <c r="A20" s="734"/>
      <c r="B20" s="743" t="s">
        <v>4</v>
      </c>
      <c r="C20" s="743"/>
      <c r="D20" s="744" t="s">
        <v>5</v>
      </c>
      <c r="E20" s="744"/>
      <c r="F20" s="752" t="s">
        <v>6</v>
      </c>
      <c r="G20" s="752"/>
      <c r="H20" s="734"/>
    </row>
    <row r="21" ht="17.25" customHeight="1" spans="1:8">
      <c r="A21" s="734"/>
      <c r="B21" s="743"/>
      <c r="C21" s="743"/>
      <c r="D21" s="744"/>
      <c r="E21" s="744"/>
      <c r="F21" s="752"/>
      <c r="G21" s="752"/>
      <c r="H21" s="734"/>
    </row>
    <row r="22" ht="17.25" customHeight="1" spans="1:8">
      <c r="A22" s="734"/>
      <c r="B22" s="743"/>
      <c r="C22" s="743"/>
      <c r="D22" s="744"/>
      <c r="E22" s="744"/>
      <c r="F22" s="752"/>
      <c r="G22" s="752"/>
      <c r="H22" s="734"/>
    </row>
    <row r="23" ht="17.25" customHeight="1" spans="1:8">
      <c r="A23" s="734"/>
      <c r="B23" s="745">
        <f ca="1">Dashboard!J5</f>
        <v>31</v>
      </c>
      <c r="C23" s="745"/>
      <c r="D23" s="746">
        <f ca="1">Dashboard!J4</f>
        <v>15</v>
      </c>
      <c r="E23" s="746"/>
      <c r="F23" s="753">
        <f ca="1">Dashboard!K4</f>
        <v>16</v>
      </c>
      <c r="G23" s="753"/>
      <c r="H23" s="734"/>
    </row>
    <row r="24" ht="17.25" customHeight="1" spans="1:8">
      <c r="A24" s="734"/>
      <c r="B24" s="745"/>
      <c r="C24" s="745"/>
      <c r="D24" s="746"/>
      <c r="E24" s="746"/>
      <c r="F24" s="753"/>
      <c r="G24" s="753"/>
      <c r="H24" s="734"/>
    </row>
    <row r="25" ht="17.25" customHeight="1" spans="1:8">
      <c r="A25" s="734"/>
      <c r="B25" s="745"/>
      <c r="C25" s="745"/>
      <c r="D25" s="746"/>
      <c r="E25" s="746"/>
      <c r="F25" s="753"/>
      <c r="G25" s="753"/>
      <c r="H25" s="734"/>
    </row>
    <row r="26" ht="37.5" customHeight="1" spans="1:8">
      <c r="A26" s="734"/>
      <c r="B26" s="734"/>
      <c r="C26" s="734"/>
      <c r="D26" s="734"/>
      <c r="E26" s="734"/>
      <c r="F26" s="734"/>
      <c r="G26" s="734"/>
      <c r="H26" s="734"/>
    </row>
    <row r="27" ht="17.25" customHeight="1" spans="1:8">
      <c r="A27" s="734"/>
      <c r="B27" s="747"/>
      <c r="C27" s="747"/>
      <c r="D27" s="747"/>
      <c r="E27" s="747"/>
      <c r="F27" s="747"/>
      <c r="G27" s="747"/>
      <c r="H27" s="734"/>
    </row>
    <row r="28" spans="1:8">
      <c r="A28" s="734"/>
      <c r="B28" s="747" t="s">
        <v>7</v>
      </c>
      <c r="C28" s="747"/>
      <c r="D28" s="747"/>
      <c r="E28" s="747"/>
      <c r="F28" s="747"/>
      <c r="G28" s="747"/>
      <c r="H28" s="734"/>
    </row>
    <row r="29" spans="1:8">
      <c r="A29" s="734"/>
      <c r="B29" s="747"/>
      <c r="C29" s="747"/>
      <c r="D29" s="747"/>
      <c r="E29" s="747"/>
      <c r="F29" s="747"/>
      <c r="G29" s="747"/>
      <c r="H29" s="734"/>
    </row>
    <row r="30" customHeight="1" spans="1:8">
      <c r="A30" s="734"/>
      <c r="B30" s="748">
        <f ca="1">NOW()</f>
        <v>45499.4529282407</v>
      </c>
      <c r="C30" s="748"/>
      <c r="D30" s="748"/>
      <c r="E30" s="748"/>
      <c r="F30" s="748"/>
      <c r="G30" s="748"/>
      <c r="H30" s="734"/>
    </row>
    <row r="31" customHeight="1" spans="1:8">
      <c r="A31" s="734"/>
      <c r="B31" s="748"/>
      <c r="C31" s="748"/>
      <c r="D31" s="748"/>
      <c r="E31" s="748"/>
      <c r="F31" s="748"/>
      <c r="G31" s="748"/>
      <c r="H31" s="734"/>
    </row>
    <row r="32" customHeight="1" spans="1:8">
      <c r="A32" s="734"/>
      <c r="B32" s="749"/>
      <c r="C32" s="749"/>
      <c r="D32" s="749"/>
      <c r="E32" s="749"/>
      <c r="F32" s="749"/>
      <c r="G32" s="749"/>
      <c r="H32" s="734"/>
    </row>
    <row r="33" ht="25" customHeight="1" spans="1:8">
      <c r="A33" s="734"/>
      <c r="B33" s="734"/>
      <c r="C33" s="734"/>
      <c r="D33" s="734"/>
      <c r="E33" s="734"/>
      <c r="F33" s="734"/>
      <c r="G33" s="734"/>
      <c r="H33" s="734"/>
    </row>
  </sheetData>
  <sheetProtection password="CCD7" sheet="1" objects="1"/>
  <mergeCells count="25">
    <mergeCell ref="B1:G1"/>
    <mergeCell ref="B6:G6"/>
    <mergeCell ref="B26:G26"/>
    <mergeCell ref="B27:G27"/>
    <mergeCell ref="B32:G32"/>
    <mergeCell ref="B33:G33"/>
    <mergeCell ref="A1:A33"/>
    <mergeCell ref="H1:H33"/>
    <mergeCell ref="B28:G29"/>
    <mergeCell ref="B30:G31"/>
    <mergeCell ref="B7:C9"/>
    <mergeCell ref="B20:C22"/>
    <mergeCell ref="D20:E22"/>
    <mergeCell ref="F20:G22"/>
    <mergeCell ref="B23:C25"/>
    <mergeCell ref="D23:E25"/>
    <mergeCell ref="F23:G25"/>
    <mergeCell ref="B2:G5"/>
    <mergeCell ref="D7:G9"/>
    <mergeCell ref="B18:G19"/>
    <mergeCell ref="B12:D14"/>
    <mergeCell ref="E12:G14"/>
    <mergeCell ref="B15:D17"/>
    <mergeCell ref="E15:G17"/>
    <mergeCell ref="B10:G11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FDA00"/>
  </sheetPr>
  <dimension ref="B1:I13"/>
  <sheetViews>
    <sheetView showGridLines="0" showRowColHeaders="0" workbookViewId="0">
      <selection activeCell="H15" sqref="H15"/>
    </sheetView>
  </sheetViews>
  <sheetFormatPr defaultColWidth="9.14666666666667" defaultRowHeight="15"/>
  <cols>
    <col min="1" max="1" width="3.09333333333333" style="25" customWidth="1"/>
    <col min="2" max="2" width="27.1733333333333" style="25" customWidth="1"/>
    <col min="3" max="3" width="11.9733333333333" style="25" customWidth="1"/>
    <col min="4" max="6" width="20.1733333333333" style="25" customWidth="1"/>
    <col min="7" max="8" width="9.14666666666667" style="25"/>
    <col min="9" max="9" width="22.06" style="25" customWidth="1"/>
    <col min="10" max="16384" width="9.14666666666667" style="25"/>
  </cols>
  <sheetData>
    <row r="1" ht="15.75"/>
    <row r="2" ht="25.5" spans="2:9">
      <c r="B2" s="26" t="s">
        <v>1</v>
      </c>
      <c r="C2" s="27" t="s">
        <v>154</v>
      </c>
      <c r="D2" s="27" t="s">
        <v>155</v>
      </c>
      <c r="E2" s="27"/>
      <c r="F2" s="43"/>
      <c r="H2" s="44" t="s">
        <v>156</v>
      </c>
      <c r="I2" s="51" t="s">
        <v>157</v>
      </c>
    </row>
    <row r="3" ht="20.25" spans="2:9">
      <c r="B3" s="28"/>
      <c r="C3" s="29" t="s">
        <v>158</v>
      </c>
      <c r="D3" s="30" t="s">
        <v>24</v>
      </c>
      <c r="E3" s="30" t="s">
        <v>38</v>
      </c>
      <c r="F3" s="45" t="s">
        <v>32</v>
      </c>
      <c r="I3" s="52" t="s">
        <v>35</v>
      </c>
    </row>
    <row r="4" ht="20.25" spans="2:9">
      <c r="B4" s="28"/>
      <c r="C4" s="31" t="s">
        <v>159</v>
      </c>
      <c r="D4" s="32" t="s">
        <v>40</v>
      </c>
      <c r="E4" s="32" t="s">
        <v>42</v>
      </c>
      <c r="F4" s="46" t="s">
        <v>37</v>
      </c>
      <c r="I4" s="53" t="s">
        <v>36</v>
      </c>
    </row>
    <row r="5" ht="20.25" spans="2:9">
      <c r="B5" s="28"/>
      <c r="C5" s="33" t="s">
        <v>160</v>
      </c>
      <c r="D5" s="34" t="s">
        <v>31</v>
      </c>
      <c r="E5" s="34" t="s">
        <v>34</v>
      </c>
      <c r="F5" s="47" t="s">
        <v>28</v>
      </c>
      <c r="I5" s="53"/>
    </row>
    <row r="6" ht="20.25" spans="2:9">
      <c r="B6" s="28"/>
      <c r="C6" s="35" t="s">
        <v>14</v>
      </c>
      <c r="D6" s="36" t="s">
        <v>39</v>
      </c>
      <c r="E6" s="36" t="s">
        <v>27</v>
      </c>
      <c r="F6" s="48" t="s">
        <v>41</v>
      </c>
      <c r="I6" s="53"/>
    </row>
    <row r="7" ht="20.25" spans="2:9">
      <c r="B7" s="37">
        <v>45486</v>
      </c>
      <c r="C7" s="38" t="s">
        <v>161</v>
      </c>
      <c r="D7" s="39" t="s">
        <v>29</v>
      </c>
      <c r="E7" s="39" t="s">
        <v>30</v>
      </c>
      <c r="F7" s="49" t="s">
        <v>33</v>
      </c>
      <c r="I7" s="53"/>
    </row>
    <row r="8" ht="21" spans="2:9">
      <c r="B8" s="40"/>
      <c r="C8" s="41" t="s">
        <v>162</v>
      </c>
      <c r="D8" s="42"/>
      <c r="E8" s="42"/>
      <c r="F8" s="50"/>
      <c r="I8" s="54"/>
    </row>
    <row r="12" ht="17.25" customHeight="1"/>
    <row r="13" ht="17.25" customHeight="1"/>
  </sheetData>
  <sheetProtection algorithmName="SHA-512" hashValue="f4eV7ThLIn01H7/6deVGN9yPCL4QI66z4GEWWqIrEdZRKNE0pV+nmK52M4p1Kxl19VvEJLKEV5Duppoma4kU5A==" saltValue="22lu0eXvoOKxJheaqhWQrw==" spinCount="100000" sheet="1" objects="1" scenarios="1"/>
  <mergeCells count="1">
    <mergeCell ref="D2:F2"/>
  </mergeCells>
  <conditionalFormatting sqref="I3:I8">
    <cfRule type="notContainsBlanks" dxfId="4" priority="2">
      <formula>LEN(TRIM(I3))&gt;0</formula>
    </cfRule>
  </conditionalFormatting>
  <dataValidations count="2">
    <dataValidation type="list" allowBlank="1" showInputMessage="1" showErrorMessage="1" sqref="I3:I8 D3:F8">
      <formula1>'Meal Counting'!$C$1:$AN$1</formula1>
    </dataValidation>
    <dataValidation type="list" allowBlank="1" showInputMessage="1" showErrorMessage="1" sqref="C3:C8">
      <formula1>"A,B,C,D,E,F,G"</formula1>
    </dataValidation>
  </dataValidations>
  <pageMargins left="0.7" right="0.7" top="0.75" bottom="0.75" header="0.3" footer="0.3"/>
  <pageSetup paperSize="1" firstPageNumber="0" fitToWidth="0" fitToHeight="0" orientation="portrait" useFirstPageNumber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L63"/>
  <sheetViews>
    <sheetView zoomScale="90" zoomScaleNormal="90" workbookViewId="0">
      <selection activeCell="N8" sqref="N8"/>
    </sheetView>
  </sheetViews>
  <sheetFormatPr defaultColWidth="8.87333333333333" defaultRowHeight="18"/>
  <cols>
    <col min="1" max="5" width="16.4133333333333" style="1" customWidth="1"/>
    <col min="7" max="7" width="8.87333333333333" style="2"/>
    <col min="8" max="8" width="17.4866666666667" style="2" customWidth="1"/>
    <col min="9" max="11" width="8.87333333333333" style="2"/>
    <col min="12" max="12" width="16.4133333333333" style="2" customWidth="1"/>
    <col min="13" max="16384" width="8.87333333333333" style="2"/>
  </cols>
  <sheetData>
    <row r="1" ht="18.75" customHeight="1" spans="1:12">
      <c r="A1" s="3" t="s">
        <v>1</v>
      </c>
      <c r="B1" s="3" t="s">
        <v>163</v>
      </c>
      <c r="C1" s="3" t="s">
        <v>164</v>
      </c>
      <c r="D1" s="3" t="s">
        <v>165</v>
      </c>
      <c r="E1" s="7" t="s">
        <v>166</v>
      </c>
      <c r="H1" s="8" t="s">
        <v>167</v>
      </c>
      <c r="I1" s="12"/>
      <c r="J1" s="13"/>
      <c r="L1" s="14" t="s">
        <v>168</v>
      </c>
    </row>
    <row r="2" ht="18.75" customHeight="1" spans="1:12">
      <c r="A2" s="4"/>
      <c r="B2" s="4"/>
      <c r="C2" s="4"/>
      <c r="D2" s="4"/>
      <c r="E2" s="7"/>
      <c r="H2" s="9" t="s">
        <v>1</v>
      </c>
      <c r="I2" s="15" t="s">
        <v>14</v>
      </c>
      <c r="J2" s="16" t="s">
        <v>15</v>
      </c>
      <c r="L2" s="17">
        <f>A63</f>
        <v>45504</v>
      </c>
    </row>
    <row r="3" spans="1:12">
      <c r="A3" s="5">
        <f>Baazar!A2</f>
        <v>45474</v>
      </c>
      <c r="B3" s="6" t="str">
        <f>IF(Baazar!B2="","",Baazar!B2)</f>
        <v>Sagir</v>
      </c>
      <c r="C3" s="6" t="str">
        <f>B3&amp;COUNTIF($B$3:B3,B3)</f>
        <v>Sagir1</v>
      </c>
      <c r="D3" s="6" t="str">
        <f>IF(Baazar!C2="","",Baazar!C2)</f>
        <v>Chicken</v>
      </c>
      <c r="E3" s="6">
        <f>IF(Baazar!H2=0,"",Baazar!H2)</f>
        <v>912</v>
      </c>
      <c r="H3" s="10">
        <f>A3</f>
        <v>45474</v>
      </c>
      <c r="I3" s="18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J3" s="19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3</v>
      </c>
      <c r="L3" s="20">
        <f>L2+1</f>
        <v>45505</v>
      </c>
    </row>
    <row r="4" spans="1:12">
      <c r="A4" s="6"/>
      <c r="B4" s="6"/>
      <c r="C4" s="6"/>
      <c r="D4" s="6"/>
      <c r="E4" s="6"/>
      <c r="H4" s="10">
        <f>H3+1</f>
        <v>45475</v>
      </c>
      <c r="I4" s="18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3</v>
      </c>
      <c r="J4" s="19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4</v>
      </c>
      <c r="L4" s="20">
        <f t="shared" ref="L4:L12" si="0">L3+1</f>
        <v>45506</v>
      </c>
    </row>
    <row r="5" spans="1:12">
      <c r="A5" s="5">
        <f>Baazar!A4</f>
        <v>45475</v>
      </c>
      <c r="B5" s="6" t="str">
        <f>IF(Baazar!B4="","",Baazar!B4)</f>
        <v>Imran Molla</v>
      </c>
      <c r="C5" s="6" t="str">
        <f>B5&amp;COUNTIF($B$3:B5,B5)</f>
        <v>Imran Molla1</v>
      </c>
      <c r="D5" s="6" t="str">
        <f>IF(Baazar!C4="","",Baazar!C4)</f>
        <v>Egg</v>
      </c>
      <c r="E5" s="6">
        <f>IF(Baazar!H4=0,"",Baazar!H4)</f>
        <v>516</v>
      </c>
      <c r="H5" s="10">
        <f t="shared" ref="H5:H33" si="1">H4+1</f>
        <v>45476</v>
      </c>
      <c r="I5" s="18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3</v>
      </c>
      <c r="J5" s="19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1</v>
      </c>
      <c r="L5" s="20">
        <f t="shared" si="0"/>
        <v>45507</v>
      </c>
    </row>
    <row r="6" spans="1:12">
      <c r="A6" s="6"/>
      <c r="B6" s="6"/>
      <c r="C6" s="6"/>
      <c r="D6" s="6"/>
      <c r="E6" s="6"/>
      <c r="H6" s="10">
        <f t="shared" si="1"/>
        <v>45477</v>
      </c>
      <c r="I6" s="18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3</v>
      </c>
      <c r="J6" s="19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5</v>
      </c>
      <c r="L6" s="20">
        <f t="shared" si="0"/>
        <v>45508</v>
      </c>
    </row>
    <row r="7" spans="1:12">
      <c r="A7" s="5">
        <f>Baazar!A6</f>
        <v>45476</v>
      </c>
      <c r="B7" s="6" t="str">
        <f>IF(Baazar!B6="","",Baazar!B6)</f>
        <v>Omar Faruk</v>
      </c>
      <c r="C7" s="6" t="str">
        <f>B7&amp;COUNTIF($B$3:B7,B7)</f>
        <v>Omar Faruk1</v>
      </c>
      <c r="D7" s="6" t="str">
        <f>IF(Baazar!C6="","",Baazar!C6)</f>
        <v>Fish</v>
      </c>
      <c r="E7" s="6">
        <f>IF(Baazar!H6=0,"",Baazar!H6)</f>
        <v>551</v>
      </c>
      <c r="H7" s="10">
        <f t="shared" si="1"/>
        <v>45478</v>
      </c>
      <c r="I7" s="18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4</v>
      </c>
      <c r="J7" s="19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4</v>
      </c>
      <c r="L7" s="20">
        <f t="shared" si="0"/>
        <v>45509</v>
      </c>
    </row>
    <row r="8" spans="1:12">
      <c r="A8" s="6"/>
      <c r="B8" s="6"/>
      <c r="C8" s="6"/>
      <c r="D8" s="6"/>
      <c r="E8" s="6"/>
      <c r="H8" s="10">
        <f t="shared" si="1"/>
        <v>45479</v>
      </c>
      <c r="I8" s="18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J8" s="19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  <c r="L8" s="20">
        <f t="shared" si="0"/>
        <v>45510</v>
      </c>
    </row>
    <row r="9" spans="1:12">
      <c r="A9" s="5">
        <f>Baazar!A8</f>
        <v>45477</v>
      </c>
      <c r="B9" s="6" t="str">
        <f>IF(Baazar!B8="","",Baazar!B8)</f>
        <v>Masudur</v>
      </c>
      <c r="C9" s="6" t="str">
        <f>B9&amp;COUNTIF($B$3:B9,B9)</f>
        <v>Masudur1</v>
      </c>
      <c r="D9" s="6" t="str">
        <f>IF(Baazar!C8="","",Baazar!C8)</f>
        <v>Chicken</v>
      </c>
      <c r="E9" s="6">
        <f>IF(Baazar!H8=0,"",Baazar!H8)</f>
        <v>848</v>
      </c>
      <c r="H9" s="10">
        <f t="shared" si="1"/>
        <v>45480</v>
      </c>
      <c r="I9" s="18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J9" s="19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2</v>
      </c>
      <c r="L9" s="20">
        <f t="shared" si="0"/>
        <v>45511</v>
      </c>
    </row>
    <row r="10" spans="1:12">
      <c r="A10" s="6"/>
      <c r="B10" s="6"/>
      <c r="C10" s="6"/>
      <c r="D10" s="6"/>
      <c r="E10" s="6"/>
      <c r="H10" s="10">
        <f t="shared" si="1"/>
        <v>45481</v>
      </c>
      <c r="I10" s="18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1</v>
      </c>
      <c r="J10" s="19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  <c r="L10" s="20">
        <f t="shared" si="0"/>
        <v>45512</v>
      </c>
    </row>
    <row r="11" spans="1:12">
      <c r="A11" s="5">
        <f>Baazar!A10</f>
        <v>45478</v>
      </c>
      <c r="B11" s="6" t="str">
        <f>IF(Baazar!B10="","",Baazar!B10)</f>
        <v>Masudur</v>
      </c>
      <c r="C11" s="6" t="str">
        <f>B11&amp;COUNTIF($B$3:B11,B11)</f>
        <v>Masudur2</v>
      </c>
      <c r="D11" s="6" t="str">
        <f>IF(Baazar!C10="","",Baazar!C10)</f>
        <v>Fish</v>
      </c>
      <c r="E11" s="6">
        <f>IF(Baazar!H10=0,"",Baazar!H10)</f>
        <v>623</v>
      </c>
      <c r="H11" s="10">
        <f t="shared" si="1"/>
        <v>45482</v>
      </c>
      <c r="I11" s="18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J11" s="19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  <c r="L11" s="20">
        <f t="shared" si="0"/>
        <v>45513</v>
      </c>
    </row>
    <row r="12" spans="1:12">
      <c r="A12" s="6"/>
      <c r="B12" s="6"/>
      <c r="C12" s="6"/>
      <c r="D12" s="6"/>
      <c r="E12" s="6"/>
      <c r="H12" s="10">
        <f t="shared" si="1"/>
        <v>45483</v>
      </c>
      <c r="I12" s="18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J12" s="19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  <c r="L12" s="21">
        <f t="shared" si="0"/>
        <v>45514</v>
      </c>
    </row>
    <row r="13" spans="1:10">
      <c r="A13" s="5">
        <f>Baazar!A12</f>
        <v>45479</v>
      </c>
      <c r="B13" s="6" t="str">
        <f>IF(Baazar!B12="","",Baazar!B12)</f>
        <v>Omar Faruk</v>
      </c>
      <c r="C13" s="6" t="str">
        <f>B13&amp;COUNTIF($B$3:B13,B13)</f>
        <v>Omar Faruk2</v>
      </c>
      <c r="D13" s="6" t="str">
        <f>IF(Baazar!C12="","",Baazar!C12)</f>
        <v>Beef</v>
      </c>
      <c r="E13" s="6">
        <f>IF(Baazar!H12=0,"",Baazar!H12)</f>
        <v>516</v>
      </c>
      <c r="H13" s="10">
        <f t="shared" si="1"/>
        <v>45484</v>
      </c>
      <c r="I13" s="18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J13" s="19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10">
      <c r="A14" s="6"/>
      <c r="B14" s="6"/>
      <c r="C14" s="6"/>
      <c r="D14" s="6"/>
      <c r="E14" s="6"/>
      <c r="H14" s="10">
        <f t="shared" si="1"/>
        <v>45485</v>
      </c>
      <c r="I14" s="18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J14" s="19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10">
      <c r="A15" s="5">
        <f>Baazar!A14</f>
        <v>45480</v>
      </c>
      <c r="B15" s="6" t="str">
        <f>IF(Baazar!B14="","",Baazar!B14)</f>
        <v>Sahidullaha</v>
      </c>
      <c r="C15" s="6" t="str">
        <f>B15&amp;COUNTIF($B$3:B15,B15)</f>
        <v>Sahidullaha1</v>
      </c>
      <c r="D15" s="6" t="str">
        <f>IF(Baazar!C14="","",Baazar!C14)</f>
        <v>Fish</v>
      </c>
      <c r="E15" s="6">
        <f>IF(Baazar!H14=0,"",Baazar!H14)</f>
        <v>549</v>
      </c>
      <c r="H15" s="10">
        <f t="shared" si="1"/>
        <v>45486</v>
      </c>
      <c r="I15" s="18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1</v>
      </c>
      <c r="J15" s="19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10">
      <c r="A16" s="6"/>
      <c r="B16" s="6"/>
      <c r="C16" s="6"/>
      <c r="D16" s="6"/>
      <c r="E16" s="6"/>
      <c r="H16" s="10">
        <f t="shared" si="1"/>
        <v>45487</v>
      </c>
      <c r="I16" s="18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J16" s="19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10">
      <c r="A17" s="5">
        <f>Baazar!A16</f>
        <v>45481</v>
      </c>
      <c r="B17" s="6" t="str">
        <f>IF(Baazar!B16="","",Baazar!B16)</f>
        <v>Imran Molla</v>
      </c>
      <c r="C17" s="6" t="str">
        <f>B17&amp;COUNTIF($B$3:B17,B17)</f>
        <v>Imran Molla2</v>
      </c>
      <c r="D17" s="6" t="str">
        <f>IF(Baazar!C16="","",Baazar!C16)</f>
        <v>Chicken</v>
      </c>
      <c r="E17" s="6">
        <f>IF(Baazar!H16=0,"",Baazar!H16)</f>
        <v>704</v>
      </c>
      <c r="H17" s="10">
        <f t="shared" si="1"/>
        <v>45488</v>
      </c>
      <c r="I17" s="18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J17" s="19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10">
      <c r="A18" s="6"/>
      <c r="B18" s="6"/>
      <c r="C18" s="6"/>
      <c r="D18" s="6"/>
      <c r="E18" s="6"/>
      <c r="H18" s="10">
        <f t="shared" si="1"/>
        <v>45489</v>
      </c>
      <c r="I18" s="18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J18" s="19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10">
      <c r="A19" s="5">
        <f>Baazar!A18</f>
        <v>45482</v>
      </c>
      <c r="B19" s="6" t="str">
        <f>IF(Baazar!B18="","",Baazar!B18)</f>
        <v>Samaun</v>
      </c>
      <c r="C19" s="6" t="str">
        <f>B19&amp;COUNTIF($B$3:B19,B19)</f>
        <v>Samaun1</v>
      </c>
      <c r="D19" s="6" t="str">
        <f>IF(Baazar!C18="","",Baazar!C18)</f>
        <v>Egg</v>
      </c>
      <c r="E19" s="6">
        <f>IF(Baazar!H18=0,"",Baazar!H18)</f>
        <v>432</v>
      </c>
      <c r="H19" s="10">
        <f t="shared" si="1"/>
        <v>45490</v>
      </c>
      <c r="I19" s="18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J19" s="19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10">
      <c r="A20" s="6"/>
      <c r="B20" s="6"/>
      <c r="C20" s="6"/>
      <c r="D20" s="6"/>
      <c r="E20" s="6"/>
      <c r="H20" s="10">
        <f t="shared" si="1"/>
        <v>45491</v>
      </c>
      <c r="I20" s="18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J20" s="19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10">
      <c r="A21" s="5">
        <f>Baazar!A20</f>
        <v>45483</v>
      </c>
      <c r="B21" s="6" t="str">
        <f>IF(Baazar!B20="","",Baazar!B20)</f>
        <v>Sayad</v>
      </c>
      <c r="C21" s="6" t="str">
        <f>B21&amp;COUNTIF($B$3:B21,B21)</f>
        <v>Sayad1</v>
      </c>
      <c r="D21" s="6" t="str">
        <f>IF(Baazar!C20="","",Baazar!C20)</f>
        <v>Fish</v>
      </c>
      <c r="E21" s="6">
        <f>IF(Baazar!H20=0,"",Baazar!H20)</f>
        <v>620</v>
      </c>
      <c r="H21" s="10">
        <f t="shared" si="1"/>
        <v>45492</v>
      </c>
      <c r="I21" s="18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J21" s="19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10">
      <c r="A22" s="6"/>
      <c r="B22" s="6"/>
      <c r="C22" s="6"/>
      <c r="D22" s="6"/>
      <c r="E22" s="6"/>
      <c r="H22" s="10">
        <f t="shared" si="1"/>
        <v>45493</v>
      </c>
      <c r="I22" s="18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J22" s="19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10">
      <c r="A23" s="5">
        <f>Baazar!A22</f>
        <v>45484</v>
      </c>
      <c r="B23" s="6" t="str">
        <f>IF(Baazar!B22="","",Baazar!B22)</f>
        <v>Sahid Laskar</v>
      </c>
      <c r="C23" s="6" t="str">
        <f>B23&amp;COUNTIF($B$3:B23,B23)</f>
        <v>Sahid Laskar1</v>
      </c>
      <c r="D23" s="6" t="str">
        <f>IF(Baazar!C22="","",Baazar!C22)</f>
        <v>Beef</v>
      </c>
      <c r="E23" s="6">
        <f>IF(Baazar!H22=0,"",Baazar!H22)</f>
        <v>750</v>
      </c>
      <c r="H23" s="10">
        <f t="shared" si="1"/>
        <v>45494</v>
      </c>
      <c r="I23" s="18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J23" s="19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10">
      <c r="A24" s="6"/>
      <c r="B24" s="6"/>
      <c r="C24" s="6"/>
      <c r="D24" s="6"/>
      <c r="E24" s="6"/>
      <c r="H24" s="10">
        <f t="shared" si="1"/>
        <v>45495</v>
      </c>
      <c r="I24" s="18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J24" s="19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10">
      <c r="A25" s="5">
        <f>Baazar!A24</f>
        <v>45485</v>
      </c>
      <c r="B25" s="6" t="str">
        <f>IF(Baazar!B24="","",Baazar!B24)</f>
        <v>Sahidullaha</v>
      </c>
      <c r="C25" s="6" t="str">
        <f>B25&amp;COUNTIF($B$3:B25,B25)</f>
        <v>Sahidullaha2</v>
      </c>
      <c r="D25" s="6" t="str">
        <f>IF(Baazar!C24="","",Baazar!C24)</f>
        <v>Others</v>
      </c>
      <c r="E25" s="6">
        <f>IF(Baazar!H24=0,"",Baazar!H24)</f>
        <v>654</v>
      </c>
      <c r="H25" s="10">
        <f t="shared" si="1"/>
        <v>45496</v>
      </c>
      <c r="I25" s="18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J25" s="19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10">
      <c r="A26" s="6"/>
      <c r="B26" s="6"/>
      <c r="C26" s="6"/>
      <c r="D26" s="6"/>
      <c r="E26" s="6"/>
      <c r="H26" s="10">
        <f t="shared" si="1"/>
        <v>45497</v>
      </c>
      <c r="I26" s="18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J26" s="19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10">
      <c r="A27" s="5">
        <f>Baazar!A26</f>
        <v>45486</v>
      </c>
      <c r="B27" s="6" t="str">
        <f>IF(Baazar!B26="","",Baazar!B26)</f>
        <v>Mofazzal</v>
      </c>
      <c r="C27" s="6" t="str">
        <f>B27&amp;COUNTIF($B$3:B27,B27)</f>
        <v>Mofazzal1</v>
      </c>
      <c r="D27" s="6" t="str">
        <f>IF(Baazar!C26="","",Baazar!C26)</f>
        <v>Chicken</v>
      </c>
      <c r="E27" s="6">
        <f>IF(Baazar!H26=0,"",Baazar!H26)</f>
        <v>702</v>
      </c>
      <c r="H27" s="10">
        <f t="shared" si="1"/>
        <v>45498</v>
      </c>
      <c r="I27" s="18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J27" s="19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10">
      <c r="A28" s="6"/>
      <c r="B28" s="6"/>
      <c r="C28" s="6"/>
      <c r="D28" s="6"/>
      <c r="E28" s="6"/>
      <c r="H28" s="10">
        <f t="shared" si="1"/>
        <v>45499</v>
      </c>
      <c r="I28" s="18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J28" s="19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10">
      <c r="A29" s="5">
        <f>Baazar!A28</f>
        <v>45487</v>
      </c>
      <c r="B29" s="6" t="str">
        <f>IF(Baazar!B28="","",Baazar!B28)</f>
        <v>Aman</v>
      </c>
      <c r="C29" s="6" t="str">
        <f>B29&amp;COUNTIF($B$3:B29,B29)</f>
        <v>Aman1</v>
      </c>
      <c r="D29" s="6" t="str">
        <f>IF(Baazar!C28="","",Baazar!C28)</f>
        <v>Fish</v>
      </c>
      <c r="E29" s="6">
        <f>IF(Baazar!H28=0,"",Baazar!H28)</f>
        <v>505</v>
      </c>
      <c r="H29" s="10">
        <f t="shared" si="1"/>
        <v>45500</v>
      </c>
      <c r="I29" s="18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J29" s="19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10">
      <c r="A30" s="6"/>
      <c r="B30" s="6"/>
      <c r="C30" s="6"/>
      <c r="D30" s="6"/>
      <c r="E30" s="6"/>
      <c r="H30" s="10">
        <f t="shared" si="1"/>
        <v>45501</v>
      </c>
      <c r="I30" s="18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J30" s="19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10">
      <c r="A31" s="5">
        <f>Baazar!A30</f>
        <v>45488</v>
      </c>
      <c r="B31" s="6" t="str">
        <f>IF(Baazar!B30="","",Baazar!B30)</f>
        <v>Iftikar</v>
      </c>
      <c r="C31" s="6" t="str">
        <f>B31&amp;COUNTIF($B$3:B31,B31)</f>
        <v>Iftikar1</v>
      </c>
      <c r="D31" s="6" t="str">
        <f>IF(Baazar!C30="","",Baazar!C30)</f>
        <v>Beef</v>
      </c>
      <c r="E31" s="6">
        <f>IF(Baazar!H30=0,"",Baazar!H30)</f>
        <v>651</v>
      </c>
      <c r="H31" s="10">
        <f t="shared" si="1"/>
        <v>45502</v>
      </c>
      <c r="I31" s="18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J31" s="19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10">
      <c r="A32" s="6"/>
      <c r="B32" s="6"/>
      <c r="C32" s="6"/>
      <c r="D32" s="6"/>
      <c r="E32" s="6"/>
      <c r="H32" s="10">
        <f t="shared" si="1"/>
        <v>45503</v>
      </c>
      <c r="I32" s="18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J32" s="19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ht="18.75" spans="1:10">
      <c r="A33" s="5">
        <f>Baazar!A32</f>
        <v>45489</v>
      </c>
      <c r="B33" s="6" t="str">
        <f>IF(Baazar!B32="","",Baazar!B32)</f>
        <v>Jamal</v>
      </c>
      <c r="C33" s="6" t="str">
        <f>B33&amp;COUNTIF($B$3:B33,B33)</f>
        <v>Jamal1</v>
      </c>
      <c r="D33" s="6" t="str">
        <f>IF(Baazar!C32="","",Baazar!C32)</f>
        <v>Chicken</v>
      </c>
      <c r="E33" s="6">
        <f>IF(Baazar!H32=0,"",Baazar!H32)</f>
        <v>653</v>
      </c>
      <c r="H33" s="11">
        <f t="shared" si="1"/>
        <v>45504</v>
      </c>
      <c r="I33" s="2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J33" s="2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10">
      <c r="A34" s="6"/>
      <c r="B34" s="6"/>
      <c r="C34" s="6"/>
      <c r="D34" s="6"/>
      <c r="E34" s="6"/>
      <c r="I34" s="24"/>
      <c r="J34" s="24"/>
    </row>
    <row r="35" spans="1:10">
      <c r="A35" s="5">
        <f>Baazar!A34</f>
        <v>45490</v>
      </c>
      <c r="B35" s="6" t="str">
        <f>IF(Baazar!B34="","",Baazar!B34)</f>
        <v>Rahul</v>
      </c>
      <c r="C35" s="6" t="str">
        <f>B35&amp;COUNTIF($B$3:B35,B35)</f>
        <v>Rahul1</v>
      </c>
      <c r="D35" s="6" t="str">
        <f>IF(Baazar!C34="","",Baazar!C34)</f>
        <v>Fish</v>
      </c>
      <c r="E35" s="6">
        <f>IF(Baazar!H34=0,"",Baazar!H34)</f>
        <v>605</v>
      </c>
      <c r="I35" s="24"/>
      <c r="J35" s="24"/>
    </row>
    <row r="36" spans="1:10">
      <c r="A36" s="6"/>
      <c r="B36" s="6"/>
      <c r="C36" s="6"/>
      <c r="D36" s="6"/>
      <c r="E36" s="6"/>
      <c r="I36" s="24"/>
      <c r="J36" s="24"/>
    </row>
    <row r="37" spans="1:10">
      <c r="A37" s="5">
        <f>Baazar!A36</f>
        <v>45491</v>
      </c>
      <c r="B37" s="6" t="str">
        <f>IF(Baazar!B36="","",Baazar!B36)</f>
        <v>Nadim</v>
      </c>
      <c r="C37" s="6" t="str">
        <f>B37&amp;COUNTIF($B$3:B37,B37)</f>
        <v>Nadim1</v>
      </c>
      <c r="D37" s="6" t="str">
        <f>IF(Baazar!C36="","",Baazar!C36)</f>
        <v>Egg</v>
      </c>
      <c r="E37" s="6">
        <f>IF(Baazar!H36=0,"",Baazar!H36)</f>
        <v>295</v>
      </c>
      <c r="I37" s="24"/>
      <c r="J37" s="24"/>
    </row>
    <row r="38" spans="1:10">
      <c r="A38" s="6"/>
      <c r="B38" s="6"/>
      <c r="C38" s="6"/>
      <c r="D38" s="6"/>
      <c r="E38" s="6"/>
      <c r="I38" s="24"/>
      <c r="J38" s="24"/>
    </row>
    <row r="39" spans="1:5">
      <c r="A39" s="5">
        <f>Baazar!A38</f>
        <v>45492</v>
      </c>
      <c r="B39" s="6" t="str">
        <f>IF(Baazar!B38="","",Baazar!B38)</f>
        <v>Sahid Hossian </v>
      </c>
      <c r="C39" s="6" t="str">
        <f>B39&amp;COUNTIF($B$3:B39,B39)</f>
        <v>Sahid Hossian 1</v>
      </c>
      <c r="D39" s="6" t="str">
        <f>IF(Baazar!C38="","",Baazar!C38)</f>
        <v>Chicken</v>
      </c>
      <c r="E39" s="6">
        <f>IF(Baazar!H38=0,"",Baazar!H38)</f>
        <v>704</v>
      </c>
    </row>
    <row r="40" spans="1:5">
      <c r="A40" s="6"/>
      <c r="B40" s="6"/>
      <c r="C40" s="6"/>
      <c r="D40" s="6"/>
      <c r="E40" s="6"/>
    </row>
    <row r="41" spans="1:5">
      <c r="A41" s="5">
        <f>Baazar!A40</f>
        <v>45493</v>
      </c>
      <c r="B41" s="6" t="str">
        <f>IF(Baazar!B40="","",Baazar!B40)</f>
        <v>Mofazzal</v>
      </c>
      <c r="C41" s="6" t="str">
        <f>B41&amp;COUNTIF($B$3:B41,B41)</f>
        <v>Mofazzal2</v>
      </c>
      <c r="D41" s="6" t="str">
        <f>IF(Baazar!C40="","",Baazar!C40)</f>
        <v>Beef</v>
      </c>
      <c r="E41" s="6">
        <f>IF(Baazar!H40=0,"",Baazar!H40)</f>
        <v>653</v>
      </c>
    </row>
    <row r="42" spans="1:5">
      <c r="A42" s="6"/>
      <c r="B42" s="6"/>
      <c r="C42" s="6"/>
      <c r="D42" s="6"/>
      <c r="E42" s="6"/>
    </row>
    <row r="43" spans="1:5">
      <c r="A43" s="5">
        <f>Baazar!A42</f>
        <v>45494</v>
      </c>
      <c r="B43" s="6" t="str">
        <f>IF(Baazar!B42="","",Baazar!B42)</f>
        <v>Rahul</v>
      </c>
      <c r="C43" s="6" t="str">
        <f>B43&amp;COUNTIF($B$3:B43,B43)</f>
        <v>Rahul2</v>
      </c>
      <c r="D43" s="6" t="str">
        <f>IF(Baazar!C42="","",Baazar!C42)</f>
        <v>Chicken</v>
      </c>
      <c r="E43" s="6">
        <f>IF(Baazar!H42=0,"",Baazar!H42)</f>
        <v>611</v>
      </c>
    </row>
    <row r="44" spans="1:5">
      <c r="A44" s="6"/>
      <c r="B44" s="6"/>
      <c r="C44" s="6"/>
      <c r="D44" s="6"/>
      <c r="E44" s="6"/>
    </row>
    <row r="45" spans="1:5">
      <c r="A45" s="5">
        <f>Baazar!A44</f>
        <v>45495</v>
      </c>
      <c r="B45" s="6" t="str">
        <f>IF(Baazar!B44="","",Baazar!B44)</f>
        <v>Imran Saikh</v>
      </c>
      <c r="C45" s="6" t="str">
        <f>B45&amp;COUNTIF($B$3:B45,B45)</f>
        <v>Imran Saikh1</v>
      </c>
      <c r="D45" s="6" t="str">
        <f>IF(Baazar!C44="","",Baazar!C44)</f>
        <v>Chicken</v>
      </c>
      <c r="E45" s="6">
        <f>IF(Baazar!H44=0,"",Baazar!H44)</f>
        <v>779</v>
      </c>
    </row>
    <row r="46" spans="1:5">
      <c r="A46" s="6"/>
      <c r="B46" s="6"/>
      <c r="C46" s="6"/>
      <c r="D46" s="6"/>
      <c r="E46" s="6"/>
    </row>
    <row r="47" spans="1:5">
      <c r="A47" s="5">
        <f>Baazar!A46</f>
        <v>45496</v>
      </c>
      <c r="B47" s="6" t="str">
        <f>IF(Baazar!B46="","",Baazar!B46)</f>
        <v>Sahid Laskar</v>
      </c>
      <c r="C47" s="6" t="str">
        <f>B47&amp;COUNTIF($B$3:B47,B47)</f>
        <v>Sahid Laskar2</v>
      </c>
      <c r="D47" s="6" t="str">
        <f>IF(Baazar!C46="","",Baazar!C46)</f>
        <v>Egg</v>
      </c>
      <c r="E47" s="6">
        <f>IF(Baazar!H46=0,"",Baazar!H46)</f>
        <v>476</v>
      </c>
    </row>
    <row r="48" spans="1:5">
      <c r="A48" s="6"/>
      <c r="B48" s="6"/>
      <c r="C48" s="6"/>
      <c r="D48" s="6"/>
      <c r="E48" s="6"/>
    </row>
    <row r="49" spans="1:5">
      <c r="A49" s="5">
        <f>Baazar!A48</f>
        <v>45497</v>
      </c>
      <c r="B49" s="6" t="str">
        <f>IF(Baazar!B48="","",Baazar!B48)</f>
        <v>Jamal</v>
      </c>
      <c r="C49" s="6" t="str">
        <f>B49&amp;COUNTIF($B$3:B49,B49)</f>
        <v>Jamal2</v>
      </c>
      <c r="D49" s="6" t="str">
        <f>IF(Baazar!C48="","",Baazar!C48)</f>
        <v>Fish</v>
      </c>
      <c r="E49" s="6">
        <f>IF(Baazar!H48=0,"",Baazar!H48)</f>
        <v>787</v>
      </c>
    </row>
    <row r="50" spans="1:5">
      <c r="A50" s="6"/>
      <c r="B50" s="6"/>
      <c r="C50" s="6"/>
      <c r="D50" s="6"/>
      <c r="E50" s="6"/>
    </row>
    <row r="51" spans="1:5">
      <c r="A51" s="5">
        <f>Baazar!A50</f>
        <v>45498</v>
      </c>
      <c r="B51" s="6" t="str">
        <f>IF(Baazar!B50="","",Baazar!B50)</f>
        <v>Imran Saikh</v>
      </c>
      <c r="C51" s="6" t="str">
        <f>B51&amp;COUNTIF($B$3:B51,B51)</f>
        <v>Imran Saikh2</v>
      </c>
      <c r="D51" s="6" t="str">
        <f>IF(Baazar!C50="","",Baazar!C50)</f>
        <v>Beef</v>
      </c>
      <c r="E51" s="6">
        <f>IF(Baazar!H50=0,"",Baazar!H50)</f>
        <v>729</v>
      </c>
    </row>
    <row r="52" spans="1:5">
      <c r="A52" s="6"/>
      <c r="B52" s="6"/>
      <c r="C52" s="6"/>
      <c r="D52" s="6"/>
      <c r="E52" s="6"/>
    </row>
    <row r="53" spans="1:5">
      <c r="A53" s="5">
        <f>Baazar!A52</f>
        <v>45499</v>
      </c>
      <c r="B53" s="6" t="str">
        <f>IF(Baazar!B52="","",Baazar!B52)</f>
        <v>Sahid Hossian </v>
      </c>
      <c r="C53" s="6" t="str">
        <f>B53&amp;COUNTIF($B$3:B53,B53)</f>
        <v>Sahid Hossian 2</v>
      </c>
      <c r="D53" s="6" t="str">
        <f>IF(Baazar!C52="","",Baazar!C52)</f>
        <v>Chicken</v>
      </c>
      <c r="E53" s="6" t="str">
        <f>IF(Baazar!H52=0,"",Baazar!H52)</f>
        <v/>
      </c>
    </row>
    <row r="54" spans="1:5">
      <c r="A54" s="6"/>
      <c r="B54" s="6"/>
      <c r="C54" s="6"/>
      <c r="D54" s="6"/>
      <c r="E54" s="6"/>
    </row>
    <row r="55" spans="1:5">
      <c r="A55" s="5">
        <f>Baazar!A54</f>
        <v>45500</v>
      </c>
      <c r="B55" s="6" t="str">
        <f>IF(Baazar!B54="","",Baazar!B54)</f>
        <v>Sahid Hossian </v>
      </c>
      <c r="C55" s="6" t="str">
        <f>B55&amp;COUNTIF($B$3:B55,B55)</f>
        <v>Sahid Hossian 3</v>
      </c>
      <c r="D55" s="6" t="str">
        <f>IF(Baazar!C54="","",Baazar!C54)</f>
        <v>Egg</v>
      </c>
      <c r="E55" s="6" t="str">
        <f>IF(Baazar!H54=0,"",Baazar!H54)</f>
        <v/>
      </c>
    </row>
    <row r="56" spans="1:5">
      <c r="A56" s="6"/>
      <c r="B56" s="6"/>
      <c r="C56" s="6"/>
      <c r="D56" s="6"/>
      <c r="E56" s="6"/>
    </row>
    <row r="57" spans="1:5">
      <c r="A57" s="5">
        <f>Baazar!A56</f>
        <v>45501</v>
      </c>
      <c r="B57" s="6" t="str">
        <f>IF(Baazar!B56="","",Baazar!B56)</f>
        <v>Aman</v>
      </c>
      <c r="C57" s="6" t="str">
        <f>B57&amp;COUNTIF($B$3:B57,B57)</f>
        <v>Aman2</v>
      </c>
      <c r="D57" s="6" t="str">
        <f>IF(Baazar!C56="","",Baazar!C56)</f>
        <v>Fish</v>
      </c>
      <c r="E57" s="6" t="str">
        <f>IF(Baazar!H56=0,"",Baazar!H56)</f>
        <v/>
      </c>
    </row>
    <row r="58" spans="1:5">
      <c r="A58" s="6"/>
      <c r="B58" s="6"/>
      <c r="C58" s="6"/>
      <c r="D58" s="6"/>
      <c r="E58" s="6"/>
    </row>
    <row r="59" spans="1:5">
      <c r="A59" s="5">
        <f>Baazar!A58</f>
        <v>45502</v>
      </c>
      <c r="B59" s="6" t="str">
        <f>IF(Baazar!B58="","",Baazar!B58)</f>
        <v>Iftikar</v>
      </c>
      <c r="C59" s="6" t="str">
        <f>B59&amp;COUNTIF($B$3:B59,B59)</f>
        <v>Iftikar2</v>
      </c>
      <c r="D59" s="6" t="str">
        <f>IF(Baazar!C58="","",Baazar!C58)</f>
        <v>Beef</v>
      </c>
      <c r="E59" s="6" t="str">
        <f>IF(Baazar!H58=0,"",Baazar!H58)</f>
        <v/>
      </c>
    </row>
    <row r="60" spans="1:5">
      <c r="A60" s="6"/>
      <c r="B60" s="6"/>
      <c r="C60" s="6"/>
      <c r="D60" s="6"/>
      <c r="E60" s="6"/>
    </row>
    <row r="61" spans="1:5">
      <c r="A61" s="5">
        <f>Baazar!A60</f>
        <v>45503</v>
      </c>
      <c r="B61" s="6" t="str">
        <f>IF(Baazar!B60="","",Baazar!B60)</f>
        <v>Sayad</v>
      </c>
      <c r="C61" s="6" t="str">
        <f>B61&amp;COUNTIF($B$3:B61,B61)</f>
        <v>Sayad2</v>
      </c>
      <c r="D61" s="6" t="str">
        <f>IF(Baazar!C60="","",Baazar!C60)</f>
        <v>Chicken</v>
      </c>
      <c r="E61" s="6" t="str">
        <f>IF(Baazar!H60=0,"",Baazar!H60)</f>
        <v/>
      </c>
    </row>
    <row r="62" spans="1:5">
      <c r="A62" s="6"/>
      <c r="B62" s="6"/>
      <c r="C62" s="6"/>
      <c r="D62" s="6"/>
      <c r="E62" s="6"/>
    </row>
    <row r="63" spans="1:5">
      <c r="A63" s="5">
        <f>Baazar!A62</f>
        <v>45504</v>
      </c>
      <c r="B63" s="6" t="str">
        <f>IF(Baazar!B62="","",Baazar!B62)</f>
        <v>Sagir</v>
      </c>
      <c r="C63" s="6" t="str">
        <f>B63&amp;COUNTIF($B$3:B63,B63)</f>
        <v>Sagir2</v>
      </c>
      <c r="D63" s="6" t="str">
        <f>IF(Baazar!C62="","",Baazar!C62)</f>
        <v>Fish</v>
      </c>
      <c r="E63" s="6" t="str">
        <f>IF(Baazar!H62=0,"",Baazar!H62)</f>
        <v/>
      </c>
    </row>
  </sheetData>
  <sheetProtection algorithmName="SHA-512" hashValue="TOEyJc3GiNB8cfg9faU+W1M8EUMTTl5vP8RvOXepmUMRyw9nXseIITME9jR+boAHxH5Vqs2KpsS/7uh2IjModg==" saltValue="ALjhiakpcA3x2X99deAe6w==" spinCount="100000" sheet="1" selectLockedCells="1" selectUnlockedCells="1" objects="1" scenarios="1"/>
  <mergeCells count="6">
    <mergeCell ref="H1:J1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0000"/>
  </sheetPr>
  <dimension ref="B1:U36"/>
  <sheetViews>
    <sheetView zoomScale="40" zoomScaleNormal="40" workbookViewId="0">
      <pane ySplit="6" topLeftCell="A7" activePane="bottomLeft" state="frozen"/>
      <selection/>
      <selection pane="bottomLeft" activeCell="K16" sqref="K16"/>
    </sheetView>
  </sheetViews>
  <sheetFormatPr defaultColWidth="9.14666666666667" defaultRowHeight="30" customHeight="1"/>
  <cols>
    <col min="1" max="1" width="3.36" style="289" customWidth="1"/>
    <col min="2" max="2" width="20.58" style="289" customWidth="1"/>
    <col min="3" max="4" width="14.1266666666667" style="289" customWidth="1"/>
    <col min="5" max="5" width="3.62666666666667" style="363" customWidth="1"/>
    <col min="6" max="7" width="14.3933333333333" style="289" customWidth="1"/>
    <col min="8" max="8" width="18.3" style="289" customWidth="1"/>
    <col min="9" max="9" width="15.2" style="289" customWidth="1"/>
    <col min="10" max="11" width="8.6" style="289" customWidth="1"/>
    <col min="12" max="12" width="2.82666666666667" style="289" customWidth="1"/>
    <col min="13" max="16" width="11.6666666666667" style="289" customWidth="1"/>
    <col min="17" max="17" width="1.16666666666667" style="289" customWidth="1"/>
    <col min="18" max="20" width="11.6666666666667" style="289" customWidth="1"/>
    <col min="21" max="21" width="7.5" style="289" customWidth="1"/>
    <col min="22" max="16384" width="9.14666666666667" style="289"/>
  </cols>
  <sheetData>
    <row r="1" s="615" customFormat="1" customHeight="1" spans="2:21">
      <c r="B1" s="616" t="s">
        <v>8</v>
      </c>
      <c r="C1" s="617">
        <f>'Data-Info'!D2</f>
        <v>45474</v>
      </c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</row>
    <row r="2" ht="8.25" customHeight="1"/>
    <row r="3" customHeight="1" spans="2:21">
      <c r="B3" s="618" t="s">
        <v>9</v>
      </c>
      <c r="C3" s="619" t="s">
        <v>4</v>
      </c>
      <c r="D3" s="620"/>
      <c r="F3" s="629" t="s">
        <v>10</v>
      </c>
      <c r="G3" s="630"/>
      <c r="H3" s="631" t="s">
        <v>2</v>
      </c>
      <c r="I3" s="642" t="s">
        <v>11</v>
      </c>
      <c r="J3" s="643" t="s">
        <v>5</v>
      </c>
      <c r="K3" s="644" t="s">
        <v>6</v>
      </c>
      <c r="L3" s="645"/>
      <c r="M3" s="655" t="s">
        <v>12</v>
      </c>
      <c r="N3" s="656"/>
      <c r="O3" s="657"/>
      <c r="P3" s="658">
        <f>COUNTA('Meal Counting'!$C$1:$XFD$1)</f>
        <v>19</v>
      </c>
      <c r="Q3" s="645"/>
      <c r="R3" s="722" t="s">
        <v>13</v>
      </c>
      <c r="S3" s="723"/>
      <c r="T3" s="724" t="s">
        <v>5</v>
      </c>
      <c r="U3" s="644" t="s">
        <v>6</v>
      </c>
    </row>
    <row r="4" customHeight="1" spans="2:21">
      <c r="B4" s="621"/>
      <c r="C4" s="622" t="s">
        <v>14</v>
      </c>
      <c r="D4" s="623" t="s">
        <v>15</v>
      </c>
      <c r="F4" s="632"/>
      <c r="G4" s="633"/>
      <c r="H4" s="634"/>
      <c r="I4" s="646"/>
      <c r="J4" s="647">
        <f ca="1">VLOOKUP($F$5+1,$B$5:$D$37,2,0)</f>
        <v>15</v>
      </c>
      <c r="K4" s="648">
        <f ca="1">VLOOKUP($F$5,$B$5:$D$37,3,0)</f>
        <v>16</v>
      </c>
      <c r="L4" s="645"/>
      <c r="M4" s="659" t="s">
        <v>16</v>
      </c>
      <c r="N4" s="660"/>
      <c r="O4" s="661" t="s">
        <v>17</v>
      </c>
      <c r="P4" s="662"/>
      <c r="Q4" s="645"/>
      <c r="R4" s="725"/>
      <c r="S4" s="726"/>
      <c r="T4" s="727">
        <f>SUM(C5:$C$36)</f>
        <v>334</v>
      </c>
      <c r="U4" s="733">
        <f>SUM($D$5:$D$36)</f>
        <v>351</v>
      </c>
    </row>
    <row r="5" customHeight="1" spans="2:21">
      <c r="B5" s="624">
        <f>C1</f>
        <v>45474</v>
      </c>
      <c r="C5" s="625" t="str">
        <f>IF(COUNTIF('Meal Counting'!$C3:$AN3,"D- ON")+hidden_data!I3&gt;=1,COUNTIF('Meal Counting'!$C3:$AN3,"D- ON")+hidden_data!I3,"")</f>
        <v/>
      </c>
      <c r="D5" s="626">
        <f>IF(COUNTIF('Meal Counting'!C3:XFD3,"N- ON")+hidden_data!J3&gt;=1,COUNTIF('Meal Counting'!C3:XFD3,"N- ON")+hidden_data!J3,"")</f>
        <v>19</v>
      </c>
      <c r="E5" s="24"/>
      <c r="F5" s="635">
        <f ca="1">TODAY()</f>
        <v>45499</v>
      </c>
      <c r="G5" s="636"/>
      <c r="H5" s="637" t="str">
        <f ca="1">VLOOKUP($F$5,hidden_data!$A$1:$D$65,2,0)</f>
        <v>Sahid Hossian </v>
      </c>
      <c r="I5" s="649" t="str">
        <f ca="1">VLOOKUP($F$5,hidden_data!$A$1:$E$65,4,0)</f>
        <v>Chicken</v>
      </c>
      <c r="J5" s="650">
        <f ca="1">SUM(J4:K4)</f>
        <v>31</v>
      </c>
      <c r="K5" s="651"/>
      <c r="L5" s="645"/>
      <c r="M5" s="663">
        <f>P3-O5</f>
        <v>17</v>
      </c>
      <c r="N5" s="664"/>
      <c r="O5" s="665">
        <f>'Data-Info'!D4</f>
        <v>2</v>
      </c>
      <c r="P5" s="666"/>
      <c r="Q5" s="645"/>
      <c r="R5" s="725"/>
      <c r="S5" s="726"/>
      <c r="T5" s="728">
        <f>T4+U4</f>
        <v>685</v>
      </c>
      <c r="U5" s="651"/>
    </row>
    <row r="6" customHeight="1" spans="2:21">
      <c r="B6" s="627">
        <f>B5+1</f>
        <v>45475</v>
      </c>
      <c r="C6" s="625">
        <f>IF(COUNTIF('Meal Counting'!$C4:$AN4,"D- ON")+hidden_data!I4&gt;=1,COUNTIF('Meal Counting'!$C4:$AN4,"D- ON")+hidden_data!I4,"")</f>
        <v>18</v>
      </c>
      <c r="D6" s="626">
        <f>IF(COUNTIF('Meal Counting'!C4:XFD4,"N- ON")+hidden_data!J4&gt;=1,COUNTIF('Meal Counting'!C4:XFD4,"N- ON")+hidden_data!J4,"")</f>
        <v>20</v>
      </c>
      <c r="E6" s="24"/>
      <c r="F6" s="638"/>
      <c r="G6" s="639"/>
      <c r="H6" s="640"/>
      <c r="I6" s="652"/>
      <c r="J6" s="653"/>
      <c r="K6" s="654"/>
      <c r="L6" s="645"/>
      <c r="M6" s="667"/>
      <c r="N6" s="668"/>
      <c r="O6" s="669"/>
      <c r="P6" s="670"/>
      <c r="Q6" s="645"/>
      <c r="R6" s="729"/>
      <c r="S6" s="730"/>
      <c r="T6" s="731"/>
      <c r="U6" s="654"/>
    </row>
    <row r="7" customHeight="1" spans="2:21">
      <c r="B7" s="628">
        <f>B6+1</f>
        <v>45476</v>
      </c>
      <c r="C7" s="625">
        <f>IF(COUNTIF('Meal Counting'!$C5:$AN5,"D- ON")+hidden_data!I5&gt;=1,COUNTIF('Meal Counting'!$C5:$AN5,"D- ON")+hidden_data!I5,"")</f>
        <v>17</v>
      </c>
      <c r="D7" s="626">
        <f>IF(COUNTIF('Meal Counting'!C5:XFD5,"N- ON")+hidden_data!J5&gt;=1,COUNTIF('Meal Counting'!C5:XFD5,"N- ON")+hidden_data!J5,"")</f>
        <v>13</v>
      </c>
      <c r="E7" s="24"/>
      <c r="F7" s="641"/>
      <c r="G7" s="641"/>
      <c r="H7" s="641"/>
      <c r="I7" s="641"/>
      <c r="J7" s="641"/>
      <c r="K7" s="641"/>
      <c r="L7" s="641"/>
      <c r="M7" s="641"/>
      <c r="N7" s="641"/>
      <c r="O7" s="641"/>
      <c r="P7" s="641"/>
      <c r="Q7" s="641"/>
      <c r="R7" s="641"/>
      <c r="S7" s="641"/>
      <c r="T7" s="641"/>
      <c r="U7" s="641"/>
    </row>
    <row r="8" customHeight="1" spans="2:21">
      <c r="B8" s="627">
        <f t="shared" ref="B8:B36" si="0">B7+1</f>
        <v>45477</v>
      </c>
      <c r="C8" s="625">
        <f>IF(COUNTIF('Meal Counting'!$C6:$AN6,"D- ON")+hidden_data!I6&gt;=1,COUNTIF('Meal Counting'!$C6:$AN6,"D- ON")+hidden_data!I6,"")</f>
        <v>16</v>
      </c>
      <c r="D8" s="626">
        <f>IF(COUNTIF('Meal Counting'!C6:XFD6,"N- ON")+hidden_data!J6&gt;=1,COUNTIF('Meal Counting'!C6:XFD6,"N- ON")+hidden_data!J6,"")</f>
        <v>19</v>
      </c>
      <c r="E8" s="24"/>
      <c r="F8" s="641"/>
      <c r="G8" s="641"/>
      <c r="H8" s="641"/>
      <c r="I8" s="641"/>
      <c r="J8" s="641"/>
      <c r="K8" s="641"/>
      <c r="L8" s="641"/>
      <c r="M8" s="641"/>
      <c r="N8" s="641"/>
      <c r="O8" s="641"/>
      <c r="P8" s="641"/>
      <c r="Q8" s="641"/>
      <c r="R8" s="641"/>
      <c r="S8" s="641"/>
      <c r="T8" s="641"/>
      <c r="U8" s="641"/>
    </row>
    <row r="9" customHeight="1" spans="2:21">
      <c r="B9" s="628">
        <f t="shared" si="0"/>
        <v>45478</v>
      </c>
      <c r="C9" s="625">
        <f>IF(COUNTIF('Meal Counting'!$C7:$AN7,"D- ON")+hidden_data!I7&gt;=1,COUNTIF('Meal Counting'!$C7:$AN7,"D- ON")+hidden_data!I7,"")</f>
        <v>17</v>
      </c>
      <c r="D9" s="626">
        <f>IF(COUNTIF('Meal Counting'!C7:XFD7,"N- ON")+hidden_data!J7&gt;=1,COUNTIF('Meal Counting'!C7:XFD7,"N- ON")+hidden_data!J7,"")</f>
        <v>16</v>
      </c>
      <c r="E9" s="24"/>
      <c r="F9" s="641"/>
      <c r="G9" s="641"/>
      <c r="H9" s="641"/>
      <c r="I9" s="641"/>
      <c r="J9" s="641"/>
      <c r="K9" s="641"/>
      <c r="L9" s="641"/>
      <c r="M9" s="671" t="s">
        <v>18</v>
      </c>
      <c r="N9" s="672"/>
      <c r="O9" s="672"/>
      <c r="P9" s="673"/>
      <c r="Q9" s="641"/>
      <c r="R9" s="641"/>
      <c r="S9" s="641"/>
      <c r="T9" s="641"/>
      <c r="U9" s="641"/>
    </row>
    <row r="10" customHeight="1" spans="2:21">
      <c r="B10" s="627">
        <f t="shared" si="0"/>
        <v>45479</v>
      </c>
      <c r="C10" s="625">
        <f>IF(COUNTIF('Meal Counting'!$C8:$AN8,"D- ON")+hidden_data!I8&gt;=1,COUNTIF('Meal Counting'!$C8:$AN8,"D- ON")+hidden_data!I8,"")</f>
        <v>10</v>
      </c>
      <c r="D10" s="626">
        <f>IF(COUNTIF('Meal Counting'!C8:XFD8,"N- ON")+hidden_data!J8&gt;=1,COUNTIF('Meal Counting'!C8:XFD8,"N- ON")+hidden_data!J8,"")</f>
        <v>9</v>
      </c>
      <c r="E10" s="24"/>
      <c r="F10" s="641"/>
      <c r="G10" s="641"/>
      <c r="H10" s="641"/>
      <c r="I10" s="641"/>
      <c r="J10" s="641"/>
      <c r="K10" s="641"/>
      <c r="L10" s="641"/>
      <c r="M10" s="674"/>
      <c r="N10" s="675"/>
      <c r="O10" s="675"/>
      <c r="P10" s="676"/>
      <c r="Q10" s="641"/>
      <c r="R10" s="641"/>
      <c r="S10" s="641"/>
      <c r="T10" s="641"/>
      <c r="U10" s="641"/>
    </row>
    <row r="11" customHeight="1" spans="2:21">
      <c r="B11" s="628">
        <f t="shared" si="0"/>
        <v>45480</v>
      </c>
      <c r="C11" s="625">
        <f>IF(COUNTIF('Meal Counting'!$C9:$AN9,"D- ON")+hidden_data!I9&gt;=1,COUNTIF('Meal Counting'!$C9:$AN9,"D- ON")+hidden_data!I9,"")</f>
        <v>8</v>
      </c>
      <c r="D11" s="626">
        <f>IF(COUNTIF('Meal Counting'!C9:XFD9,"N- ON")+hidden_data!J9&gt;=1,COUNTIF('Meal Counting'!C9:XFD9,"N- ON")+hidden_data!J9,"")</f>
        <v>12</v>
      </c>
      <c r="E11" s="24"/>
      <c r="F11" s="641"/>
      <c r="G11" s="641"/>
      <c r="H11" s="641"/>
      <c r="I11" s="641"/>
      <c r="J11" s="641"/>
      <c r="K11" s="641"/>
      <c r="L11" s="641"/>
      <c r="M11" s="677" t="s">
        <v>19</v>
      </c>
      <c r="N11" s="678"/>
      <c r="O11" s="679">
        <f>SUM(' Payment'!D2:D21)</f>
        <v>8679</v>
      </c>
      <c r="P11" s="680"/>
      <c r="Q11" s="641"/>
      <c r="R11" s="641"/>
      <c r="S11" s="641"/>
      <c r="T11" s="641"/>
      <c r="U11" s="641"/>
    </row>
    <row r="12" customHeight="1" spans="2:21">
      <c r="B12" s="627">
        <f t="shared" si="0"/>
        <v>45481</v>
      </c>
      <c r="C12" s="625">
        <f>IF(COUNTIF('Meal Counting'!$C10:$AN10,"D- ON")+hidden_data!I10&gt;=1,COUNTIF('Meal Counting'!$C10:$AN10,"D- ON")+hidden_data!I10,"")</f>
        <v>11</v>
      </c>
      <c r="D12" s="626">
        <f>IF(COUNTIF('Meal Counting'!C10:XFD10,"N- ON")+hidden_data!J10&gt;=1,COUNTIF('Meal Counting'!C10:XFD10,"N- ON")+hidden_data!J10,"")</f>
        <v>13</v>
      </c>
      <c r="E12" s="24"/>
      <c r="F12" s="641"/>
      <c r="G12" s="641"/>
      <c r="H12" s="641"/>
      <c r="I12" s="641"/>
      <c r="J12" s="641"/>
      <c r="K12" s="641"/>
      <c r="L12" s="641"/>
      <c r="M12" s="681"/>
      <c r="N12" s="682"/>
      <c r="O12" s="683"/>
      <c r="P12" s="684"/>
      <c r="Q12" s="641"/>
      <c r="R12" s="641"/>
      <c r="S12" s="641"/>
      <c r="T12" s="641"/>
      <c r="U12" s="641"/>
    </row>
    <row r="13" customHeight="1" spans="2:21">
      <c r="B13" s="628">
        <f t="shared" si="0"/>
        <v>45482</v>
      </c>
      <c r="C13" s="625">
        <f>IF(COUNTIF('Meal Counting'!$C11:$AN11,"D- ON")+hidden_data!I11&gt;=1,COUNTIF('Meal Counting'!$C11:$AN11,"D- ON")+hidden_data!I11,"")</f>
        <v>12</v>
      </c>
      <c r="D13" s="626">
        <f>IF(COUNTIF('Meal Counting'!C11:XFD11,"N- ON")+hidden_data!J11&gt;=1,COUNTIF('Meal Counting'!C11:XFD11,"N- ON")+hidden_data!J11,"")</f>
        <v>12</v>
      </c>
      <c r="E13" s="24"/>
      <c r="F13" s="641"/>
      <c r="G13" s="641"/>
      <c r="H13" s="641"/>
      <c r="I13" s="641"/>
      <c r="J13" s="641"/>
      <c r="K13" s="641"/>
      <c r="L13" s="641"/>
      <c r="M13" s="685" t="s">
        <v>20</v>
      </c>
      <c r="N13" s="686"/>
      <c r="O13" s="687">
        <f>Expenses!I36+Expenses!I50</f>
        <v>8945</v>
      </c>
      <c r="P13" s="688"/>
      <c r="Q13" s="641"/>
      <c r="R13" s="641"/>
      <c r="S13" s="641"/>
      <c r="T13" s="641"/>
      <c r="U13" s="641"/>
    </row>
    <row r="14" customHeight="1" spans="2:21">
      <c r="B14" s="627">
        <f t="shared" si="0"/>
        <v>45483</v>
      </c>
      <c r="C14" s="625">
        <f>IF(COUNTIF('Meal Counting'!$C12:$AN12,"D- ON")+hidden_data!I12&gt;=1,COUNTIF('Meal Counting'!$C12:$AN12,"D- ON")+hidden_data!I12,"")</f>
        <v>12</v>
      </c>
      <c r="D14" s="626">
        <f>IF(COUNTIF('Meal Counting'!C12:XFD12,"N- ON")+hidden_data!J12&gt;=1,COUNTIF('Meal Counting'!C12:XFD12,"N- ON")+hidden_data!J12,"")</f>
        <v>16</v>
      </c>
      <c r="E14" s="24"/>
      <c r="F14" s="641"/>
      <c r="G14" s="641"/>
      <c r="H14" s="641"/>
      <c r="I14" s="641"/>
      <c r="J14" s="641"/>
      <c r="K14" s="641"/>
      <c r="L14" s="641"/>
      <c r="M14" s="689"/>
      <c r="N14" s="690"/>
      <c r="O14" s="691"/>
      <c r="P14" s="692"/>
      <c r="Q14" s="641"/>
      <c r="R14" s="641"/>
      <c r="S14" s="641"/>
      <c r="T14" s="641"/>
      <c r="U14" s="641"/>
    </row>
    <row r="15" customHeight="1" spans="2:21">
      <c r="B15" s="628">
        <f t="shared" si="0"/>
        <v>45484</v>
      </c>
      <c r="C15" s="625">
        <f>IF(COUNTIF('Meal Counting'!$C13:$AN13,"D- ON")+hidden_data!I13&gt;=1,COUNTIF('Meal Counting'!$C13:$AN13,"D- ON")+hidden_data!I13,"")</f>
        <v>13</v>
      </c>
      <c r="D15" s="626">
        <f>IF(COUNTIF('Meal Counting'!C13:XFD13,"N- ON")+hidden_data!J13&gt;=1,COUNTIF('Meal Counting'!C13:XFD13,"N- ON")+hidden_data!J13,"")</f>
        <v>15</v>
      </c>
      <c r="E15" s="24"/>
      <c r="F15" s="641"/>
      <c r="G15" s="641"/>
      <c r="H15" s="641"/>
      <c r="I15" s="641"/>
      <c r="J15" s="641"/>
      <c r="K15" s="641"/>
      <c r="L15" s="641"/>
      <c r="M15" s="693" t="s">
        <v>21</v>
      </c>
      <c r="N15" s="694"/>
      <c r="O15" s="695">
        <f>O11-O13</f>
        <v>-266</v>
      </c>
      <c r="P15" s="696"/>
      <c r="Q15" s="641"/>
      <c r="R15" s="641"/>
      <c r="S15" s="641"/>
      <c r="T15" s="641"/>
      <c r="U15" s="641"/>
    </row>
    <row r="16" customHeight="1" spans="2:21">
      <c r="B16" s="627">
        <f t="shared" si="0"/>
        <v>45485</v>
      </c>
      <c r="C16" s="625">
        <f>IF(COUNTIF('Meal Counting'!$C14:$AN14,"D- ON")+hidden_data!I14&gt;=1,COUNTIF('Meal Counting'!$C14:$AN14,"D- ON")+hidden_data!I14,"")</f>
        <v>15</v>
      </c>
      <c r="D16" s="626">
        <f>IF(COUNTIF('Meal Counting'!C14:XFD14,"N- ON")+hidden_data!J14&gt;=1,COUNTIF('Meal Counting'!C14:XFD14,"N- ON")+hidden_data!J14,"")</f>
        <v>11</v>
      </c>
      <c r="E16" s="24"/>
      <c r="F16" s="641"/>
      <c r="G16" s="641"/>
      <c r="H16" s="641"/>
      <c r="I16" s="641"/>
      <c r="J16" s="641"/>
      <c r="K16" s="641"/>
      <c r="L16" s="641"/>
      <c r="M16" s="697"/>
      <c r="N16" s="698"/>
      <c r="O16" s="699"/>
      <c r="P16" s="700"/>
      <c r="Q16" s="641"/>
      <c r="R16" s="641"/>
      <c r="S16" s="641"/>
      <c r="T16" s="641"/>
      <c r="U16" s="641"/>
    </row>
    <row r="17" customHeight="1" spans="2:21">
      <c r="B17" s="628">
        <f t="shared" si="0"/>
        <v>45486</v>
      </c>
      <c r="C17" s="625">
        <f>IF(COUNTIF('Meal Counting'!$C15:$AN15,"D- ON")+hidden_data!I15&gt;=1,COUNTIF('Meal Counting'!$C15:$AN15,"D- ON")+hidden_data!I15,"")</f>
        <v>14</v>
      </c>
      <c r="D17" s="626">
        <f>IF(COUNTIF('Meal Counting'!C15:XFD15,"N- ON")+hidden_data!J15&gt;=1,COUNTIF('Meal Counting'!C15:XFD15,"N- ON")+hidden_data!J15,"")</f>
        <v>11</v>
      </c>
      <c r="E17" s="24"/>
      <c r="F17" s="641"/>
      <c r="G17" s="641"/>
      <c r="H17" s="641"/>
      <c r="I17" s="641"/>
      <c r="J17" s="641"/>
      <c r="K17" s="641"/>
      <c r="L17" s="641"/>
      <c r="M17" s="641"/>
      <c r="N17" s="641"/>
      <c r="O17" s="641"/>
      <c r="P17" s="641"/>
      <c r="Q17" s="641"/>
      <c r="R17" s="641"/>
      <c r="S17" s="641"/>
      <c r="T17" s="641"/>
      <c r="U17" s="641"/>
    </row>
    <row r="18" customHeight="1" spans="2:21">
      <c r="B18" s="627">
        <f t="shared" si="0"/>
        <v>45487</v>
      </c>
      <c r="C18" s="625">
        <f>IF(COUNTIF('Meal Counting'!$C16:$AN16,"D- ON")+hidden_data!I16&gt;=1,COUNTIF('Meal Counting'!$C16:$AN16,"D- ON")+hidden_data!I16,"")</f>
        <v>12</v>
      </c>
      <c r="D18" s="626">
        <f>IF(COUNTIF('Meal Counting'!C16:XFD16,"N- ON")+hidden_data!J16&gt;=1,COUNTIF('Meal Counting'!C16:XFD16,"N- ON")+hidden_data!J16,"")</f>
        <v>10</v>
      </c>
      <c r="E18" s="24"/>
      <c r="F18" s="641"/>
      <c r="G18" s="641"/>
      <c r="H18" s="641"/>
      <c r="I18" s="641"/>
      <c r="J18" s="641"/>
      <c r="K18" s="641"/>
      <c r="L18" s="641"/>
      <c r="M18" s="701" t="s">
        <v>22</v>
      </c>
      <c r="N18" s="702"/>
      <c r="O18" s="702"/>
      <c r="P18" s="703"/>
      <c r="Q18" s="641"/>
      <c r="R18" s="732"/>
      <c r="S18" s="641"/>
      <c r="T18" s="641"/>
      <c r="U18" s="641"/>
    </row>
    <row r="19" customHeight="1" spans="2:21">
      <c r="B19" s="628">
        <f t="shared" si="0"/>
        <v>45488</v>
      </c>
      <c r="C19" s="625">
        <f>IF(COUNTIF('Meal Counting'!$C17:$AN17,"D- ON")+hidden_data!I17&gt;=1,COUNTIF('Meal Counting'!$C17:$AN17,"D- ON")+hidden_data!I17,"")</f>
        <v>12</v>
      </c>
      <c r="D19" s="626">
        <f>IF(COUNTIF('Meal Counting'!C17:XFD17,"N- ON")+hidden_data!J17&gt;=1,COUNTIF('Meal Counting'!C17:XFD17,"N- ON")+hidden_data!J17,"")</f>
        <v>11</v>
      </c>
      <c r="E19" s="24"/>
      <c r="F19" s="641"/>
      <c r="G19" s="641"/>
      <c r="H19" s="641"/>
      <c r="I19" s="641"/>
      <c r="J19" s="641"/>
      <c r="K19" s="641"/>
      <c r="L19" s="641"/>
      <c r="M19" s="704"/>
      <c r="N19" s="705"/>
      <c r="O19" s="705"/>
      <c r="P19" s="706"/>
      <c r="Q19" s="641"/>
      <c r="R19" s="732"/>
      <c r="S19" s="641"/>
      <c r="T19" s="641"/>
      <c r="U19" s="641"/>
    </row>
    <row r="20" customHeight="1" spans="2:21">
      <c r="B20" s="627">
        <f t="shared" si="0"/>
        <v>45489</v>
      </c>
      <c r="C20" s="625">
        <f>IF(COUNTIF('Meal Counting'!$C18:$AN18,"D- ON")+hidden_data!I18&gt;=1,COUNTIF('Meal Counting'!$C18:$AN18,"D- ON")+hidden_data!I18,"")</f>
        <v>11</v>
      </c>
      <c r="D20" s="626">
        <f>IF(COUNTIF('Meal Counting'!C18:XFD18,"N- ON")+hidden_data!J18&gt;=1,COUNTIF('Meal Counting'!C18:XFD18,"N- ON")+hidden_data!J18,"")</f>
        <v>13</v>
      </c>
      <c r="E20" s="24"/>
      <c r="F20" s="641"/>
      <c r="G20" s="641"/>
      <c r="H20" s="641"/>
      <c r="I20" s="641"/>
      <c r="J20" s="641"/>
      <c r="K20" s="641"/>
      <c r="L20" s="641"/>
      <c r="M20" s="707" t="s">
        <v>5</v>
      </c>
      <c r="N20" s="708"/>
      <c r="O20" s="709" t="s">
        <v>6</v>
      </c>
      <c r="P20" s="710"/>
      <c r="Q20" s="641"/>
      <c r="R20" s="732"/>
      <c r="S20" s="641"/>
      <c r="T20" s="641"/>
      <c r="U20" s="641"/>
    </row>
    <row r="21" customHeight="1" spans="2:21">
      <c r="B21" s="628">
        <f t="shared" si="0"/>
        <v>45490</v>
      </c>
      <c r="C21" s="625">
        <f>IF(COUNTIF('Meal Counting'!$C19:$AN19,"D- ON")+hidden_data!I19&gt;=1,COUNTIF('Meal Counting'!$C19:$AN19,"D- ON")+hidden_data!I19,"")</f>
        <v>11</v>
      </c>
      <c r="D21" s="626">
        <f>IF(COUNTIF('Meal Counting'!C19:XFD19,"N- ON")+hidden_data!J19&gt;=1,COUNTIF('Meal Counting'!C19:XFD19,"N- ON")+hidden_data!J19,"")</f>
        <v>11</v>
      </c>
      <c r="E21" s="24"/>
      <c r="F21" s="641"/>
      <c r="G21" s="641"/>
      <c r="H21" s="641"/>
      <c r="I21" s="641"/>
      <c r="J21" s="641"/>
      <c r="K21" s="641"/>
      <c r="L21" s="641"/>
      <c r="M21" s="97"/>
      <c r="N21" s="711"/>
      <c r="O21" s="712"/>
      <c r="P21" s="713"/>
      <c r="Q21" s="641"/>
      <c r="R21" s="732"/>
      <c r="S21" s="641"/>
      <c r="T21" s="641"/>
      <c r="U21" s="641"/>
    </row>
    <row r="22" customHeight="1" spans="2:21">
      <c r="B22" s="627">
        <f t="shared" si="0"/>
        <v>45491</v>
      </c>
      <c r="C22" s="625">
        <f>IF(COUNTIF('Meal Counting'!$C20:$AN20,"D- ON")+hidden_data!I20&gt;=1,COUNTIF('Meal Counting'!$C20:$AN20,"D- ON")+hidden_data!I20,"")</f>
        <v>12</v>
      </c>
      <c r="D22" s="626">
        <f>IF(COUNTIF('Meal Counting'!C20:XFD20,"N- ON")+hidden_data!J20&gt;=1,COUNTIF('Meal Counting'!C20:XFD20,"N- ON")+hidden_data!J20,"")</f>
        <v>12</v>
      </c>
      <c r="E22" s="24"/>
      <c r="F22" s="641"/>
      <c r="G22" s="641"/>
      <c r="H22" s="641"/>
      <c r="I22" s="641"/>
      <c r="J22" s="641"/>
      <c r="K22" s="641"/>
      <c r="L22" s="641"/>
      <c r="M22" s="714">
        <f>Summery!I49</f>
        <v>21.510496671787</v>
      </c>
      <c r="N22" s="715"/>
      <c r="O22" s="716">
        <f>Summery!I51</f>
        <v>43.020993343574</v>
      </c>
      <c r="P22" s="717"/>
      <c r="Q22" s="641"/>
      <c r="R22" s="641"/>
      <c r="S22" s="641"/>
      <c r="T22" s="641"/>
      <c r="U22" s="641"/>
    </row>
    <row r="23" customHeight="1" spans="2:21">
      <c r="B23" s="628">
        <f t="shared" si="0"/>
        <v>45492</v>
      </c>
      <c r="C23" s="625">
        <f>IF(COUNTIF('Meal Counting'!$C21:$AN21,"D- ON")+hidden_data!I21&gt;=1,COUNTIF('Meal Counting'!$C21:$AN21,"D- ON")+hidden_data!I21,"")</f>
        <v>11</v>
      </c>
      <c r="D23" s="626">
        <f>IF(COUNTIF('Meal Counting'!C21:XFD21,"N- ON")+hidden_data!J21&gt;=1,COUNTIF('Meal Counting'!C21:XFD21,"N- ON")+hidden_data!J21,"")</f>
        <v>12</v>
      </c>
      <c r="E23" s="24"/>
      <c r="F23" s="641"/>
      <c r="G23" s="641"/>
      <c r="H23" s="641"/>
      <c r="I23" s="641"/>
      <c r="J23" s="641"/>
      <c r="K23" s="641"/>
      <c r="L23" s="641"/>
      <c r="M23" s="718"/>
      <c r="N23" s="719"/>
      <c r="O23" s="720"/>
      <c r="P23" s="721"/>
      <c r="Q23" s="641"/>
      <c r="R23" s="641"/>
      <c r="S23" s="641"/>
      <c r="T23" s="641"/>
      <c r="U23" s="641"/>
    </row>
    <row r="24" customHeight="1" spans="2:5">
      <c r="B24" s="627">
        <f t="shared" si="0"/>
        <v>45493</v>
      </c>
      <c r="C24" s="625">
        <f>IF(COUNTIF('Meal Counting'!$C22:$AN22,"D- ON")+hidden_data!I22&gt;=1,COUNTIF('Meal Counting'!$C22:$AN22,"D- ON")+hidden_data!I22,"")</f>
        <v>11</v>
      </c>
      <c r="D24" s="626">
        <f>IF(COUNTIF('Meal Counting'!C22:XFD22,"N- ON")+hidden_data!J22&gt;=1,COUNTIF('Meal Counting'!C22:XFD22,"N- ON")+hidden_data!J22,"")</f>
        <v>10</v>
      </c>
      <c r="E24" s="24"/>
    </row>
    <row r="25" customHeight="1" spans="2:5">
      <c r="B25" s="628">
        <f t="shared" si="0"/>
        <v>45494</v>
      </c>
      <c r="C25" s="625">
        <f>IF(COUNTIF('Meal Counting'!$C23:$AN23,"D- ON")+hidden_data!I23&gt;=1,COUNTIF('Meal Counting'!$C23:$AN23,"D- ON")+hidden_data!I23,"")</f>
        <v>11</v>
      </c>
      <c r="D25" s="626">
        <f>IF(COUNTIF('Meal Counting'!C23:XFD23,"N- ON")+hidden_data!J23&gt;=1,COUNTIF('Meal Counting'!C23:XFD23,"N- ON")+hidden_data!J23,"")</f>
        <v>13</v>
      </c>
      <c r="E25" s="24"/>
    </row>
    <row r="26" customHeight="1" spans="2:5">
      <c r="B26" s="627">
        <f t="shared" si="0"/>
        <v>45495</v>
      </c>
      <c r="C26" s="625">
        <f>IF(COUNTIF('Meal Counting'!$C24:$AN24,"D- ON")+hidden_data!I24&gt;=1,COUNTIF('Meal Counting'!$C24:$AN24,"D- ON")+hidden_data!I24,"")</f>
        <v>13</v>
      </c>
      <c r="D26" s="626">
        <f>IF(COUNTIF('Meal Counting'!C24:XFD24,"N- ON")+hidden_data!J24&gt;=1,COUNTIF('Meal Counting'!C24:XFD24,"N- ON")+hidden_data!J24,"")</f>
        <v>15</v>
      </c>
      <c r="E26" s="24"/>
    </row>
    <row r="27" customHeight="1" spans="2:5">
      <c r="B27" s="628">
        <f t="shared" si="0"/>
        <v>45496</v>
      </c>
      <c r="C27" s="625">
        <f>IF(COUNTIF('Meal Counting'!$C25:$AN25,"D- ON")+hidden_data!I25&gt;=1,COUNTIF('Meal Counting'!$C25:$AN25,"D- ON")+hidden_data!I25,"")</f>
        <v>14</v>
      </c>
      <c r="D27" s="626">
        <f>IF(COUNTIF('Meal Counting'!C25:XFD25,"N- ON")+hidden_data!J25&gt;=1,COUNTIF('Meal Counting'!C25:XFD25,"N- ON")+hidden_data!J25,"")</f>
        <v>13</v>
      </c>
      <c r="E27" s="24"/>
    </row>
    <row r="28" customHeight="1" spans="2:5">
      <c r="B28" s="627">
        <f t="shared" si="0"/>
        <v>45497</v>
      </c>
      <c r="C28" s="625">
        <f>IF(COUNTIF('Meal Counting'!$C26:$AN26,"D- ON")+hidden_data!I26&gt;=1,COUNTIF('Meal Counting'!$C26:$AN26,"D- ON")+hidden_data!I26,"")</f>
        <v>12</v>
      </c>
      <c r="D28" s="626">
        <f>IF(COUNTIF('Meal Counting'!C26:XFD26,"N- ON")+hidden_data!J26&gt;=1,COUNTIF('Meal Counting'!C26:XFD26,"N- ON")+hidden_data!J26,"")</f>
        <v>15</v>
      </c>
      <c r="E28" s="24"/>
    </row>
    <row r="29" customHeight="1" spans="2:5">
      <c r="B29" s="628">
        <f t="shared" si="0"/>
        <v>45498</v>
      </c>
      <c r="C29" s="625">
        <f>IF(COUNTIF('Meal Counting'!$C27:$AN27,"D- ON")+hidden_data!I27&gt;=1,COUNTIF('Meal Counting'!$C27:$AN27,"D- ON")+hidden_data!I27,"")</f>
        <v>12</v>
      </c>
      <c r="D29" s="626">
        <f>IF(COUNTIF('Meal Counting'!C27:XFD27,"N- ON")+hidden_data!J27&gt;=1,COUNTIF('Meal Counting'!C27:XFD27,"N- ON")+hidden_data!J27,"")</f>
        <v>14</v>
      </c>
      <c r="E29" s="24"/>
    </row>
    <row r="30" customHeight="1" spans="2:5">
      <c r="B30" s="627">
        <f t="shared" si="0"/>
        <v>45499</v>
      </c>
      <c r="C30" s="625">
        <f>IF(COUNTIF('Meal Counting'!$C28:$AN28,"D- ON")+hidden_data!I28&gt;=1,COUNTIF('Meal Counting'!$C28:$AN28,"D- ON")+hidden_data!I28,"")</f>
        <v>14</v>
      </c>
      <c r="D30" s="626">
        <f>IF(COUNTIF('Meal Counting'!C28:XFD28,"N- ON")+hidden_data!J28&gt;=1,COUNTIF('Meal Counting'!C28:XFD28,"N- ON")+hidden_data!J28,"")</f>
        <v>16</v>
      </c>
      <c r="E30" s="24"/>
    </row>
    <row r="31" customHeight="1" spans="2:5">
      <c r="B31" s="628">
        <f t="shared" si="0"/>
        <v>45500</v>
      </c>
      <c r="C31" s="625">
        <f>IF(COUNTIF('Meal Counting'!$C29:$AN29,"D- ON")+hidden_data!I29&gt;=1,COUNTIF('Meal Counting'!$C29:$AN29,"D- ON")+hidden_data!I29,"")</f>
        <v>15</v>
      </c>
      <c r="D31" s="626" t="str">
        <f>IF(COUNTIF('Meal Counting'!C29:XFD29,"N- ON")+hidden_data!J29&gt;=1,COUNTIF('Meal Counting'!C29:XFD29,"N- ON")+hidden_data!J29,"")</f>
        <v/>
      </c>
      <c r="E31" s="24"/>
    </row>
    <row r="32" customHeight="1" spans="2:5">
      <c r="B32" s="627">
        <f t="shared" si="0"/>
        <v>45501</v>
      </c>
      <c r="C32" s="625" t="str">
        <f>IF(COUNTIF('Meal Counting'!$C30:$AN30,"D- ON")+hidden_data!I30&gt;=1,COUNTIF('Meal Counting'!$C30:$AN30,"D- ON")+hidden_data!I30,"")</f>
        <v/>
      </c>
      <c r="D32" s="626" t="str">
        <f>IF(COUNTIF('Meal Counting'!C30:XFD30,"N- ON")+hidden_data!J30&gt;=1,COUNTIF('Meal Counting'!C30:XFD30,"N- ON")+hidden_data!J30,"")</f>
        <v/>
      </c>
      <c r="E32" s="24"/>
    </row>
    <row r="33" customHeight="1" spans="2:5">
      <c r="B33" s="628">
        <f t="shared" si="0"/>
        <v>45502</v>
      </c>
      <c r="C33" s="625" t="str">
        <f>IF(COUNTIF('Meal Counting'!$C31:$AN31,"D- ON")+hidden_data!I31&gt;=1,COUNTIF('Meal Counting'!$C31:$AN31,"D- ON")+hidden_data!I31,"")</f>
        <v/>
      </c>
      <c r="D33" s="626" t="str">
        <f>IF(COUNTIF('Meal Counting'!C31:XFD31,"N- ON")+hidden_data!J31&gt;=1,COUNTIF('Meal Counting'!C31:XFD31,"N- ON")+hidden_data!J31,"")</f>
        <v/>
      </c>
      <c r="E33" s="24"/>
    </row>
    <row r="34" customHeight="1" spans="2:5">
      <c r="B34" s="627">
        <f t="shared" si="0"/>
        <v>45503</v>
      </c>
      <c r="C34" s="625" t="str">
        <f>IF(COUNTIF('Meal Counting'!$C32:$AN32,"D- ON")+hidden_data!I32&gt;=1,COUNTIF('Meal Counting'!$C32:$AN32,"D- ON")+hidden_data!I32,"")</f>
        <v/>
      </c>
      <c r="D34" s="626" t="str">
        <f>IF(COUNTIF('Meal Counting'!C32:XFD32,"N- ON")+hidden_data!J32&gt;=1,COUNTIF('Meal Counting'!C32:XFD32,"N- ON")+hidden_data!J32,"")</f>
        <v/>
      </c>
      <c r="E34" s="24"/>
    </row>
    <row r="35" customHeight="1" spans="2:5">
      <c r="B35" s="627">
        <f t="shared" si="0"/>
        <v>45504</v>
      </c>
      <c r="C35" s="625" t="str">
        <f>IF(COUNTIF('Meal Counting'!$C33:$AN33,"D- ON")+hidden_data!I33&gt;=1,COUNTIF('Meal Counting'!$C33:$AN33,"D- ON")+hidden_data!I33,"")</f>
        <v/>
      </c>
      <c r="D35" s="626" t="str">
        <f>IF(COUNTIF('Meal Counting'!C33:XFD33,"N- ON")+hidden_data!J33&gt;=1,COUNTIF('Meal Counting'!C33:XFD33,"N- ON")+hidden_data!J33,"")</f>
        <v/>
      </c>
      <c r="E35" s="24"/>
    </row>
    <row r="36" customHeight="1" spans="2:5">
      <c r="B36" s="628">
        <f t="shared" si="0"/>
        <v>45505</v>
      </c>
      <c r="C36" s="625" t="str">
        <f>IF(COUNTIF('Meal Counting'!$C34:$AN34,"D- ON")+hidden_data!I34&gt;=1,COUNTIF('Meal Counting'!$C34:$AN34,"D- ON")+hidden_data!I34,"")</f>
        <v/>
      </c>
      <c r="D36" s="626" t="str">
        <f>IF(COUNTIF('Meal Counting'!C34:XFD34,"N- ON")+hidden_data!J34&gt;=1,COUNTIF('Meal Counting'!C34:XFD34,"N- ON")+hidden_data!J34,"")</f>
        <v/>
      </c>
      <c r="E36" s="24"/>
    </row>
  </sheetData>
  <sheetProtection password="CCD7" sheet="1" objects="1"/>
  <mergeCells count="31">
    <mergeCell ref="C1:U1"/>
    <mergeCell ref="C3:D3"/>
    <mergeCell ref="M3:O3"/>
    <mergeCell ref="M4:N4"/>
    <mergeCell ref="O4:P4"/>
    <mergeCell ref="F10:G10"/>
    <mergeCell ref="J10:K10"/>
    <mergeCell ref="B3:B4"/>
    <mergeCell ref="H3:H4"/>
    <mergeCell ref="H5:H6"/>
    <mergeCell ref="I3:I4"/>
    <mergeCell ref="I5:I6"/>
    <mergeCell ref="M18:P19"/>
    <mergeCell ref="M20:N21"/>
    <mergeCell ref="O20:P21"/>
    <mergeCell ref="M22:N23"/>
    <mergeCell ref="O22:P23"/>
    <mergeCell ref="F5:G6"/>
    <mergeCell ref="J5:K6"/>
    <mergeCell ref="T5:U6"/>
    <mergeCell ref="R3:S6"/>
    <mergeCell ref="M5:N6"/>
    <mergeCell ref="O5:P6"/>
    <mergeCell ref="F3:G4"/>
    <mergeCell ref="M11:N12"/>
    <mergeCell ref="O11:P12"/>
    <mergeCell ref="M13:N14"/>
    <mergeCell ref="O13:P14"/>
    <mergeCell ref="M9:P10"/>
    <mergeCell ref="M15:N16"/>
    <mergeCell ref="O15:P16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-0.499984740745262"/>
  </sheetPr>
  <dimension ref="A1:AP53"/>
  <sheetViews>
    <sheetView zoomScale="55" zoomScaleNormal="55" workbookViewId="0">
      <pane xSplit="2" ySplit="2" topLeftCell="Y16" activePane="bottomRight" state="frozen"/>
      <selection/>
      <selection pane="topRight"/>
      <selection pane="bottomLeft"/>
      <selection pane="bottomRight" activeCell="AF47" sqref="AF47"/>
    </sheetView>
  </sheetViews>
  <sheetFormatPr defaultColWidth="11.1666666666667" defaultRowHeight="15"/>
  <cols>
    <col min="1" max="2" width="9.68666666666667" style="511" customWidth="1"/>
    <col min="3" max="40" width="11.1666666666667" style="512"/>
    <col min="41" max="16384" width="11.1666666666667" style="513"/>
  </cols>
  <sheetData>
    <row r="1" s="506" customFormat="1" ht="24.75" customHeight="1" spans="1:42">
      <c r="A1" s="514"/>
      <c r="B1" s="515" t="s">
        <v>23</v>
      </c>
      <c r="C1" s="516" t="s">
        <v>24</v>
      </c>
      <c r="D1" s="517"/>
      <c r="E1" s="516" t="s">
        <v>25</v>
      </c>
      <c r="F1" s="517"/>
      <c r="G1" s="516" t="s">
        <v>26</v>
      </c>
      <c r="H1" s="517"/>
      <c r="I1" s="516" t="s">
        <v>27</v>
      </c>
      <c r="J1" s="517"/>
      <c r="K1" s="516" t="s">
        <v>28</v>
      </c>
      <c r="L1" s="517"/>
      <c r="M1" s="516" t="s">
        <v>29</v>
      </c>
      <c r="N1" s="517"/>
      <c r="O1" s="516" t="s">
        <v>30</v>
      </c>
      <c r="P1" s="517"/>
      <c r="Q1" s="516" t="s">
        <v>31</v>
      </c>
      <c r="R1" s="517"/>
      <c r="S1" s="516" t="s">
        <v>32</v>
      </c>
      <c r="T1" s="517"/>
      <c r="U1" s="516" t="s">
        <v>33</v>
      </c>
      <c r="V1" s="517"/>
      <c r="W1" s="516" t="s">
        <v>34</v>
      </c>
      <c r="X1" s="517"/>
      <c r="Y1" s="516" t="s">
        <v>35</v>
      </c>
      <c r="Z1" s="517"/>
      <c r="AA1" s="516" t="s">
        <v>36</v>
      </c>
      <c r="AB1" s="517"/>
      <c r="AC1" s="516" t="s">
        <v>37</v>
      </c>
      <c r="AD1" s="517"/>
      <c r="AE1" s="516" t="s">
        <v>38</v>
      </c>
      <c r="AF1" s="517"/>
      <c r="AG1" s="516" t="s">
        <v>39</v>
      </c>
      <c r="AH1" s="517"/>
      <c r="AI1" s="516" t="s">
        <v>40</v>
      </c>
      <c r="AJ1" s="517"/>
      <c r="AK1" s="516" t="s">
        <v>41</v>
      </c>
      <c r="AL1" s="517"/>
      <c r="AM1" s="516" t="s">
        <v>42</v>
      </c>
      <c r="AN1" s="517"/>
      <c r="AO1" s="606"/>
      <c r="AP1" s="606"/>
    </row>
    <row r="2" ht="15.75" spans="1:42">
      <c r="A2" s="518" t="s">
        <v>1</v>
      </c>
      <c r="B2" s="512"/>
      <c r="C2" s="519" t="s">
        <v>5</v>
      </c>
      <c r="D2" s="520" t="s">
        <v>6</v>
      </c>
      <c r="E2" s="568" t="s">
        <v>5</v>
      </c>
      <c r="F2" s="569" t="s">
        <v>6</v>
      </c>
      <c r="G2" s="568" t="s">
        <v>5</v>
      </c>
      <c r="H2" s="569" t="s">
        <v>6</v>
      </c>
      <c r="I2" s="568" t="s">
        <v>5</v>
      </c>
      <c r="J2" s="569" t="s">
        <v>6</v>
      </c>
      <c r="K2" s="568" t="s">
        <v>5</v>
      </c>
      <c r="L2" s="569" t="s">
        <v>6</v>
      </c>
      <c r="M2" s="568" t="s">
        <v>5</v>
      </c>
      <c r="N2" s="569" t="s">
        <v>6</v>
      </c>
      <c r="O2" s="568" t="s">
        <v>5</v>
      </c>
      <c r="P2" s="569" t="s">
        <v>6</v>
      </c>
      <c r="Q2" s="568" t="s">
        <v>5</v>
      </c>
      <c r="R2" s="569" t="s">
        <v>6</v>
      </c>
      <c r="S2" s="568" t="s">
        <v>5</v>
      </c>
      <c r="T2" s="569" t="s">
        <v>6</v>
      </c>
      <c r="U2" s="568" t="s">
        <v>5</v>
      </c>
      <c r="V2" s="569" t="s">
        <v>6</v>
      </c>
      <c r="W2" s="568" t="s">
        <v>5</v>
      </c>
      <c r="X2" s="569" t="s">
        <v>6</v>
      </c>
      <c r="Y2" s="568" t="s">
        <v>5</v>
      </c>
      <c r="Z2" s="569" t="s">
        <v>6</v>
      </c>
      <c r="AA2" s="568" t="s">
        <v>5</v>
      </c>
      <c r="AB2" s="569" t="s">
        <v>6</v>
      </c>
      <c r="AC2" s="568" t="s">
        <v>5</v>
      </c>
      <c r="AD2" s="569" t="s">
        <v>6</v>
      </c>
      <c r="AE2" s="568" t="s">
        <v>5</v>
      </c>
      <c r="AF2" s="569" t="s">
        <v>6</v>
      </c>
      <c r="AG2" s="568" t="s">
        <v>5</v>
      </c>
      <c r="AH2" s="569" t="s">
        <v>6</v>
      </c>
      <c r="AI2" s="568" t="s">
        <v>5</v>
      </c>
      <c r="AJ2" s="569" t="s">
        <v>6</v>
      </c>
      <c r="AK2" s="568" t="s">
        <v>5</v>
      </c>
      <c r="AL2" s="569" t="s">
        <v>6</v>
      </c>
      <c r="AM2" s="568" t="s">
        <v>5</v>
      </c>
      <c r="AN2" s="599" t="s">
        <v>6</v>
      </c>
      <c r="AO2" s="607"/>
      <c r="AP2" s="607"/>
    </row>
    <row r="3" s="506" customFormat="1" ht="15.75" spans="1:42">
      <c r="A3" s="521">
        <f>Dashboard!C1</f>
        <v>45474</v>
      </c>
      <c r="B3" s="522"/>
      <c r="C3" s="523"/>
      <c r="D3" s="524" t="s">
        <v>43</v>
      </c>
      <c r="E3" s="523"/>
      <c r="F3" s="524" t="s">
        <v>44</v>
      </c>
      <c r="G3" s="523"/>
      <c r="H3" s="524" t="s">
        <v>44</v>
      </c>
      <c r="I3" s="523"/>
      <c r="J3" s="524" t="s">
        <v>43</v>
      </c>
      <c r="K3" s="523"/>
      <c r="L3" s="524" t="s">
        <v>43</v>
      </c>
      <c r="M3" s="523"/>
      <c r="N3" s="524" t="s">
        <v>43</v>
      </c>
      <c r="O3" s="523"/>
      <c r="P3" s="524" t="s">
        <v>43</v>
      </c>
      <c r="Q3" s="523"/>
      <c r="R3" s="524" t="s">
        <v>43</v>
      </c>
      <c r="S3" s="523"/>
      <c r="T3" s="524" t="s">
        <v>43</v>
      </c>
      <c r="U3" s="523"/>
      <c r="V3" s="524" t="s">
        <v>43</v>
      </c>
      <c r="W3" s="523"/>
      <c r="X3" s="524" t="s">
        <v>43</v>
      </c>
      <c r="Y3" s="523"/>
      <c r="Z3" s="524" t="s">
        <v>43</v>
      </c>
      <c r="AA3" s="523"/>
      <c r="AB3" s="524" t="s">
        <v>44</v>
      </c>
      <c r="AC3" s="523"/>
      <c r="AD3" s="524" t="s">
        <v>43</v>
      </c>
      <c r="AE3" s="523"/>
      <c r="AF3" s="524" t="s">
        <v>43</v>
      </c>
      <c r="AG3" s="523"/>
      <c r="AH3" s="524" t="s">
        <v>43</v>
      </c>
      <c r="AI3" s="523"/>
      <c r="AJ3" s="524" t="s">
        <v>43</v>
      </c>
      <c r="AK3" s="523"/>
      <c r="AL3" s="524" t="s">
        <v>43</v>
      </c>
      <c r="AM3" s="523"/>
      <c r="AN3" s="600" t="s">
        <v>43</v>
      </c>
      <c r="AO3" s="608"/>
      <c r="AP3" s="608"/>
    </row>
    <row r="4" s="506" customFormat="1" ht="15.75" spans="1:42">
      <c r="A4" s="525">
        <f>A3+1</f>
        <v>45475</v>
      </c>
      <c r="B4" s="526"/>
      <c r="C4" s="523" t="s">
        <v>45</v>
      </c>
      <c r="D4" s="524" t="s">
        <v>43</v>
      </c>
      <c r="E4" s="523" t="s">
        <v>46</v>
      </c>
      <c r="F4" s="524" t="s">
        <v>44</v>
      </c>
      <c r="G4" s="523" t="s">
        <v>46</v>
      </c>
      <c r="H4" s="524" t="s">
        <v>44</v>
      </c>
      <c r="I4" s="523" t="s">
        <v>45</v>
      </c>
      <c r="J4" s="524" t="s">
        <v>43</v>
      </c>
      <c r="K4" s="523" t="s">
        <v>45</v>
      </c>
      <c r="L4" s="524" t="s">
        <v>43</v>
      </c>
      <c r="M4" s="523" t="s">
        <v>45</v>
      </c>
      <c r="N4" s="524" t="s">
        <v>43</v>
      </c>
      <c r="O4" s="523" t="s">
        <v>45</v>
      </c>
      <c r="P4" s="524" t="s">
        <v>43</v>
      </c>
      <c r="Q4" s="523" t="s">
        <v>46</v>
      </c>
      <c r="R4" s="524" t="s">
        <v>43</v>
      </c>
      <c r="S4" s="523" t="s">
        <v>45</v>
      </c>
      <c r="T4" s="524" t="s">
        <v>43</v>
      </c>
      <c r="U4" s="523" t="s">
        <v>45</v>
      </c>
      <c r="V4" s="524" t="s">
        <v>43</v>
      </c>
      <c r="W4" s="523" t="s">
        <v>45</v>
      </c>
      <c r="X4" s="524" t="s">
        <v>43</v>
      </c>
      <c r="Y4" s="523" t="s">
        <v>45</v>
      </c>
      <c r="Z4" s="524" t="s">
        <v>43</v>
      </c>
      <c r="AA4" s="523" t="s">
        <v>46</v>
      </c>
      <c r="AB4" s="524" t="s">
        <v>44</v>
      </c>
      <c r="AC4" s="523" t="s">
        <v>45</v>
      </c>
      <c r="AD4" s="524" t="s">
        <v>43</v>
      </c>
      <c r="AE4" s="523" t="s">
        <v>45</v>
      </c>
      <c r="AF4" s="524" t="s">
        <v>43</v>
      </c>
      <c r="AG4" s="523" t="s">
        <v>45</v>
      </c>
      <c r="AH4" s="524" t="s">
        <v>43</v>
      </c>
      <c r="AI4" s="523" t="s">
        <v>45</v>
      </c>
      <c r="AJ4" s="524" t="s">
        <v>43</v>
      </c>
      <c r="AK4" s="523" t="s">
        <v>45</v>
      </c>
      <c r="AL4" s="524" t="s">
        <v>43</v>
      </c>
      <c r="AM4" s="523" t="s">
        <v>45</v>
      </c>
      <c r="AN4" s="600" t="s">
        <v>43</v>
      </c>
      <c r="AO4" s="608"/>
      <c r="AP4" s="608"/>
    </row>
    <row r="5" s="506" customFormat="1" ht="15.75" spans="1:42">
      <c r="A5" s="521">
        <f>A4+1</f>
        <v>45476</v>
      </c>
      <c r="B5" s="522"/>
      <c r="C5" s="523" t="s">
        <v>45</v>
      </c>
      <c r="D5" s="524" t="s">
        <v>43</v>
      </c>
      <c r="E5" s="523" t="s">
        <v>46</v>
      </c>
      <c r="F5" s="524" t="s">
        <v>44</v>
      </c>
      <c r="G5" s="523" t="s">
        <v>46</v>
      </c>
      <c r="H5" s="524" t="s">
        <v>44</v>
      </c>
      <c r="I5" s="523" t="s">
        <v>45</v>
      </c>
      <c r="J5" s="524" t="s">
        <v>43</v>
      </c>
      <c r="K5" s="523" t="s">
        <v>45</v>
      </c>
      <c r="L5" s="524" t="s">
        <v>43</v>
      </c>
      <c r="M5" s="523" t="s">
        <v>46</v>
      </c>
      <c r="N5" s="524" t="s">
        <v>44</v>
      </c>
      <c r="O5" s="523" t="s">
        <v>45</v>
      </c>
      <c r="P5" s="524" t="s">
        <v>43</v>
      </c>
      <c r="Q5" s="523" t="s">
        <v>46</v>
      </c>
      <c r="R5" s="524" t="s">
        <v>44</v>
      </c>
      <c r="S5" s="523" t="s">
        <v>45</v>
      </c>
      <c r="T5" s="524" t="s">
        <v>43</v>
      </c>
      <c r="U5" s="523" t="s">
        <v>45</v>
      </c>
      <c r="V5" s="524" t="s">
        <v>43</v>
      </c>
      <c r="W5" s="523" t="s">
        <v>45</v>
      </c>
      <c r="X5" s="524" t="s">
        <v>43</v>
      </c>
      <c r="Y5" s="523" t="s">
        <v>45</v>
      </c>
      <c r="Z5" s="524" t="s">
        <v>44</v>
      </c>
      <c r="AA5" s="523" t="s">
        <v>46</v>
      </c>
      <c r="AB5" s="524" t="s">
        <v>44</v>
      </c>
      <c r="AC5" s="523" t="s">
        <v>45</v>
      </c>
      <c r="AD5" s="524" t="s">
        <v>43</v>
      </c>
      <c r="AE5" s="523" t="s">
        <v>45</v>
      </c>
      <c r="AF5" s="524" t="s">
        <v>44</v>
      </c>
      <c r="AG5" s="523" t="s">
        <v>45</v>
      </c>
      <c r="AH5" s="524" t="s">
        <v>43</v>
      </c>
      <c r="AI5" s="523" t="s">
        <v>45</v>
      </c>
      <c r="AJ5" s="524" t="s">
        <v>43</v>
      </c>
      <c r="AK5" s="523" t="s">
        <v>45</v>
      </c>
      <c r="AL5" s="524" t="s">
        <v>43</v>
      </c>
      <c r="AM5" s="523" t="s">
        <v>45</v>
      </c>
      <c r="AN5" s="600" t="s">
        <v>43</v>
      </c>
      <c r="AO5" s="608"/>
      <c r="AP5" s="608"/>
    </row>
    <row r="6" s="506" customFormat="1" ht="15.75" spans="1:42">
      <c r="A6" s="525">
        <f t="shared" ref="A6:A34" si="0">A5+1</f>
        <v>45477</v>
      </c>
      <c r="B6" s="526"/>
      <c r="C6" s="523" t="s">
        <v>45</v>
      </c>
      <c r="D6" s="524" t="s">
        <v>43</v>
      </c>
      <c r="E6" s="523" t="s">
        <v>46</v>
      </c>
      <c r="F6" s="524" t="s">
        <v>44</v>
      </c>
      <c r="G6" s="523" t="s">
        <v>46</v>
      </c>
      <c r="H6" s="524" t="s">
        <v>44</v>
      </c>
      <c r="I6" s="523" t="s">
        <v>45</v>
      </c>
      <c r="J6" s="524" t="s">
        <v>43</v>
      </c>
      <c r="K6" s="523" t="s">
        <v>45</v>
      </c>
      <c r="L6" s="524" t="s">
        <v>43</v>
      </c>
      <c r="M6" s="523" t="s">
        <v>46</v>
      </c>
      <c r="N6" s="524" t="s">
        <v>44</v>
      </c>
      <c r="O6" s="523" t="s">
        <v>45</v>
      </c>
      <c r="P6" s="524" t="s">
        <v>43</v>
      </c>
      <c r="Q6" s="523" t="s">
        <v>46</v>
      </c>
      <c r="R6" s="524" t="s">
        <v>43</v>
      </c>
      <c r="S6" s="523" t="s">
        <v>45</v>
      </c>
      <c r="T6" s="524" t="s">
        <v>43</v>
      </c>
      <c r="U6" s="523" t="s">
        <v>45</v>
      </c>
      <c r="V6" s="524" t="s">
        <v>43</v>
      </c>
      <c r="W6" s="523" t="s">
        <v>45</v>
      </c>
      <c r="X6" s="524" t="s">
        <v>43</v>
      </c>
      <c r="Y6" s="523" t="s">
        <v>45</v>
      </c>
      <c r="Z6" s="524" t="s">
        <v>43</v>
      </c>
      <c r="AA6" s="523" t="s">
        <v>46</v>
      </c>
      <c r="AB6" s="524" t="s">
        <v>44</v>
      </c>
      <c r="AC6" s="523" t="s">
        <v>45</v>
      </c>
      <c r="AD6" s="524" t="s">
        <v>43</v>
      </c>
      <c r="AE6" s="523" t="s">
        <v>46</v>
      </c>
      <c r="AF6" s="524" t="s">
        <v>44</v>
      </c>
      <c r="AG6" s="523" t="s">
        <v>45</v>
      </c>
      <c r="AH6" s="524" t="s">
        <v>43</v>
      </c>
      <c r="AI6" s="523" t="s">
        <v>45</v>
      </c>
      <c r="AJ6" s="524" t="s">
        <v>43</v>
      </c>
      <c r="AK6" s="523" t="s">
        <v>45</v>
      </c>
      <c r="AL6" s="524" t="s">
        <v>43</v>
      </c>
      <c r="AM6" s="523" t="s">
        <v>45</v>
      </c>
      <c r="AN6" s="600" t="s">
        <v>43</v>
      </c>
      <c r="AO6" s="608"/>
      <c r="AP6" s="608"/>
    </row>
    <row r="7" s="506" customFormat="1" ht="15.75" spans="1:42">
      <c r="A7" s="521">
        <f t="shared" si="0"/>
        <v>45478</v>
      </c>
      <c r="B7" s="522"/>
      <c r="C7" s="523" t="s">
        <v>45</v>
      </c>
      <c r="D7" s="524" t="s">
        <v>44</v>
      </c>
      <c r="E7" s="523" t="s">
        <v>46</v>
      </c>
      <c r="F7" s="524" t="s">
        <v>44</v>
      </c>
      <c r="G7" s="523" t="s">
        <v>46</v>
      </c>
      <c r="H7" s="524" t="s">
        <v>44</v>
      </c>
      <c r="I7" s="523" t="s">
        <v>45</v>
      </c>
      <c r="J7" s="524" t="s">
        <v>43</v>
      </c>
      <c r="K7" s="523" t="s">
        <v>45</v>
      </c>
      <c r="L7" s="524" t="s">
        <v>43</v>
      </c>
      <c r="M7" s="523" t="s">
        <v>46</v>
      </c>
      <c r="N7" s="524" t="s">
        <v>44</v>
      </c>
      <c r="O7" s="523" t="s">
        <v>45</v>
      </c>
      <c r="P7" s="524" t="s">
        <v>43</v>
      </c>
      <c r="Q7" s="523" t="s">
        <v>46</v>
      </c>
      <c r="R7" s="524" t="s">
        <v>43</v>
      </c>
      <c r="S7" s="523" t="s">
        <v>45</v>
      </c>
      <c r="T7" s="524" t="s">
        <v>43</v>
      </c>
      <c r="U7" s="523" t="s">
        <v>45</v>
      </c>
      <c r="V7" s="524" t="s">
        <v>43</v>
      </c>
      <c r="W7" s="523" t="s">
        <v>45</v>
      </c>
      <c r="X7" s="524" t="s">
        <v>43</v>
      </c>
      <c r="Y7" s="523" t="s">
        <v>45</v>
      </c>
      <c r="Z7" s="524" t="s">
        <v>44</v>
      </c>
      <c r="AA7" s="523" t="s">
        <v>46</v>
      </c>
      <c r="AB7" s="524" t="s">
        <v>44</v>
      </c>
      <c r="AC7" s="523" t="s">
        <v>45</v>
      </c>
      <c r="AD7" s="524" t="s">
        <v>43</v>
      </c>
      <c r="AE7" s="523" t="s">
        <v>46</v>
      </c>
      <c r="AF7" s="524" t="s">
        <v>44</v>
      </c>
      <c r="AG7" s="523" t="s">
        <v>45</v>
      </c>
      <c r="AH7" s="524" t="s">
        <v>43</v>
      </c>
      <c r="AI7" s="523" t="s">
        <v>45</v>
      </c>
      <c r="AJ7" s="524" t="s">
        <v>43</v>
      </c>
      <c r="AK7" s="523" t="s">
        <v>45</v>
      </c>
      <c r="AL7" s="524" t="s">
        <v>43</v>
      </c>
      <c r="AM7" s="523" t="s">
        <v>45</v>
      </c>
      <c r="AN7" s="600" t="s">
        <v>43</v>
      </c>
      <c r="AO7" s="608"/>
      <c r="AP7" s="608"/>
    </row>
    <row r="8" s="506" customFormat="1" ht="15.75" spans="1:42">
      <c r="A8" s="525">
        <f t="shared" si="0"/>
        <v>45479</v>
      </c>
      <c r="B8" s="526"/>
      <c r="C8" s="523" t="s">
        <v>46</v>
      </c>
      <c r="D8" s="524" t="s">
        <v>44</v>
      </c>
      <c r="E8" s="523" t="s">
        <v>46</v>
      </c>
      <c r="F8" s="524" t="s">
        <v>44</v>
      </c>
      <c r="G8" s="523" t="s">
        <v>46</v>
      </c>
      <c r="H8" s="524" t="s">
        <v>44</v>
      </c>
      <c r="I8" s="523" t="s">
        <v>45</v>
      </c>
      <c r="J8" s="524" t="s">
        <v>43</v>
      </c>
      <c r="K8" s="523" t="s">
        <v>45</v>
      </c>
      <c r="L8" s="524" t="s">
        <v>43</v>
      </c>
      <c r="M8" s="523" t="s">
        <v>46</v>
      </c>
      <c r="N8" s="524" t="s">
        <v>44</v>
      </c>
      <c r="O8" s="523" t="s">
        <v>45</v>
      </c>
      <c r="P8" s="524" t="s">
        <v>43</v>
      </c>
      <c r="Q8" s="523" t="s">
        <v>46</v>
      </c>
      <c r="R8" s="524" t="s">
        <v>43</v>
      </c>
      <c r="S8" s="523" t="s">
        <v>45</v>
      </c>
      <c r="T8" s="524" t="s">
        <v>44</v>
      </c>
      <c r="U8" s="523" t="s">
        <v>45</v>
      </c>
      <c r="V8" s="524" t="s">
        <v>43</v>
      </c>
      <c r="W8" s="523" t="s">
        <v>45</v>
      </c>
      <c r="X8" s="524" t="s">
        <v>43</v>
      </c>
      <c r="Y8" s="523" t="s">
        <v>46</v>
      </c>
      <c r="Z8" s="524" t="s">
        <v>44</v>
      </c>
      <c r="AA8" s="523" t="s">
        <v>46</v>
      </c>
      <c r="AB8" s="524" t="s">
        <v>44</v>
      </c>
      <c r="AC8" s="523" t="s">
        <v>45</v>
      </c>
      <c r="AD8" s="524" t="s">
        <v>43</v>
      </c>
      <c r="AE8" s="523" t="s">
        <v>46</v>
      </c>
      <c r="AF8" s="524" t="s">
        <v>44</v>
      </c>
      <c r="AG8" s="523" t="s">
        <v>45</v>
      </c>
      <c r="AH8" s="524" t="s">
        <v>43</v>
      </c>
      <c r="AI8" s="523" t="s">
        <v>45</v>
      </c>
      <c r="AJ8" s="524" t="s">
        <v>44</v>
      </c>
      <c r="AK8" s="523" t="s">
        <v>45</v>
      </c>
      <c r="AL8" s="524" t="s">
        <v>43</v>
      </c>
      <c r="AM8" s="523" t="s">
        <v>46</v>
      </c>
      <c r="AN8" s="600" t="s">
        <v>44</v>
      </c>
      <c r="AO8" s="608"/>
      <c r="AP8" s="608"/>
    </row>
    <row r="9" s="506" customFormat="1" ht="15.75" spans="1:42">
      <c r="A9" s="521">
        <f t="shared" si="0"/>
        <v>45480</v>
      </c>
      <c r="B9" s="522"/>
      <c r="C9" s="523" t="s">
        <v>46</v>
      </c>
      <c r="D9" s="524" t="s">
        <v>43</v>
      </c>
      <c r="E9" s="523" t="s">
        <v>46</v>
      </c>
      <c r="F9" s="524" t="s">
        <v>44</v>
      </c>
      <c r="G9" s="523" t="s">
        <v>46</v>
      </c>
      <c r="H9" s="524" t="s">
        <v>44</v>
      </c>
      <c r="I9" s="523" t="s">
        <v>45</v>
      </c>
      <c r="J9" s="524" t="s">
        <v>43</v>
      </c>
      <c r="K9" s="523" t="s">
        <v>46</v>
      </c>
      <c r="L9" s="524" t="s">
        <v>44</v>
      </c>
      <c r="M9" s="523" t="s">
        <v>46</v>
      </c>
      <c r="N9" s="524" t="s">
        <v>44</v>
      </c>
      <c r="O9" s="523" t="s">
        <v>45</v>
      </c>
      <c r="P9" s="524" t="s">
        <v>43</v>
      </c>
      <c r="Q9" s="523" t="s">
        <v>46</v>
      </c>
      <c r="R9" s="524" t="s">
        <v>43</v>
      </c>
      <c r="S9" s="523" t="s">
        <v>46</v>
      </c>
      <c r="T9" s="524" t="s">
        <v>44</v>
      </c>
      <c r="U9" s="523" t="s">
        <v>45</v>
      </c>
      <c r="V9" s="524" t="s">
        <v>43</v>
      </c>
      <c r="W9" s="523" t="s">
        <v>45</v>
      </c>
      <c r="X9" s="524" t="s">
        <v>43</v>
      </c>
      <c r="Y9" s="523" t="s">
        <v>46</v>
      </c>
      <c r="Z9" s="524" t="s">
        <v>44</v>
      </c>
      <c r="AA9" s="523" t="s">
        <v>46</v>
      </c>
      <c r="AB9" s="524" t="s">
        <v>44</v>
      </c>
      <c r="AC9" s="523" t="s">
        <v>45</v>
      </c>
      <c r="AD9" s="524" t="s">
        <v>43</v>
      </c>
      <c r="AE9" s="523" t="s">
        <v>46</v>
      </c>
      <c r="AF9" s="524" t="s">
        <v>44</v>
      </c>
      <c r="AG9" s="523" t="s">
        <v>45</v>
      </c>
      <c r="AH9" s="524" t="s">
        <v>43</v>
      </c>
      <c r="AI9" s="523" t="s">
        <v>45</v>
      </c>
      <c r="AJ9" s="524" t="s">
        <v>44</v>
      </c>
      <c r="AK9" s="523" t="s">
        <v>45</v>
      </c>
      <c r="AL9" s="524" t="s">
        <v>43</v>
      </c>
      <c r="AM9" s="523" t="s">
        <v>46</v>
      </c>
      <c r="AN9" s="600" t="s">
        <v>43</v>
      </c>
      <c r="AO9" s="608"/>
      <c r="AP9" s="608"/>
    </row>
    <row r="10" s="506" customFormat="1" ht="15.75" spans="1:42">
      <c r="A10" s="525">
        <f t="shared" si="0"/>
        <v>45481</v>
      </c>
      <c r="B10" s="526"/>
      <c r="C10" s="523" t="s">
        <v>45</v>
      </c>
      <c r="D10" s="524" t="s">
        <v>43</v>
      </c>
      <c r="E10" s="523" t="s">
        <v>46</v>
      </c>
      <c r="F10" s="524" t="s">
        <v>44</v>
      </c>
      <c r="G10" s="523" t="s">
        <v>46</v>
      </c>
      <c r="H10" s="524" t="s">
        <v>44</v>
      </c>
      <c r="I10" s="523" t="s">
        <v>45</v>
      </c>
      <c r="J10" s="524" t="s">
        <v>44</v>
      </c>
      <c r="K10" s="523" t="s">
        <v>46</v>
      </c>
      <c r="L10" s="524" t="s">
        <v>43</v>
      </c>
      <c r="M10" s="523" t="s">
        <v>46</v>
      </c>
      <c r="N10" s="524" t="s">
        <v>43</v>
      </c>
      <c r="O10" s="523" t="s">
        <v>45</v>
      </c>
      <c r="P10" s="524" t="s">
        <v>43</v>
      </c>
      <c r="Q10" s="523" t="s">
        <v>46</v>
      </c>
      <c r="R10" s="524" t="s">
        <v>43</v>
      </c>
      <c r="S10" s="523" t="s">
        <v>46</v>
      </c>
      <c r="T10" s="524" t="s">
        <v>43</v>
      </c>
      <c r="U10" s="523" t="s">
        <v>45</v>
      </c>
      <c r="V10" s="524" t="s">
        <v>43</v>
      </c>
      <c r="W10" s="523" t="s">
        <v>45</v>
      </c>
      <c r="X10" s="524" t="s">
        <v>43</v>
      </c>
      <c r="Y10" s="523" t="s">
        <v>46</v>
      </c>
      <c r="Z10" s="524" t="s">
        <v>44</v>
      </c>
      <c r="AA10" s="523" t="s">
        <v>46</v>
      </c>
      <c r="AB10" s="524" t="s">
        <v>44</v>
      </c>
      <c r="AC10" s="523" t="s">
        <v>45</v>
      </c>
      <c r="AD10" s="524" t="s">
        <v>43</v>
      </c>
      <c r="AE10" s="523" t="s">
        <v>46</v>
      </c>
      <c r="AF10" s="524" t="s">
        <v>44</v>
      </c>
      <c r="AG10" s="523" t="s">
        <v>45</v>
      </c>
      <c r="AH10" s="524" t="s">
        <v>43</v>
      </c>
      <c r="AI10" s="523" t="s">
        <v>45</v>
      </c>
      <c r="AJ10" s="524" t="s">
        <v>43</v>
      </c>
      <c r="AK10" s="523" t="s">
        <v>45</v>
      </c>
      <c r="AL10" s="524" t="s">
        <v>43</v>
      </c>
      <c r="AM10" s="523" t="s">
        <v>45</v>
      </c>
      <c r="AN10" s="600" t="s">
        <v>43</v>
      </c>
      <c r="AO10" s="608"/>
      <c r="AP10" s="608"/>
    </row>
    <row r="11" s="506" customFormat="1" ht="15.75" spans="1:42">
      <c r="A11" s="521">
        <f t="shared" si="0"/>
        <v>45482</v>
      </c>
      <c r="B11" s="522"/>
      <c r="C11" s="523" t="s">
        <v>45</v>
      </c>
      <c r="D11" s="524" t="s">
        <v>43</v>
      </c>
      <c r="E11" s="523" t="s">
        <v>46</v>
      </c>
      <c r="F11" s="524" t="s">
        <v>44</v>
      </c>
      <c r="G11" s="523" t="s">
        <v>46</v>
      </c>
      <c r="H11" s="524" t="s">
        <v>44</v>
      </c>
      <c r="I11" s="523" t="s">
        <v>46</v>
      </c>
      <c r="J11" s="524" t="s">
        <v>43</v>
      </c>
      <c r="K11" s="523" t="s">
        <v>45</v>
      </c>
      <c r="L11" s="524" t="s">
        <v>43</v>
      </c>
      <c r="M11" s="523" t="s">
        <v>45</v>
      </c>
      <c r="N11" s="524" t="s">
        <v>43</v>
      </c>
      <c r="O11" s="523" t="s">
        <v>45</v>
      </c>
      <c r="P11" s="524" t="s">
        <v>44</v>
      </c>
      <c r="Q11" s="523" t="s">
        <v>46</v>
      </c>
      <c r="R11" s="524" t="s">
        <v>43</v>
      </c>
      <c r="S11" s="523" t="s">
        <v>45</v>
      </c>
      <c r="T11" s="524" t="s">
        <v>43</v>
      </c>
      <c r="U11" s="523" t="s">
        <v>45</v>
      </c>
      <c r="V11" s="524" t="s">
        <v>44</v>
      </c>
      <c r="W11" s="523" t="s">
        <v>45</v>
      </c>
      <c r="X11" s="524" t="s">
        <v>43</v>
      </c>
      <c r="Y11" s="523" t="s">
        <v>46</v>
      </c>
      <c r="Z11" s="524" t="s">
        <v>44</v>
      </c>
      <c r="AA11" s="523" t="s">
        <v>46</v>
      </c>
      <c r="AB11" s="524" t="s">
        <v>44</v>
      </c>
      <c r="AC11" s="523" t="s">
        <v>45</v>
      </c>
      <c r="AD11" s="524" t="s">
        <v>43</v>
      </c>
      <c r="AE11" s="523" t="s">
        <v>46</v>
      </c>
      <c r="AF11" s="524" t="s">
        <v>44</v>
      </c>
      <c r="AG11" s="523" t="s">
        <v>45</v>
      </c>
      <c r="AH11" s="524" t="s">
        <v>43</v>
      </c>
      <c r="AI11" s="523" t="s">
        <v>45</v>
      </c>
      <c r="AJ11" s="524" t="s">
        <v>43</v>
      </c>
      <c r="AK11" s="523" t="s">
        <v>45</v>
      </c>
      <c r="AL11" s="524" t="s">
        <v>43</v>
      </c>
      <c r="AM11" s="523" t="s">
        <v>45</v>
      </c>
      <c r="AN11" s="600" t="s">
        <v>43</v>
      </c>
      <c r="AO11" s="608"/>
      <c r="AP11" s="608"/>
    </row>
    <row r="12" s="506" customFormat="1" ht="15.75" spans="1:42">
      <c r="A12" s="525">
        <f t="shared" si="0"/>
        <v>45483</v>
      </c>
      <c r="B12" s="526"/>
      <c r="C12" s="523" t="s">
        <v>45</v>
      </c>
      <c r="D12" s="524" t="s">
        <v>43</v>
      </c>
      <c r="E12" s="523" t="s">
        <v>46</v>
      </c>
      <c r="F12" s="524" t="s">
        <v>44</v>
      </c>
      <c r="G12" s="523" t="s">
        <v>46</v>
      </c>
      <c r="H12" s="524" t="s">
        <v>44</v>
      </c>
      <c r="I12" s="523" t="s">
        <v>45</v>
      </c>
      <c r="J12" s="524" t="s">
        <v>43</v>
      </c>
      <c r="K12" s="523" t="s">
        <v>45</v>
      </c>
      <c r="L12" s="524" t="s">
        <v>43</v>
      </c>
      <c r="M12" s="523" t="s">
        <v>45</v>
      </c>
      <c r="N12" s="524" t="s">
        <v>43</v>
      </c>
      <c r="O12" s="523" t="s">
        <v>45</v>
      </c>
      <c r="P12" s="524" t="s">
        <v>43</v>
      </c>
      <c r="Q12" s="523" t="s">
        <v>46</v>
      </c>
      <c r="R12" s="524" t="s">
        <v>43</v>
      </c>
      <c r="S12" s="523" t="s">
        <v>45</v>
      </c>
      <c r="T12" s="524" t="s">
        <v>43</v>
      </c>
      <c r="U12" s="523" t="s">
        <v>45</v>
      </c>
      <c r="V12" s="524" t="s">
        <v>43</v>
      </c>
      <c r="W12" s="523" t="s">
        <v>45</v>
      </c>
      <c r="X12" s="524" t="s">
        <v>43</v>
      </c>
      <c r="Y12" s="523" t="s">
        <v>46</v>
      </c>
      <c r="Z12" s="524" t="s">
        <v>43</v>
      </c>
      <c r="AA12" s="523" t="s">
        <v>46</v>
      </c>
      <c r="AB12" s="524" t="s">
        <v>44</v>
      </c>
      <c r="AC12" s="523" t="s">
        <v>45</v>
      </c>
      <c r="AD12" s="524" t="s">
        <v>43</v>
      </c>
      <c r="AE12" s="523" t="s">
        <v>46</v>
      </c>
      <c r="AF12" s="524" t="s">
        <v>43</v>
      </c>
      <c r="AG12" s="523" t="s">
        <v>45</v>
      </c>
      <c r="AH12" s="524" t="s">
        <v>43</v>
      </c>
      <c r="AI12" s="523" t="s">
        <v>45</v>
      </c>
      <c r="AJ12" s="524" t="s">
        <v>43</v>
      </c>
      <c r="AK12" s="523" t="s">
        <v>45</v>
      </c>
      <c r="AL12" s="524" t="s">
        <v>43</v>
      </c>
      <c r="AM12" s="523" t="s">
        <v>46</v>
      </c>
      <c r="AN12" s="600" t="s">
        <v>43</v>
      </c>
      <c r="AO12" s="608"/>
      <c r="AP12" s="608"/>
    </row>
    <row r="13" s="506" customFormat="1" ht="15.75" spans="1:42">
      <c r="A13" s="521">
        <f t="shared" si="0"/>
        <v>45484</v>
      </c>
      <c r="B13" s="522"/>
      <c r="C13" s="523" t="s">
        <v>45</v>
      </c>
      <c r="D13" s="524" t="s">
        <v>44</v>
      </c>
      <c r="E13" s="523" t="s">
        <v>46</v>
      </c>
      <c r="F13" s="524" t="s">
        <v>44</v>
      </c>
      <c r="G13" s="523" t="s">
        <v>46</v>
      </c>
      <c r="H13" s="524" t="s">
        <v>44</v>
      </c>
      <c r="I13" s="523" t="s">
        <v>45</v>
      </c>
      <c r="J13" s="524" t="s">
        <v>43</v>
      </c>
      <c r="K13" s="523" t="s">
        <v>46</v>
      </c>
      <c r="L13" s="524" t="s">
        <v>43</v>
      </c>
      <c r="M13" s="523" t="s">
        <v>45</v>
      </c>
      <c r="N13" s="524" t="s">
        <v>43</v>
      </c>
      <c r="O13" s="523" t="s">
        <v>46</v>
      </c>
      <c r="P13" s="524" t="s">
        <v>43</v>
      </c>
      <c r="Q13" s="523" t="s">
        <v>46</v>
      </c>
      <c r="R13" s="524" t="s">
        <v>43</v>
      </c>
      <c r="S13" s="523" t="s">
        <v>45</v>
      </c>
      <c r="T13" s="524" t="s">
        <v>43</v>
      </c>
      <c r="U13" s="523" t="s">
        <v>45</v>
      </c>
      <c r="V13" s="524" t="s">
        <v>43</v>
      </c>
      <c r="W13" s="523" t="s">
        <v>45</v>
      </c>
      <c r="X13" s="524" t="s">
        <v>43</v>
      </c>
      <c r="Y13" s="523" t="s">
        <v>45</v>
      </c>
      <c r="Z13" s="524" t="s">
        <v>43</v>
      </c>
      <c r="AA13" s="523" t="s">
        <v>46</v>
      </c>
      <c r="AB13" s="524" t="s">
        <v>44</v>
      </c>
      <c r="AC13" s="523" t="s">
        <v>45</v>
      </c>
      <c r="AD13" s="524" t="s">
        <v>43</v>
      </c>
      <c r="AE13" s="523" t="s">
        <v>45</v>
      </c>
      <c r="AF13" s="524" t="s">
        <v>43</v>
      </c>
      <c r="AG13" s="523" t="s">
        <v>45</v>
      </c>
      <c r="AH13" s="524" t="s">
        <v>43</v>
      </c>
      <c r="AI13" s="523" t="s">
        <v>45</v>
      </c>
      <c r="AJ13" s="524" t="s">
        <v>43</v>
      </c>
      <c r="AK13" s="523" t="s">
        <v>45</v>
      </c>
      <c r="AL13" s="524" t="s">
        <v>43</v>
      </c>
      <c r="AM13" s="523" t="s">
        <v>45</v>
      </c>
      <c r="AN13" s="600" t="s">
        <v>43</v>
      </c>
      <c r="AO13" s="608"/>
      <c r="AP13" s="608"/>
    </row>
    <row r="14" s="506" customFormat="1" ht="15.75" spans="1:42">
      <c r="A14" s="525">
        <f t="shared" si="0"/>
        <v>45485</v>
      </c>
      <c r="B14" s="526"/>
      <c r="C14" s="523" t="s">
        <v>45</v>
      </c>
      <c r="D14" s="524" t="s">
        <v>44</v>
      </c>
      <c r="E14" s="523" t="s">
        <v>46</v>
      </c>
      <c r="F14" s="524" t="s">
        <v>44</v>
      </c>
      <c r="G14" s="523" t="s">
        <v>46</v>
      </c>
      <c r="H14" s="524" t="s">
        <v>44</v>
      </c>
      <c r="I14" s="523" t="s">
        <v>45</v>
      </c>
      <c r="J14" s="524" t="s">
        <v>43</v>
      </c>
      <c r="K14" s="523" t="s">
        <v>45</v>
      </c>
      <c r="L14" s="524" t="s">
        <v>44</v>
      </c>
      <c r="M14" s="523" t="s">
        <v>45</v>
      </c>
      <c r="N14" s="524" t="s">
        <v>43</v>
      </c>
      <c r="O14" s="523" t="s">
        <v>45</v>
      </c>
      <c r="P14" s="524" t="s">
        <v>43</v>
      </c>
      <c r="Q14" s="523" t="s">
        <v>46</v>
      </c>
      <c r="R14" s="524" t="s">
        <v>44</v>
      </c>
      <c r="S14" s="523" t="s">
        <v>45</v>
      </c>
      <c r="T14" s="524" t="s">
        <v>43</v>
      </c>
      <c r="U14" s="523" t="s">
        <v>45</v>
      </c>
      <c r="V14" s="524" t="s">
        <v>43</v>
      </c>
      <c r="W14" s="523" t="s">
        <v>45</v>
      </c>
      <c r="X14" s="524" t="s">
        <v>43</v>
      </c>
      <c r="Y14" s="523" t="s">
        <v>45</v>
      </c>
      <c r="Z14" s="524" t="s">
        <v>44</v>
      </c>
      <c r="AA14" s="523" t="s">
        <v>46</v>
      </c>
      <c r="AB14" s="524" t="s">
        <v>44</v>
      </c>
      <c r="AC14" s="523" t="s">
        <v>45</v>
      </c>
      <c r="AD14" s="524" t="s">
        <v>43</v>
      </c>
      <c r="AE14" s="523" t="s">
        <v>45</v>
      </c>
      <c r="AF14" s="524" t="s">
        <v>44</v>
      </c>
      <c r="AG14" s="523" t="s">
        <v>45</v>
      </c>
      <c r="AH14" s="524" t="s">
        <v>43</v>
      </c>
      <c r="AI14" s="523" t="s">
        <v>45</v>
      </c>
      <c r="AJ14" s="524" t="s">
        <v>43</v>
      </c>
      <c r="AK14" s="523" t="s">
        <v>45</v>
      </c>
      <c r="AL14" s="524" t="s">
        <v>43</v>
      </c>
      <c r="AM14" s="523" t="s">
        <v>45</v>
      </c>
      <c r="AN14" s="600" t="s">
        <v>43</v>
      </c>
      <c r="AO14" s="608"/>
      <c r="AP14" s="608"/>
    </row>
    <row r="15" s="506" customFormat="1" ht="15.75" spans="1:42">
      <c r="A15" s="521">
        <f t="shared" si="0"/>
        <v>45486</v>
      </c>
      <c r="B15" s="522"/>
      <c r="C15" s="523" t="s">
        <v>45</v>
      </c>
      <c r="D15" s="524" t="s">
        <v>43</v>
      </c>
      <c r="E15" s="523" t="s">
        <v>46</v>
      </c>
      <c r="F15" s="524" t="s">
        <v>44</v>
      </c>
      <c r="G15" s="523" t="s">
        <v>46</v>
      </c>
      <c r="H15" s="524" t="s">
        <v>44</v>
      </c>
      <c r="I15" s="523" t="s">
        <v>45</v>
      </c>
      <c r="J15" s="524" t="s">
        <v>43</v>
      </c>
      <c r="K15" s="523" t="s">
        <v>46</v>
      </c>
      <c r="L15" s="524" t="s">
        <v>44</v>
      </c>
      <c r="M15" s="523" t="s">
        <v>45</v>
      </c>
      <c r="N15" s="524" t="s">
        <v>43</v>
      </c>
      <c r="O15" s="523" t="s">
        <v>46</v>
      </c>
      <c r="P15" s="524" t="s">
        <v>43</v>
      </c>
      <c r="Q15" s="523" t="s">
        <v>46</v>
      </c>
      <c r="R15" s="524" t="s">
        <v>44</v>
      </c>
      <c r="S15" s="523" t="s">
        <v>45</v>
      </c>
      <c r="T15" s="524" t="s">
        <v>43</v>
      </c>
      <c r="U15" s="523" t="s">
        <v>45</v>
      </c>
      <c r="V15" s="524" t="s">
        <v>43</v>
      </c>
      <c r="W15" s="523" t="s">
        <v>45</v>
      </c>
      <c r="X15" s="524" t="s">
        <v>43</v>
      </c>
      <c r="Y15" s="523" t="s">
        <v>45</v>
      </c>
      <c r="Z15" s="524" t="s">
        <v>44</v>
      </c>
      <c r="AA15" s="523" t="s">
        <v>46</v>
      </c>
      <c r="AB15" s="524" t="s">
        <v>44</v>
      </c>
      <c r="AC15" s="523" t="s">
        <v>45</v>
      </c>
      <c r="AD15" s="524" t="s">
        <v>43</v>
      </c>
      <c r="AE15" s="523" t="s">
        <v>45</v>
      </c>
      <c r="AF15" s="524" t="s">
        <v>43</v>
      </c>
      <c r="AG15" s="523" t="s">
        <v>45</v>
      </c>
      <c r="AH15" s="524" t="s">
        <v>43</v>
      </c>
      <c r="AI15" s="523" t="s">
        <v>45</v>
      </c>
      <c r="AJ15" s="524" t="s">
        <v>44</v>
      </c>
      <c r="AK15" s="523" t="s">
        <v>45</v>
      </c>
      <c r="AL15" s="524" t="s">
        <v>44</v>
      </c>
      <c r="AM15" s="523" t="s">
        <v>45</v>
      </c>
      <c r="AN15" s="600" t="s">
        <v>43</v>
      </c>
      <c r="AO15" s="608"/>
      <c r="AP15" s="608"/>
    </row>
    <row r="16" s="506" customFormat="1" ht="15.75" spans="1:42">
      <c r="A16" s="525">
        <f t="shared" si="0"/>
        <v>45487</v>
      </c>
      <c r="B16" s="526"/>
      <c r="C16" s="523" t="s">
        <v>45</v>
      </c>
      <c r="D16" s="524" t="s">
        <v>43</v>
      </c>
      <c r="E16" s="523" t="s">
        <v>46</v>
      </c>
      <c r="F16" s="524" t="s">
        <v>44</v>
      </c>
      <c r="G16" s="523" t="s">
        <v>46</v>
      </c>
      <c r="H16" s="524" t="s">
        <v>44</v>
      </c>
      <c r="I16" s="523" t="s">
        <v>45</v>
      </c>
      <c r="J16" s="524" t="s">
        <v>43</v>
      </c>
      <c r="K16" s="523" t="s">
        <v>46</v>
      </c>
      <c r="L16" s="524" t="s">
        <v>44</v>
      </c>
      <c r="M16" s="523" t="s">
        <v>45</v>
      </c>
      <c r="N16" s="524" t="s">
        <v>44</v>
      </c>
      <c r="O16" s="523" t="s">
        <v>45</v>
      </c>
      <c r="P16" s="524" t="s">
        <v>43</v>
      </c>
      <c r="Q16" s="523" t="s">
        <v>46</v>
      </c>
      <c r="R16" s="524" t="s">
        <v>43</v>
      </c>
      <c r="S16" s="523" t="s">
        <v>45</v>
      </c>
      <c r="T16" s="524" t="s">
        <v>44</v>
      </c>
      <c r="U16" s="523" t="s">
        <v>45</v>
      </c>
      <c r="V16" s="524" t="s">
        <v>43</v>
      </c>
      <c r="W16" s="523" t="s">
        <v>45</v>
      </c>
      <c r="X16" s="524" t="s">
        <v>44</v>
      </c>
      <c r="Y16" s="523" t="s">
        <v>45</v>
      </c>
      <c r="Z16" s="524" t="s">
        <v>43</v>
      </c>
      <c r="AA16" s="523" t="s">
        <v>46</v>
      </c>
      <c r="AB16" s="524" t="s">
        <v>44</v>
      </c>
      <c r="AC16" s="523" t="s">
        <v>45</v>
      </c>
      <c r="AD16" s="524" t="s">
        <v>43</v>
      </c>
      <c r="AE16" s="523" t="s">
        <v>45</v>
      </c>
      <c r="AF16" s="524" t="s">
        <v>43</v>
      </c>
      <c r="AG16" s="523" t="s">
        <v>45</v>
      </c>
      <c r="AH16" s="524" t="s">
        <v>43</v>
      </c>
      <c r="AI16" s="523" t="s">
        <v>45</v>
      </c>
      <c r="AJ16" s="524" t="s">
        <v>44</v>
      </c>
      <c r="AK16" s="523" t="s">
        <v>46</v>
      </c>
      <c r="AL16" s="524" t="s">
        <v>44</v>
      </c>
      <c r="AM16" s="523" t="s">
        <v>46</v>
      </c>
      <c r="AN16" s="600" t="s">
        <v>43</v>
      </c>
      <c r="AO16" s="608"/>
      <c r="AP16" s="608"/>
    </row>
    <row r="17" s="506" customFormat="1" ht="15.75" spans="1:42">
      <c r="A17" s="521">
        <f t="shared" si="0"/>
        <v>45488</v>
      </c>
      <c r="B17" s="522"/>
      <c r="C17" s="523" t="s">
        <v>45</v>
      </c>
      <c r="D17" s="524" t="s">
        <v>44</v>
      </c>
      <c r="E17" s="523" t="s">
        <v>46</v>
      </c>
      <c r="F17" s="524" t="s">
        <v>44</v>
      </c>
      <c r="G17" s="523" t="s">
        <v>46</v>
      </c>
      <c r="H17" s="524" t="s">
        <v>44</v>
      </c>
      <c r="I17" s="523" t="s">
        <v>45</v>
      </c>
      <c r="J17" s="524" t="s">
        <v>43</v>
      </c>
      <c r="K17" s="523" t="s">
        <v>46</v>
      </c>
      <c r="L17" s="524" t="s">
        <v>43</v>
      </c>
      <c r="M17" s="523" t="s">
        <v>45</v>
      </c>
      <c r="N17" s="524" t="s">
        <v>43</v>
      </c>
      <c r="O17" s="523" t="s">
        <v>45</v>
      </c>
      <c r="P17" s="524" t="s">
        <v>43</v>
      </c>
      <c r="Q17" s="523" t="s">
        <v>46</v>
      </c>
      <c r="R17" s="524" t="s">
        <v>43</v>
      </c>
      <c r="S17" s="523" t="s">
        <v>46</v>
      </c>
      <c r="T17" s="524" t="s">
        <v>44</v>
      </c>
      <c r="U17" s="523" t="s">
        <v>45</v>
      </c>
      <c r="V17" s="524" t="s">
        <v>43</v>
      </c>
      <c r="W17" s="523" t="s">
        <v>45</v>
      </c>
      <c r="X17" s="524" t="s">
        <v>44</v>
      </c>
      <c r="Y17" s="523" t="s">
        <v>45</v>
      </c>
      <c r="Z17" s="524" t="s">
        <v>43</v>
      </c>
      <c r="AA17" s="523" t="s">
        <v>46</v>
      </c>
      <c r="AB17" s="524" t="s">
        <v>44</v>
      </c>
      <c r="AC17" s="523" t="s">
        <v>45</v>
      </c>
      <c r="AD17" s="524" t="s">
        <v>43</v>
      </c>
      <c r="AE17" s="523" t="s">
        <v>45</v>
      </c>
      <c r="AF17" s="524" t="s">
        <v>43</v>
      </c>
      <c r="AG17" s="523" t="s">
        <v>45</v>
      </c>
      <c r="AH17" s="524" t="s">
        <v>43</v>
      </c>
      <c r="AI17" s="523" t="s">
        <v>45</v>
      </c>
      <c r="AJ17" s="524" t="s">
        <v>44</v>
      </c>
      <c r="AK17" s="523" t="s">
        <v>46</v>
      </c>
      <c r="AL17" s="524" t="s">
        <v>44</v>
      </c>
      <c r="AM17" s="523" t="s">
        <v>45</v>
      </c>
      <c r="AN17" s="600" t="s">
        <v>43</v>
      </c>
      <c r="AO17" s="608"/>
      <c r="AP17" s="608"/>
    </row>
    <row r="18" s="506" customFormat="1" ht="15.75" spans="1:42">
      <c r="A18" s="525">
        <f t="shared" si="0"/>
        <v>45489</v>
      </c>
      <c r="B18" s="526"/>
      <c r="C18" s="523" t="s">
        <v>45</v>
      </c>
      <c r="D18" s="524" t="s">
        <v>43</v>
      </c>
      <c r="E18" s="523" t="s">
        <v>46</v>
      </c>
      <c r="F18" s="524" t="s">
        <v>44</v>
      </c>
      <c r="G18" s="523" t="s">
        <v>46</v>
      </c>
      <c r="H18" s="524" t="s">
        <v>44</v>
      </c>
      <c r="I18" s="523" t="s">
        <v>45</v>
      </c>
      <c r="J18" s="524" t="s">
        <v>43</v>
      </c>
      <c r="K18" s="523" t="s">
        <v>45</v>
      </c>
      <c r="L18" s="524" t="s">
        <v>43</v>
      </c>
      <c r="M18" s="523" t="s">
        <v>45</v>
      </c>
      <c r="N18" s="524" t="s">
        <v>43</v>
      </c>
      <c r="O18" s="523" t="s">
        <v>46</v>
      </c>
      <c r="P18" s="524" t="s">
        <v>44</v>
      </c>
      <c r="Q18" s="523" t="s">
        <v>46</v>
      </c>
      <c r="R18" s="524" t="s">
        <v>43</v>
      </c>
      <c r="S18" s="523" t="s">
        <v>46</v>
      </c>
      <c r="T18" s="524" t="s">
        <v>43</v>
      </c>
      <c r="U18" s="523" t="s">
        <v>45</v>
      </c>
      <c r="V18" s="524" t="s">
        <v>43</v>
      </c>
      <c r="W18" s="523" t="s">
        <v>45</v>
      </c>
      <c r="X18" s="524" t="s">
        <v>43</v>
      </c>
      <c r="Y18" s="523" t="s">
        <v>45</v>
      </c>
      <c r="Z18" s="524" t="s">
        <v>43</v>
      </c>
      <c r="AA18" s="523" t="s">
        <v>46</v>
      </c>
      <c r="AB18" s="524" t="s">
        <v>44</v>
      </c>
      <c r="AC18" s="523" t="s">
        <v>45</v>
      </c>
      <c r="AD18" s="524" t="s">
        <v>43</v>
      </c>
      <c r="AE18" s="523" t="s">
        <v>45</v>
      </c>
      <c r="AF18" s="524" t="s">
        <v>43</v>
      </c>
      <c r="AG18" s="523" t="s">
        <v>45</v>
      </c>
      <c r="AH18" s="524" t="s">
        <v>43</v>
      </c>
      <c r="AI18" s="523" t="s">
        <v>46</v>
      </c>
      <c r="AJ18" s="524" t="s">
        <v>44</v>
      </c>
      <c r="AK18" s="523" t="s">
        <v>46</v>
      </c>
      <c r="AL18" s="524" t="s">
        <v>44</v>
      </c>
      <c r="AM18" s="523" t="s">
        <v>45</v>
      </c>
      <c r="AN18" s="600" t="s">
        <v>43</v>
      </c>
      <c r="AO18" s="608"/>
      <c r="AP18" s="608"/>
    </row>
    <row r="19" s="506" customFormat="1" ht="15.75" spans="1:42">
      <c r="A19" s="521">
        <f t="shared" si="0"/>
        <v>45490</v>
      </c>
      <c r="B19" s="522"/>
      <c r="C19" s="523" t="s">
        <v>45</v>
      </c>
      <c r="D19" s="524" t="s">
        <v>43</v>
      </c>
      <c r="E19" s="523" t="s">
        <v>46</v>
      </c>
      <c r="F19" s="524" t="s">
        <v>44</v>
      </c>
      <c r="G19" s="523" t="s">
        <v>46</v>
      </c>
      <c r="H19" s="524" t="s">
        <v>44</v>
      </c>
      <c r="I19" s="523" t="s">
        <v>45</v>
      </c>
      <c r="J19" s="524" t="s">
        <v>43</v>
      </c>
      <c r="K19" s="523" t="s">
        <v>45</v>
      </c>
      <c r="L19" s="524" t="s">
        <v>43</v>
      </c>
      <c r="M19" s="523" t="s">
        <v>45</v>
      </c>
      <c r="N19" s="524" t="s">
        <v>44</v>
      </c>
      <c r="O19" s="523" t="s">
        <v>46</v>
      </c>
      <c r="P19" s="524" t="s">
        <v>44</v>
      </c>
      <c r="Q19" s="523" t="s">
        <v>46</v>
      </c>
      <c r="R19" s="524" t="s">
        <v>43</v>
      </c>
      <c r="S19" s="523" t="s">
        <v>46</v>
      </c>
      <c r="T19" s="524" t="s">
        <v>43</v>
      </c>
      <c r="U19" s="523" t="s">
        <v>45</v>
      </c>
      <c r="V19" s="524" t="s">
        <v>43</v>
      </c>
      <c r="W19" s="523" t="s">
        <v>45</v>
      </c>
      <c r="X19" s="524" t="s">
        <v>43</v>
      </c>
      <c r="Y19" s="523" t="s">
        <v>45</v>
      </c>
      <c r="Z19" s="524" t="s">
        <v>44</v>
      </c>
      <c r="AA19" s="523" t="s">
        <v>46</v>
      </c>
      <c r="AB19" s="524" t="s">
        <v>44</v>
      </c>
      <c r="AC19" s="523" t="s">
        <v>45</v>
      </c>
      <c r="AD19" s="524" t="s">
        <v>43</v>
      </c>
      <c r="AE19" s="523" t="s">
        <v>45</v>
      </c>
      <c r="AF19" s="524" t="s">
        <v>43</v>
      </c>
      <c r="AG19" s="523" t="s">
        <v>45</v>
      </c>
      <c r="AH19" s="524" t="s">
        <v>44</v>
      </c>
      <c r="AI19" s="523" t="s">
        <v>46</v>
      </c>
      <c r="AJ19" s="524" t="s">
        <v>43</v>
      </c>
      <c r="AK19" s="523" t="s">
        <v>46</v>
      </c>
      <c r="AL19" s="524" t="s">
        <v>44</v>
      </c>
      <c r="AM19" s="523" t="s">
        <v>45</v>
      </c>
      <c r="AN19" s="600" t="s">
        <v>43</v>
      </c>
      <c r="AO19" s="608"/>
      <c r="AP19" s="608"/>
    </row>
    <row r="20" s="506" customFormat="1" ht="15.75" spans="1:42">
      <c r="A20" s="525">
        <f t="shared" si="0"/>
        <v>45491</v>
      </c>
      <c r="B20" s="526"/>
      <c r="C20" s="523" t="s">
        <v>45</v>
      </c>
      <c r="D20" s="524" t="s">
        <v>43</v>
      </c>
      <c r="E20" s="523" t="s">
        <v>46</v>
      </c>
      <c r="F20" s="524" t="s">
        <v>44</v>
      </c>
      <c r="G20" s="523" t="s">
        <v>46</v>
      </c>
      <c r="H20" s="524" t="s">
        <v>44</v>
      </c>
      <c r="I20" s="523" t="s">
        <v>45</v>
      </c>
      <c r="J20" s="524" t="s">
        <v>44</v>
      </c>
      <c r="K20" s="523" t="s">
        <v>45</v>
      </c>
      <c r="L20" s="524" t="s">
        <v>43</v>
      </c>
      <c r="M20" s="523" t="s">
        <v>45</v>
      </c>
      <c r="N20" s="524" t="s">
        <v>43</v>
      </c>
      <c r="O20" s="523" t="s">
        <v>46</v>
      </c>
      <c r="P20" s="524" t="s">
        <v>44</v>
      </c>
      <c r="Q20" s="523" t="s">
        <v>46</v>
      </c>
      <c r="R20" s="524" t="s">
        <v>43</v>
      </c>
      <c r="S20" s="523" t="s">
        <v>45</v>
      </c>
      <c r="T20" s="524" t="s">
        <v>43</v>
      </c>
      <c r="U20" s="523" t="s">
        <v>45</v>
      </c>
      <c r="V20" s="524" t="s">
        <v>43</v>
      </c>
      <c r="W20" s="523" t="s">
        <v>45</v>
      </c>
      <c r="X20" s="524" t="s">
        <v>43</v>
      </c>
      <c r="Y20" s="523" t="s">
        <v>45</v>
      </c>
      <c r="Z20" s="524" t="s">
        <v>43</v>
      </c>
      <c r="AA20" s="523" t="s">
        <v>46</v>
      </c>
      <c r="AB20" s="524" t="s">
        <v>44</v>
      </c>
      <c r="AC20" s="523" t="s">
        <v>45</v>
      </c>
      <c r="AD20" s="524" t="s">
        <v>43</v>
      </c>
      <c r="AE20" s="523" t="s">
        <v>45</v>
      </c>
      <c r="AF20" s="524" t="s">
        <v>43</v>
      </c>
      <c r="AG20" s="523" t="s">
        <v>46</v>
      </c>
      <c r="AH20" s="524" t="s">
        <v>44</v>
      </c>
      <c r="AI20" s="523" t="s">
        <v>45</v>
      </c>
      <c r="AJ20" s="524" t="s">
        <v>43</v>
      </c>
      <c r="AK20" s="523" t="s">
        <v>46</v>
      </c>
      <c r="AL20" s="524" t="s">
        <v>44</v>
      </c>
      <c r="AM20" s="523" t="s">
        <v>45</v>
      </c>
      <c r="AN20" s="600" t="s">
        <v>43</v>
      </c>
      <c r="AO20" s="608"/>
      <c r="AP20" s="608"/>
    </row>
    <row r="21" s="506" customFormat="1" ht="15.75" spans="1:42">
      <c r="A21" s="521">
        <f t="shared" si="0"/>
        <v>45492</v>
      </c>
      <c r="B21" s="522"/>
      <c r="C21" s="523" t="s">
        <v>45</v>
      </c>
      <c r="D21" s="524" t="s">
        <v>44</v>
      </c>
      <c r="E21" s="523" t="s">
        <v>46</v>
      </c>
      <c r="F21" s="524" t="s">
        <v>44</v>
      </c>
      <c r="G21" s="523" t="s">
        <v>46</v>
      </c>
      <c r="H21" s="524" t="s">
        <v>44</v>
      </c>
      <c r="I21" s="523" t="s">
        <v>46</v>
      </c>
      <c r="J21" s="524" t="s">
        <v>44</v>
      </c>
      <c r="K21" s="523" t="s">
        <v>45</v>
      </c>
      <c r="L21" s="524" t="s">
        <v>43</v>
      </c>
      <c r="M21" s="523" t="s">
        <v>45</v>
      </c>
      <c r="N21" s="524" t="s">
        <v>43</v>
      </c>
      <c r="O21" s="523" t="s">
        <v>46</v>
      </c>
      <c r="P21" s="524" t="s">
        <v>44</v>
      </c>
      <c r="Q21" s="523" t="s">
        <v>46</v>
      </c>
      <c r="R21" s="524" t="s">
        <v>43</v>
      </c>
      <c r="S21" s="523" t="s">
        <v>45</v>
      </c>
      <c r="T21" s="524" t="s">
        <v>43</v>
      </c>
      <c r="U21" s="523" t="s">
        <v>45</v>
      </c>
      <c r="V21" s="524" t="s">
        <v>43</v>
      </c>
      <c r="W21" s="523" t="s">
        <v>45</v>
      </c>
      <c r="X21" s="524" t="s">
        <v>43</v>
      </c>
      <c r="Y21" s="523" t="s">
        <v>45</v>
      </c>
      <c r="Z21" s="524" t="s">
        <v>43</v>
      </c>
      <c r="AA21" s="523" t="s">
        <v>46</v>
      </c>
      <c r="AB21" s="524" t="s">
        <v>44</v>
      </c>
      <c r="AC21" s="523" t="s">
        <v>45</v>
      </c>
      <c r="AD21" s="524" t="s">
        <v>43</v>
      </c>
      <c r="AE21" s="523" t="s">
        <v>45</v>
      </c>
      <c r="AF21" s="524" t="s">
        <v>43</v>
      </c>
      <c r="AG21" s="523" t="s">
        <v>46</v>
      </c>
      <c r="AH21" s="524" t="s">
        <v>43</v>
      </c>
      <c r="AI21" s="523" t="s">
        <v>45</v>
      </c>
      <c r="AJ21" s="524" t="s">
        <v>43</v>
      </c>
      <c r="AK21" s="523" t="s">
        <v>46</v>
      </c>
      <c r="AL21" s="524" t="s">
        <v>44</v>
      </c>
      <c r="AM21" s="523" t="s">
        <v>45</v>
      </c>
      <c r="AN21" s="600" t="s">
        <v>43</v>
      </c>
      <c r="AO21" s="608"/>
      <c r="AP21" s="608"/>
    </row>
    <row r="22" s="506" customFormat="1" ht="15.75" spans="1:42">
      <c r="A22" s="525">
        <f t="shared" si="0"/>
        <v>45493</v>
      </c>
      <c r="B22" s="526"/>
      <c r="C22" s="523" t="s">
        <v>46</v>
      </c>
      <c r="D22" s="524" t="s">
        <v>44</v>
      </c>
      <c r="E22" s="523" t="s">
        <v>46</v>
      </c>
      <c r="F22" s="524" t="s">
        <v>44</v>
      </c>
      <c r="G22" s="523" t="s">
        <v>46</v>
      </c>
      <c r="H22" s="524" t="s">
        <v>44</v>
      </c>
      <c r="I22" s="523" t="s">
        <v>46</v>
      </c>
      <c r="J22" s="524" t="s">
        <v>43</v>
      </c>
      <c r="K22" s="523" t="s">
        <v>45</v>
      </c>
      <c r="L22" s="524" t="s">
        <v>44</v>
      </c>
      <c r="M22" s="523" t="s">
        <v>45</v>
      </c>
      <c r="N22" s="524" t="s">
        <v>43</v>
      </c>
      <c r="O22" s="523" t="s">
        <v>46</v>
      </c>
      <c r="P22" s="524" t="s">
        <v>44</v>
      </c>
      <c r="Q22" s="523" t="s">
        <v>46</v>
      </c>
      <c r="R22" s="524" t="s">
        <v>44</v>
      </c>
      <c r="S22" s="523" t="s">
        <v>45</v>
      </c>
      <c r="T22" s="524" t="s">
        <v>43</v>
      </c>
      <c r="U22" s="523" t="s">
        <v>45</v>
      </c>
      <c r="V22" s="524" t="s">
        <v>43</v>
      </c>
      <c r="W22" s="523" t="s">
        <v>45</v>
      </c>
      <c r="X22" s="524" t="s">
        <v>43</v>
      </c>
      <c r="Y22" s="523" t="s">
        <v>45</v>
      </c>
      <c r="Z22" s="524" t="s">
        <v>44</v>
      </c>
      <c r="AA22" s="523" t="s">
        <v>46</v>
      </c>
      <c r="AB22" s="524" t="s">
        <v>44</v>
      </c>
      <c r="AC22" s="523" t="s">
        <v>45</v>
      </c>
      <c r="AD22" s="524" t="s">
        <v>43</v>
      </c>
      <c r="AE22" s="523" t="s">
        <v>45</v>
      </c>
      <c r="AF22" s="524" t="s">
        <v>43</v>
      </c>
      <c r="AG22" s="523" t="s">
        <v>45</v>
      </c>
      <c r="AH22" s="524" t="s">
        <v>43</v>
      </c>
      <c r="AI22" s="523" t="s">
        <v>45</v>
      </c>
      <c r="AJ22" s="524" t="s">
        <v>43</v>
      </c>
      <c r="AK22" s="523" t="s">
        <v>46</v>
      </c>
      <c r="AL22" s="524" t="s">
        <v>44</v>
      </c>
      <c r="AM22" s="523" t="s">
        <v>45</v>
      </c>
      <c r="AN22" s="600" t="s">
        <v>43</v>
      </c>
      <c r="AO22" s="608"/>
      <c r="AP22" s="608"/>
    </row>
    <row r="23" s="506" customFormat="1" ht="15.75" spans="1:42">
      <c r="A23" s="521">
        <f t="shared" si="0"/>
        <v>45494</v>
      </c>
      <c r="B23" s="522"/>
      <c r="C23" s="523" t="s">
        <v>46</v>
      </c>
      <c r="D23" s="524" t="s">
        <v>43</v>
      </c>
      <c r="E23" s="523" t="s">
        <v>46</v>
      </c>
      <c r="F23" s="524" t="s">
        <v>44</v>
      </c>
      <c r="G23" s="523" t="s">
        <v>46</v>
      </c>
      <c r="H23" s="524" t="s">
        <v>44</v>
      </c>
      <c r="I23" s="523" t="s">
        <v>45</v>
      </c>
      <c r="J23" s="524" t="s">
        <v>43</v>
      </c>
      <c r="K23" s="523" t="s">
        <v>46</v>
      </c>
      <c r="L23" s="524" t="s">
        <v>44</v>
      </c>
      <c r="M23" s="523" t="s">
        <v>45</v>
      </c>
      <c r="N23" s="524" t="s">
        <v>43</v>
      </c>
      <c r="O23" s="523" t="s">
        <v>46</v>
      </c>
      <c r="P23" s="524" t="s">
        <v>44</v>
      </c>
      <c r="Q23" s="523" t="s">
        <v>46</v>
      </c>
      <c r="R23" s="524" t="s">
        <v>44</v>
      </c>
      <c r="S23" s="523" t="s">
        <v>45</v>
      </c>
      <c r="T23" s="524" t="s">
        <v>43</v>
      </c>
      <c r="U23" s="523" t="s">
        <v>45</v>
      </c>
      <c r="V23" s="524" t="s">
        <v>43</v>
      </c>
      <c r="W23" s="523" t="s">
        <v>45</v>
      </c>
      <c r="X23" s="524" t="s">
        <v>43</v>
      </c>
      <c r="Y23" s="523" t="s">
        <v>45</v>
      </c>
      <c r="Z23" s="524" t="s">
        <v>43</v>
      </c>
      <c r="AA23" s="523" t="s">
        <v>46</v>
      </c>
      <c r="AB23" s="524" t="s">
        <v>44</v>
      </c>
      <c r="AC23" s="523" t="s">
        <v>46</v>
      </c>
      <c r="AD23" s="524" t="s">
        <v>43</v>
      </c>
      <c r="AE23" s="523" t="s">
        <v>45</v>
      </c>
      <c r="AF23" s="524" t="s">
        <v>43</v>
      </c>
      <c r="AG23" s="523" t="s">
        <v>45</v>
      </c>
      <c r="AH23" s="524" t="s">
        <v>43</v>
      </c>
      <c r="AI23" s="523" t="s">
        <v>45</v>
      </c>
      <c r="AJ23" s="524" t="s">
        <v>43</v>
      </c>
      <c r="AK23" s="523" t="s">
        <v>45</v>
      </c>
      <c r="AL23" s="524" t="s">
        <v>43</v>
      </c>
      <c r="AM23" s="523" t="s">
        <v>45</v>
      </c>
      <c r="AN23" s="600" t="s">
        <v>43</v>
      </c>
      <c r="AO23" s="608"/>
      <c r="AP23" s="608"/>
    </row>
    <row r="24" s="506" customFormat="1" ht="15.75" spans="1:42">
      <c r="A24" s="525">
        <f t="shared" si="0"/>
        <v>45495</v>
      </c>
      <c r="B24" s="526"/>
      <c r="C24" s="523" t="s">
        <v>45</v>
      </c>
      <c r="D24" s="524" t="s">
        <v>43</v>
      </c>
      <c r="E24" s="523" t="s">
        <v>46</v>
      </c>
      <c r="F24" s="524" t="s">
        <v>44</v>
      </c>
      <c r="G24" s="523" t="s">
        <v>46</v>
      </c>
      <c r="H24" s="524" t="s">
        <v>44</v>
      </c>
      <c r="I24" s="523" t="s">
        <v>45</v>
      </c>
      <c r="J24" s="524" t="s">
        <v>43</v>
      </c>
      <c r="K24" s="523" t="s">
        <v>46</v>
      </c>
      <c r="L24" s="524" t="s">
        <v>43</v>
      </c>
      <c r="M24" s="523" t="s">
        <v>45</v>
      </c>
      <c r="N24" s="524" t="s">
        <v>43</v>
      </c>
      <c r="O24" s="523" t="s">
        <v>46</v>
      </c>
      <c r="P24" s="524" t="s">
        <v>44</v>
      </c>
      <c r="Q24" s="523" t="s">
        <v>46</v>
      </c>
      <c r="R24" s="524" t="s">
        <v>43</v>
      </c>
      <c r="S24" s="523" t="s">
        <v>45</v>
      </c>
      <c r="T24" s="524" t="s">
        <v>43</v>
      </c>
      <c r="U24" s="523" t="s">
        <v>45</v>
      </c>
      <c r="V24" s="524" t="s">
        <v>43</v>
      </c>
      <c r="W24" s="523" t="s">
        <v>45</v>
      </c>
      <c r="X24" s="524" t="s">
        <v>43</v>
      </c>
      <c r="Y24" s="523" t="s">
        <v>45</v>
      </c>
      <c r="Z24" s="524" t="s">
        <v>43</v>
      </c>
      <c r="AA24" s="523" t="s">
        <v>46</v>
      </c>
      <c r="AB24" s="524" t="s">
        <v>44</v>
      </c>
      <c r="AC24" s="523" t="s">
        <v>45</v>
      </c>
      <c r="AD24" s="524" t="s">
        <v>43</v>
      </c>
      <c r="AE24" s="523" t="s">
        <v>45</v>
      </c>
      <c r="AF24" s="524" t="s">
        <v>43</v>
      </c>
      <c r="AG24" s="523" t="s">
        <v>45</v>
      </c>
      <c r="AH24" s="524" t="s">
        <v>43</v>
      </c>
      <c r="AI24" s="523" t="s">
        <v>45</v>
      </c>
      <c r="AJ24" s="524" t="s">
        <v>43</v>
      </c>
      <c r="AK24" s="523" t="s">
        <v>45</v>
      </c>
      <c r="AL24" s="524" t="s">
        <v>43</v>
      </c>
      <c r="AM24" s="523" t="s">
        <v>45</v>
      </c>
      <c r="AN24" s="600" t="s">
        <v>43</v>
      </c>
      <c r="AO24" s="608"/>
      <c r="AP24" s="608"/>
    </row>
    <row r="25" s="506" customFormat="1" ht="15.75" spans="1:42">
      <c r="A25" s="521">
        <f t="shared" si="0"/>
        <v>45496</v>
      </c>
      <c r="B25" s="522"/>
      <c r="C25" s="523" t="s">
        <v>45</v>
      </c>
      <c r="D25" s="524" t="s">
        <v>43</v>
      </c>
      <c r="E25" s="523" t="s">
        <v>46</v>
      </c>
      <c r="F25" s="524" t="s">
        <v>44</v>
      </c>
      <c r="G25" s="523" t="s">
        <v>46</v>
      </c>
      <c r="H25" s="524" t="s">
        <v>44</v>
      </c>
      <c r="I25" s="523" t="s">
        <v>45</v>
      </c>
      <c r="J25" s="524" t="s">
        <v>43</v>
      </c>
      <c r="K25" s="523" t="s">
        <v>45</v>
      </c>
      <c r="L25" s="524" t="s">
        <v>43</v>
      </c>
      <c r="M25" s="523" t="s">
        <v>45</v>
      </c>
      <c r="N25" s="524" t="s">
        <v>44</v>
      </c>
      <c r="O25" s="523" t="s">
        <v>46</v>
      </c>
      <c r="P25" s="524" t="s">
        <v>43</v>
      </c>
      <c r="Q25" s="523" t="s">
        <v>46</v>
      </c>
      <c r="R25" s="524" t="s">
        <v>43</v>
      </c>
      <c r="S25" s="523" t="s">
        <v>45</v>
      </c>
      <c r="T25" s="524" t="s">
        <v>44</v>
      </c>
      <c r="U25" s="523" t="s">
        <v>45</v>
      </c>
      <c r="V25" s="524" t="s">
        <v>43</v>
      </c>
      <c r="W25" s="523" t="s">
        <v>45</v>
      </c>
      <c r="X25" s="524" t="s">
        <v>44</v>
      </c>
      <c r="Y25" s="523" t="s">
        <v>45</v>
      </c>
      <c r="Z25" s="524" t="s">
        <v>43</v>
      </c>
      <c r="AA25" s="523" t="s">
        <v>46</v>
      </c>
      <c r="AB25" s="524" t="s">
        <v>44</v>
      </c>
      <c r="AC25" s="523" t="s">
        <v>45</v>
      </c>
      <c r="AD25" s="524" t="s">
        <v>43</v>
      </c>
      <c r="AE25" s="523" t="s">
        <v>45</v>
      </c>
      <c r="AF25" s="524" t="s">
        <v>43</v>
      </c>
      <c r="AG25" s="523" t="s">
        <v>45</v>
      </c>
      <c r="AH25" s="524" t="s">
        <v>43</v>
      </c>
      <c r="AI25" s="523" t="s">
        <v>45</v>
      </c>
      <c r="AJ25" s="524" t="s">
        <v>43</v>
      </c>
      <c r="AK25" s="523" t="s">
        <v>45</v>
      </c>
      <c r="AL25" s="524" t="s">
        <v>43</v>
      </c>
      <c r="AM25" s="523" t="s">
        <v>45</v>
      </c>
      <c r="AN25" s="524" t="s">
        <v>43</v>
      </c>
      <c r="AO25" s="608"/>
      <c r="AP25" s="608"/>
    </row>
    <row r="26" s="506" customFormat="1" ht="15.75" spans="1:42">
      <c r="A26" s="525">
        <f t="shared" si="0"/>
        <v>45497</v>
      </c>
      <c r="B26" s="526"/>
      <c r="C26" s="523" t="s">
        <v>45</v>
      </c>
      <c r="D26" s="524" t="s">
        <v>43</v>
      </c>
      <c r="E26" s="523" t="s">
        <v>46</v>
      </c>
      <c r="F26" s="524" t="s">
        <v>44</v>
      </c>
      <c r="G26" s="523" t="s">
        <v>46</v>
      </c>
      <c r="H26" s="524" t="s">
        <v>44</v>
      </c>
      <c r="I26" s="523" t="s">
        <v>45</v>
      </c>
      <c r="J26" s="524" t="s">
        <v>43</v>
      </c>
      <c r="K26" s="523" t="s">
        <v>45</v>
      </c>
      <c r="L26" s="524" t="s">
        <v>43</v>
      </c>
      <c r="M26" s="523" t="s">
        <v>45</v>
      </c>
      <c r="N26" s="524" t="s">
        <v>43</v>
      </c>
      <c r="O26" s="523" t="s">
        <v>45</v>
      </c>
      <c r="P26" s="524" t="s">
        <v>43</v>
      </c>
      <c r="Q26" s="523" t="s">
        <v>46</v>
      </c>
      <c r="R26" s="524" t="s">
        <v>43</v>
      </c>
      <c r="S26" s="523" t="s">
        <v>45</v>
      </c>
      <c r="T26" s="524" t="s">
        <v>43</v>
      </c>
      <c r="U26" s="523" t="s">
        <v>45</v>
      </c>
      <c r="V26" s="524" t="s">
        <v>43</v>
      </c>
      <c r="W26" s="523" t="s">
        <v>46</v>
      </c>
      <c r="X26" s="524" t="s">
        <v>43</v>
      </c>
      <c r="Y26" s="523" t="s">
        <v>45</v>
      </c>
      <c r="Z26" s="524" t="s">
        <v>43</v>
      </c>
      <c r="AA26" s="523" t="s">
        <v>46</v>
      </c>
      <c r="AB26" s="524" t="s">
        <v>44</v>
      </c>
      <c r="AC26" s="523" t="s">
        <v>46</v>
      </c>
      <c r="AD26" s="524" t="s">
        <v>43</v>
      </c>
      <c r="AE26" s="523" t="s">
        <v>46</v>
      </c>
      <c r="AF26" s="524" t="s">
        <v>43</v>
      </c>
      <c r="AG26" s="523" t="s">
        <v>45</v>
      </c>
      <c r="AH26" s="524" t="s">
        <v>43</v>
      </c>
      <c r="AI26" s="523" t="s">
        <v>45</v>
      </c>
      <c r="AJ26" s="524" t="s">
        <v>44</v>
      </c>
      <c r="AK26" s="523" t="s">
        <v>45</v>
      </c>
      <c r="AL26" s="524" t="s">
        <v>43</v>
      </c>
      <c r="AM26" s="523" t="s">
        <v>45</v>
      </c>
      <c r="AN26" s="524" t="s">
        <v>43</v>
      </c>
      <c r="AO26" s="608"/>
      <c r="AP26" s="608"/>
    </row>
    <row r="27" s="506" customFormat="1" ht="15.75" spans="1:42">
      <c r="A27" s="521">
        <f t="shared" si="0"/>
        <v>45498</v>
      </c>
      <c r="B27" s="522"/>
      <c r="C27" s="523" t="s">
        <v>46</v>
      </c>
      <c r="D27" s="524" t="s">
        <v>44</v>
      </c>
      <c r="E27" s="523" t="s">
        <v>46</v>
      </c>
      <c r="F27" s="524" t="s">
        <v>44</v>
      </c>
      <c r="G27" s="523" t="s">
        <v>46</v>
      </c>
      <c r="H27" s="524" t="s">
        <v>44</v>
      </c>
      <c r="I27" s="523" t="s">
        <v>45</v>
      </c>
      <c r="J27" s="524" t="s">
        <v>44</v>
      </c>
      <c r="K27" s="523" t="s">
        <v>45</v>
      </c>
      <c r="L27" s="524" t="s">
        <v>43</v>
      </c>
      <c r="M27" s="523" t="s">
        <v>45</v>
      </c>
      <c r="N27" s="524" t="s">
        <v>43</v>
      </c>
      <c r="O27" s="523" t="s">
        <v>45</v>
      </c>
      <c r="P27" s="524" t="s">
        <v>43</v>
      </c>
      <c r="Q27" s="523" t="s">
        <v>46</v>
      </c>
      <c r="R27" s="524" t="s">
        <v>43</v>
      </c>
      <c r="S27" s="523" t="s">
        <v>45</v>
      </c>
      <c r="T27" s="524" t="s">
        <v>43</v>
      </c>
      <c r="U27" s="523" t="s">
        <v>46</v>
      </c>
      <c r="V27" s="524" t="s">
        <v>43</v>
      </c>
      <c r="W27" s="523" t="s">
        <v>45</v>
      </c>
      <c r="X27" s="524" t="s">
        <v>43</v>
      </c>
      <c r="Y27" s="523" t="s">
        <v>45</v>
      </c>
      <c r="Z27" s="524" t="s">
        <v>43</v>
      </c>
      <c r="AA27" s="523" t="s">
        <v>46</v>
      </c>
      <c r="AB27" s="524" t="s">
        <v>44</v>
      </c>
      <c r="AC27" s="523" t="s">
        <v>46</v>
      </c>
      <c r="AD27" s="524" t="s">
        <v>43</v>
      </c>
      <c r="AE27" s="523" t="s">
        <v>45</v>
      </c>
      <c r="AF27" s="524" t="s">
        <v>43</v>
      </c>
      <c r="AG27" s="523" t="s">
        <v>45</v>
      </c>
      <c r="AH27" s="524" t="s">
        <v>43</v>
      </c>
      <c r="AI27" s="523" t="s">
        <v>45</v>
      </c>
      <c r="AJ27" s="524" t="s">
        <v>43</v>
      </c>
      <c r="AK27" s="523" t="s">
        <v>45</v>
      </c>
      <c r="AL27" s="524" t="s">
        <v>43</v>
      </c>
      <c r="AM27" s="523" t="s">
        <v>45</v>
      </c>
      <c r="AN27" s="600" t="s">
        <v>43</v>
      </c>
      <c r="AO27" s="608"/>
      <c r="AP27" s="608"/>
    </row>
    <row r="28" s="506" customFormat="1" ht="15.75" spans="1:42">
      <c r="A28" s="525">
        <f t="shared" si="0"/>
        <v>45499</v>
      </c>
      <c r="B28" s="526"/>
      <c r="C28" s="523" t="s">
        <v>45</v>
      </c>
      <c r="D28" s="524" t="s">
        <v>43</v>
      </c>
      <c r="E28" s="523" t="s">
        <v>46</v>
      </c>
      <c r="F28" s="524" t="s">
        <v>44</v>
      </c>
      <c r="G28" s="523" t="s">
        <v>46</v>
      </c>
      <c r="H28" s="524" t="s">
        <v>44</v>
      </c>
      <c r="I28" s="523" t="s">
        <v>46</v>
      </c>
      <c r="J28" s="524" t="s">
        <v>43</v>
      </c>
      <c r="K28" s="523" t="s">
        <v>45</v>
      </c>
      <c r="L28" s="524" t="s">
        <v>43</v>
      </c>
      <c r="M28" s="523" t="s">
        <v>45</v>
      </c>
      <c r="N28" s="524" t="s">
        <v>43</v>
      </c>
      <c r="O28" s="523" t="s">
        <v>45</v>
      </c>
      <c r="P28" s="524" t="s">
        <v>43</v>
      </c>
      <c r="Q28" s="523" t="s">
        <v>46</v>
      </c>
      <c r="R28" s="524" t="s">
        <v>43</v>
      </c>
      <c r="S28" s="523" t="s">
        <v>45</v>
      </c>
      <c r="T28" s="524" t="s">
        <v>43</v>
      </c>
      <c r="U28" s="523" t="s">
        <v>45</v>
      </c>
      <c r="V28" s="524" t="s">
        <v>43</v>
      </c>
      <c r="W28" s="523" t="s">
        <v>45</v>
      </c>
      <c r="X28" s="524" t="s">
        <v>43</v>
      </c>
      <c r="Y28" s="523" t="s">
        <v>45</v>
      </c>
      <c r="Z28" s="524" t="s">
        <v>43</v>
      </c>
      <c r="AA28" s="523" t="s">
        <v>46</v>
      </c>
      <c r="AB28" s="524" t="s">
        <v>44</v>
      </c>
      <c r="AC28" s="523" t="s">
        <v>45</v>
      </c>
      <c r="AD28" s="524" t="s">
        <v>43</v>
      </c>
      <c r="AE28" s="523" t="s">
        <v>45</v>
      </c>
      <c r="AF28" s="524" t="s">
        <v>43</v>
      </c>
      <c r="AG28" s="523" t="s">
        <v>45</v>
      </c>
      <c r="AH28" s="524" t="s">
        <v>43</v>
      </c>
      <c r="AI28" s="523" t="s">
        <v>45</v>
      </c>
      <c r="AJ28" s="524" t="s">
        <v>43</v>
      </c>
      <c r="AK28" s="523" t="s">
        <v>45</v>
      </c>
      <c r="AL28" s="524" t="s">
        <v>43</v>
      </c>
      <c r="AM28" s="523" t="s">
        <v>45</v>
      </c>
      <c r="AN28" s="524" t="s">
        <v>43</v>
      </c>
      <c r="AO28" s="608"/>
      <c r="AP28" s="608"/>
    </row>
    <row r="29" s="506" customFormat="1" ht="15.75" spans="1:42">
      <c r="A29" s="521">
        <f t="shared" si="0"/>
        <v>45500</v>
      </c>
      <c r="B29" s="522"/>
      <c r="C29" s="523" t="s">
        <v>45</v>
      </c>
      <c r="D29" s="524"/>
      <c r="E29" s="523" t="s">
        <v>46</v>
      </c>
      <c r="F29" s="524" t="s">
        <v>44</v>
      </c>
      <c r="G29" s="523" t="s">
        <v>46</v>
      </c>
      <c r="H29" s="524" t="s">
        <v>44</v>
      </c>
      <c r="I29" s="523" t="s">
        <v>45</v>
      </c>
      <c r="J29" s="524"/>
      <c r="K29" s="523" t="s">
        <v>45</v>
      </c>
      <c r="L29" s="524"/>
      <c r="M29" s="523" t="s">
        <v>45</v>
      </c>
      <c r="N29" s="524"/>
      <c r="O29" s="523" t="s">
        <v>45</v>
      </c>
      <c r="P29" s="524"/>
      <c r="Q29" s="523" t="s">
        <v>46</v>
      </c>
      <c r="R29" s="524"/>
      <c r="S29" s="523" t="s">
        <v>45</v>
      </c>
      <c r="T29" s="524"/>
      <c r="U29" s="523" t="s">
        <v>45</v>
      </c>
      <c r="V29" s="524"/>
      <c r="W29" s="523" t="s">
        <v>45</v>
      </c>
      <c r="X29" s="524"/>
      <c r="Y29" s="523" t="s">
        <v>45</v>
      </c>
      <c r="Z29" s="524"/>
      <c r="AA29" s="523" t="s">
        <v>46</v>
      </c>
      <c r="AB29" s="524" t="s">
        <v>44</v>
      </c>
      <c r="AC29" s="523" t="s">
        <v>45</v>
      </c>
      <c r="AD29" s="524"/>
      <c r="AE29" s="523" t="s">
        <v>45</v>
      </c>
      <c r="AF29" s="524"/>
      <c r="AG29" s="523" t="s">
        <v>45</v>
      </c>
      <c r="AH29" s="524"/>
      <c r="AI29" s="523" t="s">
        <v>45</v>
      </c>
      <c r="AJ29" s="524"/>
      <c r="AK29" s="523" t="s">
        <v>45</v>
      </c>
      <c r="AL29" s="524"/>
      <c r="AM29" s="523" t="s">
        <v>45</v>
      </c>
      <c r="AN29" s="524"/>
      <c r="AO29" s="608"/>
      <c r="AP29" s="608"/>
    </row>
    <row r="30" s="506" customFormat="1" ht="15.75" spans="1:42">
      <c r="A30" s="525">
        <f t="shared" si="0"/>
        <v>45501</v>
      </c>
      <c r="B30" s="526"/>
      <c r="C30" s="523"/>
      <c r="D30" s="524"/>
      <c r="E30" s="523" t="s">
        <v>46</v>
      </c>
      <c r="F30" s="524" t="s">
        <v>44</v>
      </c>
      <c r="G30" s="523" t="s">
        <v>46</v>
      </c>
      <c r="H30" s="524" t="s">
        <v>44</v>
      </c>
      <c r="I30" s="523"/>
      <c r="J30" s="524"/>
      <c r="K30" s="523"/>
      <c r="L30" s="524"/>
      <c r="M30" s="523"/>
      <c r="N30" s="524"/>
      <c r="O30" s="523"/>
      <c r="P30" s="524"/>
      <c r="Q30" s="523"/>
      <c r="R30" s="524"/>
      <c r="S30" s="523"/>
      <c r="T30" s="524"/>
      <c r="U30" s="523"/>
      <c r="V30" s="524"/>
      <c r="W30" s="523"/>
      <c r="X30" s="524"/>
      <c r="Y30" s="523"/>
      <c r="Z30" s="524"/>
      <c r="AA30" s="523"/>
      <c r="AB30" s="524"/>
      <c r="AC30" s="523"/>
      <c r="AD30" s="524"/>
      <c r="AE30" s="523"/>
      <c r="AF30" s="524"/>
      <c r="AG30" s="523"/>
      <c r="AH30" s="524"/>
      <c r="AI30" s="523"/>
      <c r="AJ30" s="524"/>
      <c r="AK30" s="523"/>
      <c r="AL30" s="524"/>
      <c r="AM30" s="523"/>
      <c r="AN30" s="600"/>
      <c r="AO30" s="608"/>
      <c r="AP30" s="608"/>
    </row>
    <row r="31" s="506" customFormat="1" ht="15.75" spans="1:42">
      <c r="A31" s="521">
        <f t="shared" si="0"/>
        <v>45502</v>
      </c>
      <c r="B31" s="522"/>
      <c r="C31" s="523"/>
      <c r="D31" s="524"/>
      <c r="E31" s="523" t="s">
        <v>46</v>
      </c>
      <c r="F31" s="524" t="s">
        <v>44</v>
      </c>
      <c r="G31" s="523" t="s">
        <v>46</v>
      </c>
      <c r="H31" s="524" t="s">
        <v>44</v>
      </c>
      <c r="I31" s="523"/>
      <c r="J31" s="524"/>
      <c r="K31" s="523"/>
      <c r="L31" s="524"/>
      <c r="M31" s="523"/>
      <c r="N31" s="524"/>
      <c r="O31" s="523"/>
      <c r="P31" s="524"/>
      <c r="Q31" s="523"/>
      <c r="R31" s="524"/>
      <c r="S31" s="523"/>
      <c r="T31" s="524"/>
      <c r="U31" s="523"/>
      <c r="V31" s="524"/>
      <c r="W31" s="523"/>
      <c r="X31" s="524"/>
      <c r="Y31" s="523"/>
      <c r="Z31" s="524"/>
      <c r="AA31" s="523"/>
      <c r="AB31" s="524"/>
      <c r="AC31" s="523"/>
      <c r="AD31" s="524"/>
      <c r="AE31" s="523"/>
      <c r="AF31" s="524"/>
      <c r="AG31" s="523"/>
      <c r="AH31" s="524"/>
      <c r="AI31" s="523"/>
      <c r="AJ31" s="524"/>
      <c r="AK31" s="523"/>
      <c r="AL31" s="524"/>
      <c r="AM31" s="523"/>
      <c r="AN31" s="600"/>
      <c r="AO31" s="608"/>
      <c r="AP31" s="608"/>
    </row>
    <row r="32" s="506" customFormat="1" ht="15.75" spans="1:42">
      <c r="A32" s="525">
        <f t="shared" si="0"/>
        <v>45503</v>
      </c>
      <c r="B32" s="526"/>
      <c r="C32" s="523"/>
      <c r="D32" s="524"/>
      <c r="E32" s="523" t="s">
        <v>46</v>
      </c>
      <c r="F32" s="524" t="s">
        <v>44</v>
      </c>
      <c r="G32" s="523" t="s">
        <v>46</v>
      </c>
      <c r="H32" s="524" t="s">
        <v>44</v>
      </c>
      <c r="I32" s="523"/>
      <c r="J32" s="524"/>
      <c r="K32" s="523"/>
      <c r="L32" s="524"/>
      <c r="M32" s="523"/>
      <c r="N32" s="524"/>
      <c r="O32" s="523"/>
      <c r="P32" s="524"/>
      <c r="Q32" s="523"/>
      <c r="R32" s="524"/>
      <c r="S32" s="523"/>
      <c r="T32" s="524"/>
      <c r="U32" s="523"/>
      <c r="V32" s="524"/>
      <c r="W32" s="523"/>
      <c r="X32" s="524"/>
      <c r="Y32" s="523"/>
      <c r="Z32" s="524"/>
      <c r="AA32" s="523"/>
      <c r="AB32" s="524"/>
      <c r="AC32" s="523"/>
      <c r="AD32" s="524"/>
      <c r="AE32" s="523"/>
      <c r="AF32" s="524"/>
      <c r="AG32" s="523"/>
      <c r="AH32" s="524"/>
      <c r="AI32" s="523"/>
      <c r="AJ32" s="524"/>
      <c r="AK32" s="523"/>
      <c r="AL32" s="524"/>
      <c r="AM32" s="523"/>
      <c r="AN32" s="600"/>
      <c r="AO32" s="608"/>
      <c r="AP32" s="608"/>
    </row>
    <row r="33" s="506" customFormat="1" ht="15.75" spans="1:42">
      <c r="A33" s="521">
        <f t="shared" si="0"/>
        <v>45504</v>
      </c>
      <c r="B33" s="522"/>
      <c r="C33" s="523"/>
      <c r="D33" s="524"/>
      <c r="E33" s="523" t="s">
        <v>46</v>
      </c>
      <c r="F33" s="524" t="s">
        <v>44</v>
      </c>
      <c r="G33" s="523" t="s">
        <v>46</v>
      </c>
      <c r="H33" s="524" t="s">
        <v>44</v>
      </c>
      <c r="I33" s="523"/>
      <c r="J33" s="524"/>
      <c r="K33" s="523"/>
      <c r="L33" s="524"/>
      <c r="M33" s="523"/>
      <c r="N33" s="524"/>
      <c r="O33" s="523"/>
      <c r="P33" s="524"/>
      <c r="Q33" s="523"/>
      <c r="R33" s="524"/>
      <c r="S33" s="523"/>
      <c r="T33" s="524"/>
      <c r="U33" s="523"/>
      <c r="V33" s="524"/>
      <c r="W33" s="523"/>
      <c r="X33" s="524"/>
      <c r="Y33" s="523"/>
      <c r="Z33" s="524"/>
      <c r="AA33" s="523"/>
      <c r="AB33" s="524"/>
      <c r="AC33" s="523"/>
      <c r="AD33" s="524"/>
      <c r="AE33" s="523"/>
      <c r="AF33" s="524"/>
      <c r="AG33" s="523"/>
      <c r="AH33" s="524"/>
      <c r="AI33" s="523"/>
      <c r="AJ33" s="524"/>
      <c r="AK33" s="523"/>
      <c r="AL33" s="524"/>
      <c r="AM33" s="523"/>
      <c r="AN33" s="600"/>
      <c r="AO33" s="608"/>
      <c r="AP33" s="608"/>
    </row>
    <row r="34" s="506" customFormat="1" spans="1:42">
      <c r="A34" s="525">
        <f t="shared" si="0"/>
        <v>45505</v>
      </c>
      <c r="B34" s="526"/>
      <c r="C34" s="523"/>
      <c r="D34" s="524"/>
      <c r="E34" s="523" t="s">
        <v>46</v>
      </c>
      <c r="F34" s="524"/>
      <c r="G34" s="523" t="s">
        <v>46</v>
      </c>
      <c r="H34" s="524"/>
      <c r="I34" s="523"/>
      <c r="J34" s="524"/>
      <c r="K34" s="523"/>
      <c r="L34" s="524"/>
      <c r="M34" s="523"/>
      <c r="N34" s="524"/>
      <c r="O34" s="523"/>
      <c r="P34" s="524"/>
      <c r="Q34" s="523"/>
      <c r="R34" s="524"/>
      <c r="S34" s="523"/>
      <c r="T34" s="524"/>
      <c r="U34" s="523"/>
      <c r="V34" s="524"/>
      <c r="W34" s="523"/>
      <c r="X34" s="524"/>
      <c r="Y34" s="523"/>
      <c r="Z34" s="524"/>
      <c r="AA34" s="523"/>
      <c r="AB34" s="524"/>
      <c r="AC34" s="523"/>
      <c r="AD34" s="524"/>
      <c r="AE34" s="523"/>
      <c r="AF34" s="524"/>
      <c r="AG34" s="523"/>
      <c r="AH34" s="524"/>
      <c r="AI34" s="523"/>
      <c r="AJ34" s="524"/>
      <c r="AK34" s="523"/>
      <c r="AL34" s="524"/>
      <c r="AM34" s="523"/>
      <c r="AN34" s="600"/>
      <c r="AO34" s="608"/>
      <c r="AP34" s="608"/>
    </row>
    <row r="35" ht="17.25" customHeight="1" spans="3:4">
      <c r="C35" s="527"/>
      <c r="D35" s="527"/>
    </row>
    <row r="36" s="317" customFormat="1" ht="9" customHeight="1" spans="1:40">
      <c r="A36" s="528"/>
      <c r="B36" s="529"/>
      <c r="C36" s="529" t="str">
        <f>C1</f>
        <v>Aman</v>
      </c>
      <c r="D36" s="529"/>
      <c r="E36" s="529" t="str">
        <f t="shared" ref="E36" si="1">E1</f>
        <v>Aklash</v>
      </c>
      <c r="F36" s="529"/>
      <c r="G36" s="529" t="str">
        <f t="shared" ref="G36" si="2">G1</f>
        <v>Firdosh</v>
      </c>
      <c r="H36" s="529"/>
      <c r="I36" s="529" t="str">
        <f t="shared" ref="I36" si="3">I1</f>
        <v>Iftikar</v>
      </c>
      <c r="J36" s="529"/>
      <c r="K36" s="529" t="str">
        <f t="shared" ref="K36" si="4">K1</f>
        <v>Imran Molla</v>
      </c>
      <c r="L36" s="529"/>
      <c r="M36" s="529" t="str">
        <f t="shared" ref="M36:AM36" si="5">M1</f>
        <v>Imran Saikh</v>
      </c>
      <c r="N36" s="529"/>
      <c r="O36" s="529" t="str">
        <f t="shared" si="5"/>
        <v>Jamal</v>
      </c>
      <c r="P36" s="529"/>
      <c r="Q36" s="529" t="str">
        <f t="shared" si="5"/>
        <v>Masudur</v>
      </c>
      <c r="R36" s="529"/>
      <c r="S36" s="529" t="str">
        <f t="shared" si="5"/>
        <v>Mofazzal</v>
      </c>
      <c r="T36" s="529"/>
      <c r="U36" s="529" t="str">
        <f t="shared" si="5"/>
        <v>Nadim</v>
      </c>
      <c r="V36" s="529"/>
      <c r="W36" s="529" t="str">
        <f t="shared" si="5"/>
        <v>Omar Faruk</v>
      </c>
      <c r="X36" s="529"/>
      <c r="Y36" s="529" t="str">
        <f t="shared" si="5"/>
        <v>Rahul</v>
      </c>
      <c r="Z36" s="529"/>
      <c r="AA36" s="529" t="str">
        <f t="shared" si="5"/>
        <v>Rofikul</v>
      </c>
      <c r="AB36" s="529"/>
      <c r="AC36" s="529" t="str">
        <f t="shared" si="5"/>
        <v>Sagir</v>
      </c>
      <c r="AD36" s="529"/>
      <c r="AE36" s="529" t="str">
        <f t="shared" si="5"/>
        <v>Sahid Hossian </v>
      </c>
      <c r="AF36" s="529"/>
      <c r="AG36" s="529" t="str">
        <f t="shared" si="5"/>
        <v>Sahid Laskar</v>
      </c>
      <c r="AH36" s="529"/>
      <c r="AI36" s="529" t="str">
        <f t="shared" si="5"/>
        <v>Sahidullaha</v>
      </c>
      <c r="AJ36" s="529"/>
      <c r="AK36" s="529" t="str">
        <f t="shared" si="5"/>
        <v>Samaun</v>
      </c>
      <c r="AL36" s="529"/>
      <c r="AM36" s="529" t="str">
        <f t="shared" si="5"/>
        <v>Sayad</v>
      </c>
      <c r="AN36" s="601"/>
    </row>
    <row r="37" s="507" customFormat="1" ht="21" spans="1:42">
      <c r="A37" s="530" t="s">
        <v>47</v>
      </c>
      <c r="B37" s="531"/>
      <c r="C37" s="532">
        <f>COUNTIF(C$3:C$34,"D- ON")</f>
        <v>21</v>
      </c>
      <c r="D37" s="533">
        <f>COUNTIF(D$3:D$34,"N- ON")</f>
        <v>18</v>
      </c>
      <c r="E37" s="532">
        <f t="shared" ref="E37" si="6">COUNTIF(E$3:E$34,"D- ON")</f>
        <v>0</v>
      </c>
      <c r="F37" s="533">
        <f t="shared" ref="F37" si="7">COUNTIF(F$3:F$34,"N- ON")</f>
        <v>0</v>
      </c>
      <c r="G37" s="532">
        <f t="shared" ref="G37" si="8">COUNTIF(G$3:G$34,"D- ON")</f>
        <v>0</v>
      </c>
      <c r="H37" s="533">
        <f t="shared" ref="H37" si="9">COUNTIF(H$3:H$34,"N- ON")</f>
        <v>0</v>
      </c>
      <c r="I37" s="532">
        <f t="shared" ref="I37" si="10">COUNTIF(I$3:I$34,"D- ON")</f>
        <v>22</v>
      </c>
      <c r="J37" s="533">
        <f t="shared" ref="J37" si="11">COUNTIF(J$3:J$34,"N- ON")</f>
        <v>22</v>
      </c>
      <c r="K37" s="532">
        <f t="shared" ref="K37" si="12">COUNTIF(K$3:K$34,"D- ON")</f>
        <v>18</v>
      </c>
      <c r="L37" s="533">
        <f t="shared" ref="L37" si="13">COUNTIF(L$3:L$34,"N- ON")</f>
        <v>20</v>
      </c>
      <c r="M37" s="532">
        <f t="shared" ref="M37" si="14">COUNTIF(M$3:M$34,"D- ON")</f>
        <v>20</v>
      </c>
      <c r="N37" s="533">
        <f t="shared" ref="N37" si="15">COUNTIF(N$3:N$34,"N- ON")</f>
        <v>18</v>
      </c>
      <c r="O37" s="532">
        <f t="shared" ref="O37" si="16">COUNTIF(O$3:O$34,"D- ON")</f>
        <v>16</v>
      </c>
      <c r="P37" s="533">
        <f t="shared" ref="P37" si="17">COUNTIF(P$3:P$34,"N- ON")</f>
        <v>18</v>
      </c>
      <c r="Q37" s="532">
        <f t="shared" ref="Q37" si="18">COUNTIF(Q$3:Q$34,"D- ON")</f>
        <v>0</v>
      </c>
      <c r="R37" s="533">
        <f t="shared" ref="R37" si="19">COUNTIF(R$3:R$34,"N- ON")</f>
        <v>21</v>
      </c>
      <c r="S37" s="532">
        <f t="shared" ref="S37" si="20">COUNTIF(S$3:S$34,"D- ON")</f>
        <v>21</v>
      </c>
      <c r="T37" s="533">
        <f t="shared" ref="T37" si="21">COUNTIF(T$3:T$34,"N- ON")</f>
        <v>21</v>
      </c>
      <c r="U37" s="532">
        <f t="shared" ref="U37" si="22">COUNTIF(U$3:U$34,"D- ON")</f>
        <v>25</v>
      </c>
      <c r="V37" s="533">
        <f t="shared" ref="V37" si="23">COUNTIF(V$3:V$34,"N- ON")</f>
        <v>25</v>
      </c>
      <c r="W37" s="532">
        <f t="shared" ref="W37" si="24">COUNTIF(W$3:W$34,"D- ON")</f>
        <v>25</v>
      </c>
      <c r="X37" s="533">
        <f t="shared" ref="X37" si="25">COUNTIF(X$3:X$34,"N- ON")</f>
        <v>23</v>
      </c>
      <c r="Y37" s="532">
        <f t="shared" ref="Y37" si="26">COUNTIF(Y$3:Y$34,"D- ON")</f>
        <v>21</v>
      </c>
      <c r="Z37" s="533">
        <f t="shared" ref="Z37" si="27">COUNTIF(Z$3:Z$34,"N- ON")</f>
        <v>16</v>
      </c>
      <c r="AA37" s="532">
        <f t="shared" ref="AA37" si="28">COUNTIF(AA$3:AA$34,"D- ON")</f>
        <v>0</v>
      </c>
      <c r="AB37" s="533">
        <f t="shared" ref="AB37" si="29">COUNTIF(AB$3:AB$34,"N- ON")</f>
        <v>0</v>
      </c>
      <c r="AC37" s="532">
        <f t="shared" ref="AC37" si="30">COUNTIF(AC$3:AC$34,"D- ON")</f>
        <v>23</v>
      </c>
      <c r="AD37" s="533">
        <f t="shared" ref="AD37" si="31">COUNTIF(AD$3:AD$34,"N- ON")</f>
        <v>26</v>
      </c>
      <c r="AE37" s="532">
        <f t="shared" ref="AE37" si="32">COUNTIF(AE$3:AE$34,"D- ON")</f>
        <v>18</v>
      </c>
      <c r="AF37" s="533">
        <f t="shared" ref="AF37" si="33">COUNTIF(AF$3:AF$34,"N- ON")</f>
        <v>18</v>
      </c>
      <c r="AG37" s="532">
        <f t="shared" ref="AG37" si="34">COUNTIF(AG$3:AG$34,"D- ON")</f>
        <v>24</v>
      </c>
      <c r="AH37" s="533">
        <f t="shared" ref="AH37" si="35">COUNTIF(AH$3:AH$34,"N- ON")</f>
        <v>24</v>
      </c>
      <c r="AI37" s="532">
        <f t="shared" ref="AI37" si="36">COUNTIF(AI$3:AI$34,"D- ON")</f>
        <v>24</v>
      </c>
      <c r="AJ37" s="533">
        <f t="shared" ref="AJ37" si="37">COUNTIF(AJ$3:AJ$34,"N- ON")</f>
        <v>19</v>
      </c>
      <c r="AK37" s="532">
        <f t="shared" ref="AK37" si="38">COUNTIF(AK$3:AK$34,"D- ON")</f>
        <v>19</v>
      </c>
      <c r="AL37" s="533">
        <f t="shared" ref="AL37" si="39">COUNTIF(AL$3:AL$34,"N- ON")</f>
        <v>18</v>
      </c>
      <c r="AM37" s="532">
        <f t="shared" ref="AM37" si="40">COUNTIF(AM$3:AM$34,"D- ON")</f>
        <v>22</v>
      </c>
      <c r="AN37" s="533">
        <f t="shared" ref="AN37" si="41">COUNTIF(AN$3:AN$34,"N- ON")</f>
        <v>25</v>
      </c>
      <c r="AO37" s="609"/>
      <c r="AP37" s="609"/>
    </row>
    <row r="38" ht="21.75" spans="1:42">
      <c r="A38" s="534" t="s">
        <v>48</v>
      </c>
      <c r="B38" s="535"/>
      <c r="C38" s="536">
        <f>C37+D37</f>
        <v>39</v>
      </c>
      <c r="D38" s="537"/>
      <c r="E38" s="536">
        <f>E37+F37</f>
        <v>0</v>
      </c>
      <c r="F38" s="537"/>
      <c r="G38" s="536">
        <f>G37+H37</f>
        <v>0</v>
      </c>
      <c r="H38" s="537"/>
      <c r="I38" s="536">
        <f>I37+J37</f>
        <v>44</v>
      </c>
      <c r="J38" s="537"/>
      <c r="K38" s="536">
        <f>K37+L37</f>
        <v>38</v>
      </c>
      <c r="L38" s="537"/>
      <c r="M38" s="536">
        <f>M37+N37</f>
        <v>38</v>
      </c>
      <c r="N38" s="537"/>
      <c r="O38" s="536">
        <f>O37+P37</f>
        <v>34</v>
      </c>
      <c r="P38" s="537"/>
      <c r="Q38" s="536">
        <f>Q37+R37</f>
        <v>21</v>
      </c>
      <c r="R38" s="537"/>
      <c r="S38" s="536">
        <f>S37+T37</f>
        <v>42</v>
      </c>
      <c r="T38" s="537"/>
      <c r="U38" s="536">
        <f>U37+V37</f>
        <v>50</v>
      </c>
      <c r="V38" s="537"/>
      <c r="W38" s="536">
        <f>W37+X37</f>
        <v>48</v>
      </c>
      <c r="X38" s="537"/>
      <c r="Y38" s="536">
        <f>Y37+Z37</f>
        <v>37</v>
      </c>
      <c r="Z38" s="537"/>
      <c r="AA38" s="536">
        <f>AA37+AB37</f>
        <v>0</v>
      </c>
      <c r="AB38" s="537"/>
      <c r="AC38" s="536">
        <f>AC37+AD37</f>
        <v>49</v>
      </c>
      <c r="AD38" s="537"/>
      <c r="AE38" s="536">
        <f>AE37+AF37</f>
        <v>36</v>
      </c>
      <c r="AF38" s="537"/>
      <c r="AG38" s="536">
        <f>AG37+AH37</f>
        <v>48</v>
      </c>
      <c r="AH38" s="537"/>
      <c r="AI38" s="536">
        <f>AI37+AJ37</f>
        <v>43</v>
      </c>
      <c r="AJ38" s="537"/>
      <c r="AK38" s="536">
        <f>AK37+AL37</f>
        <v>37</v>
      </c>
      <c r="AL38" s="537"/>
      <c r="AM38" s="536">
        <f>AM37+AN37</f>
        <v>47</v>
      </c>
      <c r="AN38" s="537"/>
      <c r="AO38" s="610"/>
      <c r="AP38" s="610"/>
    </row>
    <row r="39" s="508" customFormat="1" ht="19.5" customHeight="1" spans="1:42">
      <c r="A39" s="538" t="s">
        <v>49</v>
      </c>
      <c r="B39" s="539"/>
      <c r="C39" s="540">
        <f>'Guest Meal'!C37</f>
        <v>0</v>
      </c>
      <c r="D39" s="541">
        <f>'Guest Meal'!D37</f>
        <v>0</v>
      </c>
      <c r="E39" s="540">
        <f>'Guest Meal'!E37</f>
        <v>3</v>
      </c>
      <c r="F39" s="541">
        <f>'Guest Meal'!F37</f>
        <v>5</v>
      </c>
      <c r="G39" s="540">
        <f>'Guest Meal'!G37</f>
        <v>8</v>
      </c>
      <c r="H39" s="541">
        <f>'Guest Meal'!H37</f>
        <v>8</v>
      </c>
      <c r="I39" s="540">
        <f>'Guest Meal'!I37</f>
        <v>3</v>
      </c>
      <c r="J39" s="541">
        <f>'Guest Meal'!J37</f>
        <v>2</v>
      </c>
      <c r="K39" s="540">
        <f>'Guest Meal'!K37</f>
        <v>0</v>
      </c>
      <c r="L39" s="541">
        <f>'Guest Meal'!L37</f>
        <v>0</v>
      </c>
      <c r="M39" s="540">
        <f>'Guest Meal'!M37</f>
        <v>0</v>
      </c>
      <c r="N39" s="541">
        <f>'Guest Meal'!N37</f>
        <v>0</v>
      </c>
      <c r="O39" s="540">
        <f>'Guest Meal'!O37</f>
        <v>0</v>
      </c>
      <c r="P39" s="541">
        <f>'Guest Meal'!P37</f>
        <v>0</v>
      </c>
      <c r="Q39" s="540">
        <f>'Guest Meal'!Q37</f>
        <v>0</v>
      </c>
      <c r="R39" s="541">
        <f>'Guest Meal'!R37</f>
        <v>2</v>
      </c>
      <c r="S39" s="540">
        <f>'Guest Meal'!S37</f>
        <v>0</v>
      </c>
      <c r="T39" s="541">
        <f>'Guest Meal'!T37</f>
        <v>0</v>
      </c>
      <c r="U39" s="540">
        <f>'Guest Meal'!U37</f>
        <v>0</v>
      </c>
      <c r="V39" s="541">
        <f>'Guest Meal'!V37</f>
        <v>1</v>
      </c>
      <c r="W39" s="540">
        <f>'Guest Meal'!W37</f>
        <v>1</v>
      </c>
      <c r="X39" s="541">
        <f>'Guest Meal'!X37</f>
        <v>1</v>
      </c>
      <c r="Y39" s="540">
        <f>'Guest Meal'!Y37</f>
        <v>0</v>
      </c>
      <c r="Z39" s="541">
        <f>'Guest Meal'!Z37</f>
        <v>0</v>
      </c>
      <c r="AA39" s="540">
        <f>'Guest Meal'!AA37</f>
        <v>0</v>
      </c>
      <c r="AB39" s="541">
        <f>'Guest Meal'!AB37</f>
        <v>0</v>
      </c>
      <c r="AC39" s="540">
        <f>'Guest Meal'!AC37</f>
        <v>0</v>
      </c>
      <c r="AD39" s="541">
        <f>'Guest Meal'!AD37</f>
        <v>0</v>
      </c>
      <c r="AE39" s="540">
        <f>'Guest Meal'!AE37</f>
        <v>0</v>
      </c>
      <c r="AF39" s="541">
        <f>'Guest Meal'!AF37</f>
        <v>0</v>
      </c>
      <c r="AG39" s="540">
        <f>'Guest Meal'!AG37</f>
        <v>0</v>
      </c>
      <c r="AH39" s="541">
        <f>'Guest Meal'!AH37</f>
        <v>0</v>
      </c>
      <c r="AI39" s="540">
        <f>'Guest Meal'!AI37</f>
        <v>0</v>
      </c>
      <c r="AJ39" s="541">
        <f>'Guest Meal'!AJ37</f>
        <v>0</v>
      </c>
      <c r="AK39" s="540">
        <f>'Guest Meal'!AK37</f>
        <v>0</v>
      </c>
      <c r="AL39" s="541">
        <f>'Guest Meal'!AL37</f>
        <v>0</v>
      </c>
      <c r="AM39" s="540">
        <f>'Guest Meal'!AM37</f>
        <v>0</v>
      </c>
      <c r="AN39" s="541">
        <f>'Guest Meal'!AN37</f>
        <v>0</v>
      </c>
      <c r="AO39" s="611"/>
      <c r="AP39" s="611"/>
    </row>
    <row r="40" ht="7.5" customHeight="1" spans="1:40">
      <c r="A40" s="542"/>
      <c r="B40" s="543"/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  <c r="P40" s="544"/>
      <c r="Q40" s="544"/>
      <c r="R40" s="544"/>
      <c r="S40" s="544"/>
      <c r="T40" s="544"/>
      <c r="U40" s="544"/>
      <c r="V40" s="544"/>
      <c r="W40" s="544"/>
      <c r="X40" s="544"/>
      <c r="Y40" s="544"/>
      <c r="Z40" s="544"/>
      <c r="AA40" s="544"/>
      <c r="AB40" s="544"/>
      <c r="AC40" s="544"/>
      <c r="AD40" s="544"/>
      <c r="AE40" s="544"/>
      <c r="AF40" s="544"/>
      <c r="AG40" s="544"/>
      <c r="AH40" s="544"/>
      <c r="AI40" s="544"/>
      <c r="AJ40" s="544"/>
      <c r="AK40" s="544"/>
      <c r="AL40" s="544"/>
      <c r="AM40" s="544"/>
      <c r="AN40" s="602"/>
    </row>
    <row r="41" s="509" customFormat="1" ht="19.5" customHeight="1" spans="1:42">
      <c r="A41" s="545" t="s">
        <v>22</v>
      </c>
      <c r="B41" s="546"/>
      <c r="C41" s="547">
        <f>C37*$F$52</f>
        <v>451.720430107527</v>
      </c>
      <c r="D41" s="548">
        <f>D37*$H$52</f>
        <v>774.377880184332</v>
      </c>
      <c r="E41" s="547">
        <f t="shared" ref="E41" si="42">E37*$F$52</f>
        <v>0</v>
      </c>
      <c r="F41" s="548">
        <f t="shared" ref="F41" si="43">F37*$H$52</f>
        <v>0</v>
      </c>
      <c r="G41" s="547">
        <f t="shared" ref="G41" si="44">G37*$F$52</f>
        <v>0</v>
      </c>
      <c r="H41" s="548">
        <f t="shared" ref="H41" si="45">H37*$H$52</f>
        <v>0</v>
      </c>
      <c r="I41" s="547">
        <f t="shared" ref="I41" si="46">I37*$F$52</f>
        <v>473.230926779314</v>
      </c>
      <c r="J41" s="548">
        <f t="shared" ref="J41" si="47">J37*$H$52</f>
        <v>946.461853558628</v>
      </c>
      <c r="K41" s="547">
        <f t="shared" ref="K41" si="48">K37*$F$52</f>
        <v>387.188940092166</v>
      </c>
      <c r="L41" s="548">
        <f t="shared" ref="L41" si="49">L37*$H$52</f>
        <v>860.41986687148</v>
      </c>
      <c r="M41" s="547">
        <f t="shared" ref="M41" si="50">M37*$F$52</f>
        <v>430.20993343574</v>
      </c>
      <c r="N41" s="548">
        <f t="shared" ref="N41" si="51">N37*$H$52</f>
        <v>774.377880184332</v>
      </c>
      <c r="O41" s="547">
        <f t="shared" ref="O41" si="52">O37*$F$52</f>
        <v>344.167946748592</v>
      </c>
      <c r="P41" s="548">
        <f t="shared" ref="P41" si="53">P37*$H$52</f>
        <v>774.377880184332</v>
      </c>
      <c r="Q41" s="547">
        <f t="shared" ref="Q41" si="54">Q37*$F$52</f>
        <v>0</v>
      </c>
      <c r="R41" s="548">
        <f t="shared" ref="R41" si="55">R37*$H$52</f>
        <v>903.440860215054</v>
      </c>
      <c r="S41" s="547">
        <f t="shared" ref="S41" si="56">S37*$F$52</f>
        <v>451.720430107527</v>
      </c>
      <c r="T41" s="548">
        <f t="shared" ref="T41" si="57">T37*$H$52</f>
        <v>903.440860215054</v>
      </c>
      <c r="U41" s="547">
        <f t="shared" ref="U41" si="58">U37*$F$52</f>
        <v>537.762416794675</v>
      </c>
      <c r="V41" s="548">
        <f t="shared" ref="V41" si="59">V37*$H$52</f>
        <v>1075.52483358935</v>
      </c>
      <c r="W41" s="547">
        <f t="shared" ref="W41" si="60">W37*$F$52</f>
        <v>537.762416794675</v>
      </c>
      <c r="X41" s="548">
        <f t="shared" ref="X41" si="61">X37*$H$52</f>
        <v>989.482846902202</v>
      </c>
      <c r="Y41" s="547">
        <f t="shared" ref="Y41" si="62">Y37*$F$52</f>
        <v>451.720430107527</v>
      </c>
      <c r="Z41" s="548">
        <f t="shared" ref="Z41" si="63">Z37*$H$52</f>
        <v>688.335893497184</v>
      </c>
      <c r="AA41" s="547">
        <f t="shared" ref="AA41" si="64">AA37*$F$52</f>
        <v>0</v>
      </c>
      <c r="AB41" s="548">
        <f t="shared" ref="AB41" si="65">AB37*$H$52</f>
        <v>0</v>
      </c>
      <c r="AC41" s="547">
        <f t="shared" ref="AC41" si="66">AC37*$F$52</f>
        <v>494.741423451101</v>
      </c>
      <c r="AD41" s="548">
        <f t="shared" ref="AD41" si="67">AD37*$H$52</f>
        <v>1118.54582693292</v>
      </c>
      <c r="AE41" s="547">
        <f t="shared" ref="AE41" si="68">AE37*$F$52</f>
        <v>387.188940092166</v>
      </c>
      <c r="AF41" s="548">
        <f t="shared" ref="AF41" si="69">AF37*$H$52</f>
        <v>774.377880184332</v>
      </c>
      <c r="AG41" s="547">
        <f t="shared" ref="AG41" si="70">AG37*$F$52</f>
        <v>516.251920122888</v>
      </c>
      <c r="AH41" s="548">
        <f t="shared" ref="AH41" si="71">AH37*$H$52</f>
        <v>1032.50384024578</v>
      </c>
      <c r="AI41" s="547">
        <f t="shared" ref="AI41" si="72">AI37*$F$52</f>
        <v>516.251920122888</v>
      </c>
      <c r="AJ41" s="548">
        <f t="shared" ref="AJ41" si="73">AJ37*$H$52</f>
        <v>817.398873527906</v>
      </c>
      <c r="AK41" s="547">
        <f t="shared" ref="AK41" si="74">AK37*$F$52</f>
        <v>408.699436763953</v>
      </c>
      <c r="AL41" s="548">
        <f t="shared" ref="AL41" si="75">AL37*$H$52</f>
        <v>774.377880184332</v>
      </c>
      <c r="AM41" s="547">
        <f t="shared" ref="AM41" si="76">AM37*$F$52</f>
        <v>473.230926779314</v>
      </c>
      <c r="AN41" s="603">
        <f t="shared" ref="AN41" si="77">AN37*$H$52</f>
        <v>1075.52483358935</v>
      </c>
      <c r="AO41" s="612"/>
      <c r="AP41" s="612"/>
    </row>
    <row r="42" s="509" customFormat="1" ht="19.5" customHeight="1" spans="1:42">
      <c r="A42" s="549" t="s">
        <v>50</v>
      </c>
      <c r="B42" s="550"/>
      <c r="C42" s="551">
        <f>C39*$L$52</f>
        <v>0</v>
      </c>
      <c r="D42" s="552">
        <f>D39*$N$52</f>
        <v>0</v>
      </c>
      <c r="E42" s="551">
        <f t="shared" ref="E42" si="78">E39*$L$52</f>
        <v>105</v>
      </c>
      <c r="F42" s="552">
        <f t="shared" ref="F42" si="79">F39*$N$52</f>
        <v>300</v>
      </c>
      <c r="G42" s="551">
        <f t="shared" ref="G42" si="80">G39*$L$52</f>
        <v>280</v>
      </c>
      <c r="H42" s="552">
        <f t="shared" ref="H42" si="81">H39*$N$52</f>
        <v>480</v>
      </c>
      <c r="I42" s="551">
        <f t="shared" ref="I42" si="82">I39*$L$52</f>
        <v>105</v>
      </c>
      <c r="J42" s="552">
        <f t="shared" ref="J42" si="83">J39*$N$52</f>
        <v>120</v>
      </c>
      <c r="K42" s="551">
        <f t="shared" ref="K42" si="84">K39*$L$52</f>
        <v>0</v>
      </c>
      <c r="L42" s="552">
        <f t="shared" ref="L42" si="85">L39*$N$52</f>
        <v>0</v>
      </c>
      <c r="M42" s="551">
        <f t="shared" ref="M42" si="86">M39*$L$52</f>
        <v>0</v>
      </c>
      <c r="N42" s="552">
        <f t="shared" ref="N42" si="87">N39*$N$52</f>
        <v>0</v>
      </c>
      <c r="O42" s="551">
        <f t="shared" ref="O42" si="88">O39*$L$52</f>
        <v>0</v>
      </c>
      <c r="P42" s="552">
        <f t="shared" ref="P42" si="89">P39*$N$52</f>
        <v>0</v>
      </c>
      <c r="Q42" s="551">
        <f t="shared" ref="Q42" si="90">Q39*$L$52</f>
        <v>0</v>
      </c>
      <c r="R42" s="552">
        <f t="shared" ref="R42" si="91">R39*$N$52</f>
        <v>120</v>
      </c>
      <c r="S42" s="551">
        <f t="shared" ref="S42" si="92">S39*$L$52</f>
        <v>0</v>
      </c>
      <c r="T42" s="552">
        <f t="shared" ref="T42" si="93">T39*$N$52</f>
        <v>0</v>
      </c>
      <c r="U42" s="551">
        <f t="shared" ref="U42" si="94">U39*$L$52</f>
        <v>0</v>
      </c>
      <c r="V42" s="552">
        <f t="shared" ref="V42" si="95">V39*$N$52</f>
        <v>60</v>
      </c>
      <c r="W42" s="551">
        <f t="shared" ref="W42" si="96">W39*$L$52</f>
        <v>35</v>
      </c>
      <c r="X42" s="552">
        <f t="shared" ref="X42" si="97">X39*$N$52</f>
        <v>60</v>
      </c>
      <c r="Y42" s="551">
        <f t="shared" ref="Y42" si="98">Y39*$L$52</f>
        <v>0</v>
      </c>
      <c r="Z42" s="552">
        <f t="shared" ref="Z42" si="99">Z39*$N$52</f>
        <v>0</v>
      </c>
      <c r="AA42" s="551">
        <f t="shared" ref="AA42" si="100">AA39*$L$52</f>
        <v>0</v>
      </c>
      <c r="AB42" s="552">
        <f t="shared" ref="AB42" si="101">AB39*$N$52</f>
        <v>0</v>
      </c>
      <c r="AC42" s="551">
        <f t="shared" ref="AC42" si="102">AC39*$L$52</f>
        <v>0</v>
      </c>
      <c r="AD42" s="552">
        <f t="shared" ref="AD42" si="103">AD39*$N$52</f>
        <v>0</v>
      </c>
      <c r="AE42" s="551">
        <f t="shared" ref="AE42" si="104">AE39*$L$52</f>
        <v>0</v>
      </c>
      <c r="AF42" s="552">
        <f t="shared" ref="AF42" si="105">AF39*$N$52</f>
        <v>0</v>
      </c>
      <c r="AG42" s="551">
        <f t="shared" ref="AG42" si="106">AG39*$L$52</f>
        <v>0</v>
      </c>
      <c r="AH42" s="552">
        <f t="shared" ref="AH42" si="107">AH39*$N$52</f>
        <v>0</v>
      </c>
      <c r="AI42" s="551">
        <f t="shared" ref="AI42" si="108">AI39*$L$52</f>
        <v>0</v>
      </c>
      <c r="AJ42" s="552">
        <f t="shared" ref="AJ42" si="109">AJ39*$N$52</f>
        <v>0</v>
      </c>
      <c r="AK42" s="551">
        <f t="shared" ref="AK42" si="110">AK39*$L$52</f>
        <v>0</v>
      </c>
      <c r="AL42" s="552">
        <f t="shared" ref="AL42" si="111">AL39*$N$52</f>
        <v>0</v>
      </c>
      <c r="AM42" s="551">
        <f t="shared" ref="AM42" si="112">AM39*$L$52</f>
        <v>0</v>
      </c>
      <c r="AN42" s="604">
        <f t="shared" ref="AN42" si="113">AN39*$N$52</f>
        <v>0</v>
      </c>
      <c r="AO42" s="612"/>
      <c r="AP42" s="612"/>
    </row>
    <row r="43" s="510" customFormat="1" ht="34.5" customHeight="1" spans="1:42">
      <c r="A43" s="553" t="s">
        <v>51</v>
      </c>
      <c r="B43" s="554"/>
      <c r="C43" s="555">
        <f>SUM(C41:D42)</f>
        <v>1226.09831029186</v>
      </c>
      <c r="D43" s="556"/>
      <c r="E43" s="570">
        <f t="shared" ref="E43" si="114">SUM(E41:F42)</f>
        <v>405</v>
      </c>
      <c r="F43" s="571"/>
      <c r="G43" s="572">
        <f t="shared" ref="G43" si="115">SUM(G41:H42)</f>
        <v>760</v>
      </c>
      <c r="H43" s="571"/>
      <c r="I43" s="572">
        <f t="shared" ref="I43:AM43" si="116">SUM(I41:J42)</f>
        <v>1644.69278033794</v>
      </c>
      <c r="J43" s="571"/>
      <c r="K43" s="572">
        <f t="shared" si="116"/>
        <v>1247.60880696365</v>
      </c>
      <c r="L43" s="571"/>
      <c r="M43" s="572">
        <f t="shared" si="116"/>
        <v>1204.58781362007</v>
      </c>
      <c r="N43" s="571"/>
      <c r="O43" s="572">
        <f t="shared" si="116"/>
        <v>1118.54582693292</v>
      </c>
      <c r="P43" s="571"/>
      <c r="Q43" s="572">
        <f t="shared" si="116"/>
        <v>1023.44086021505</v>
      </c>
      <c r="R43" s="571"/>
      <c r="S43" s="572">
        <f t="shared" si="116"/>
        <v>1355.16129032258</v>
      </c>
      <c r="T43" s="571"/>
      <c r="U43" s="572">
        <f t="shared" si="116"/>
        <v>1673.28725038402</v>
      </c>
      <c r="V43" s="571"/>
      <c r="W43" s="572">
        <f t="shared" si="116"/>
        <v>1622.24526369688</v>
      </c>
      <c r="X43" s="571"/>
      <c r="Y43" s="572">
        <f t="shared" si="116"/>
        <v>1140.05632360471</v>
      </c>
      <c r="Z43" s="571"/>
      <c r="AA43" s="572">
        <f t="shared" si="116"/>
        <v>0</v>
      </c>
      <c r="AB43" s="571"/>
      <c r="AC43" s="572">
        <f t="shared" si="116"/>
        <v>1613.28725038402</v>
      </c>
      <c r="AD43" s="571"/>
      <c r="AE43" s="572">
        <f t="shared" si="116"/>
        <v>1161.5668202765</v>
      </c>
      <c r="AF43" s="571"/>
      <c r="AG43" s="572">
        <f t="shared" si="116"/>
        <v>1548.75576036866</v>
      </c>
      <c r="AH43" s="571"/>
      <c r="AI43" s="572">
        <f t="shared" si="116"/>
        <v>1333.65079365079</v>
      </c>
      <c r="AJ43" s="571"/>
      <c r="AK43" s="572">
        <f t="shared" si="116"/>
        <v>1183.07731694828</v>
      </c>
      <c r="AL43" s="571"/>
      <c r="AM43" s="572">
        <f t="shared" si="116"/>
        <v>1548.75576036866</v>
      </c>
      <c r="AN43" s="571"/>
      <c r="AO43" s="613"/>
      <c r="AP43" s="613"/>
    </row>
    <row r="44" ht="34.5" customHeight="1" spans="1:42">
      <c r="A44" s="557" t="s">
        <v>52</v>
      </c>
      <c r="B44" s="558"/>
      <c r="C44" s="559">
        <f ca="1">IF(OR(COUNTIF(C3:D34,"D- ON")&gt;=1,COUNTIF(C3:D34,"N- ON")&gt;=1),Summery!$I$55+SUMIF(Expenses!$C$56:$D$65,'Meal Counting'!C36,Expenses!D56:D65),0)</f>
        <v>139.176470588235</v>
      </c>
      <c r="D44" s="560"/>
      <c r="E44" s="559">
        <f ca="1">IF(OR(COUNTIF(E3:F34,"D- ON")&gt;=1,COUNTIF(E3:F34,"N- ON")&gt;=1),Summery!$I$55+SUMIF(Expenses!$C$56:$D$65,'Meal Counting'!E36,Expenses!F56:F65),0)</f>
        <v>0</v>
      </c>
      <c r="F44" s="560"/>
      <c r="G44" s="559">
        <f ca="1">IF(OR(COUNTIF(G3:H34,"D- ON")&gt;=1,COUNTIF(G3:H34,"N- ON")&gt;=1),Summery!$I$55+SUMIF(Expenses!$C$56:$D$65,'Meal Counting'!G36,Expenses!H56:H65),0)</f>
        <v>0</v>
      </c>
      <c r="H44" s="560"/>
      <c r="I44" s="559">
        <f ca="1">IF(OR(COUNTIF(I3:J34,"D- ON")&gt;=1,COUNTIF(I3:J34,"N- ON")&gt;=1),Summery!$I$55+SUMIF(Expenses!$C$56:$D$65,'Meal Counting'!I36,Expenses!J56:J65),0)</f>
        <v>139.176470588235</v>
      </c>
      <c r="J44" s="560"/>
      <c r="K44" s="559">
        <f ca="1">IF(OR(COUNTIF(K3:L34,"D- ON")&gt;=1,COUNTIF(K3:L34,"N- ON")&gt;=1),Summery!$I$55+SUMIF(Expenses!$C$56:$D$65,'Meal Counting'!K36,Expenses!L56:L65),0)</f>
        <v>139.176470588235</v>
      </c>
      <c r="L44" s="560"/>
      <c r="M44" s="559">
        <f ca="1">IF(OR(COUNTIF(M3:N34,"D- ON")&gt;=1,COUNTIF(M3:N34,"N- ON")&gt;=1),Summery!$I$55+SUMIF(Expenses!$C$56:$D$65,'Meal Counting'!M36,Expenses!N56:N65),0)</f>
        <v>139.176470588235</v>
      </c>
      <c r="N44" s="560"/>
      <c r="O44" s="559">
        <f ca="1">IF(OR(COUNTIF(O3:P34,"D- ON")&gt;=1,COUNTIF(O3:P34,"N- ON")&gt;=1),Summery!$I$55+SUMIF(Expenses!$C$56:$D$65,'Meal Counting'!O36,Expenses!P56:P65),0)</f>
        <v>139.176470588235</v>
      </c>
      <c r="P44" s="560"/>
      <c r="Q44" s="559">
        <f ca="1">IF(OR(COUNTIF(Q3:R34,"D- ON")&gt;=1,COUNTIF(Q3:R34,"N- ON")&gt;=1),Summery!$I$55+SUMIF(Expenses!$C$56:$D$65,'Meal Counting'!Q36,Expenses!R56:R65),0)</f>
        <v>139.176470588235</v>
      </c>
      <c r="R44" s="560"/>
      <c r="S44" s="559">
        <f ca="1">IF(OR(COUNTIF(S3:T34,"D- ON")&gt;=1,COUNTIF(S3:T34,"N- ON")&gt;=1),Summery!$I$55+SUMIF(Expenses!$C$56:$D$65,'Meal Counting'!S36,Expenses!T56:T65),0)</f>
        <v>139.176470588235</v>
      </c>
      <c r="T44" s="560"/>
      <c r="U44" s="559">
        <f ca="1">IF(OR(COUNTIF(U3:V34,"D- ON")&gt;=1,COUNTIF(U3:V34,"N- ON")&gt;=1),Summery!$I$55+SUMIF(Expenses!$C$56:$D$65,'Meal Counting'!U36,Expenses!V56:V65),0)</f>
        <v>139.176470588235</v>
      </c>
      <c r="V44" s="560"/>
      <c r="W44" s="559">
        <f ca="1">IF(OR(COUNTIF(W3:X34,"D- ON")&gt;=1,COUNTIF(W3:X34,"N- ON")&gt;=1),Summery!$I$55+SUMIF(Expenses!$C$56:$D$65,'Meal Counting'!W36,Expenses!X56:X65),0)</f>
        <v>139.176470588235</v>
      </c>
      <c r="X44" s="560"/>
      <c r="Y44" s="559">
        <f ca="1">IF(OR(COUNTIF(Y3:Z34,"D- ON")&gt;=1,COUNTIF(Y3:Z34,"N- ON")&gt;=1),Summery!$I$55+SUMIF(Expenses!$C$56:$D$65,'Meal Counting'!Y36,Expenses!Z56:Z65),0)</f>
        <v>139.176470588235</v>
      </c>
      <c r="Z44" s="560"/>
      <c r="AA44" s="559">
        <f ca="1">IF(OR(COUNTIF(AA3:AB34,"D- ON")&gt;=1,COUNTIF(AA3:AB34,"N- ON")&gt;=1),Summery!$I$55+SUMIF(Expenses!$C$56:$D$65,'Meal Counting'!AA36,Expenses!AB56:AB65),0)</f>
        <v>0</v>
      </c>
      <c r="AB44" s="560"/>
      <c r="AC44" s="559">
        <f ca="1">IF(OR(COUNTIF(AC3:AD34,"D- ON")&gt;=1,COUNTIF(AC3:AD34,"N- ON")&gt;=1),Summery!$I$55+SUMIF(Expenses!$C$56:$D$65,'Meal Counting'!AC36,Expenses!AD56:AD65),0)</f>
        <v>139.176470588235</v>
      </c>
      <c r="AD44" s="560"/>
      <c r="AE44" s="559">
        <f ca="1">IF(OR(COUNTIF(AE3:AF34,"D- ON")&gt;=1,COUNTIF(AE3:AF34,"N- ON")&gt;=1),Summery!$I$55+SUMIF(Expenses!$C$56:$D$65,'Meal Counting'!AE36,Expenses!AF56:AF65),0)</f>
        <v>139.176470588235</v>
      </c>
      <c r="AF44" s="560"/>
      <c r="AG44" s="559">
        <f ca="1">IF(OR(COUNTIF(AG3:AH34,"D- ON")&gt;=1,COUNTIF(AG3:AH34,"N- ON")&gt;=1),Summery!$I$55+SUMIF(Expenses!$C$56:$D$65,'Meal Counting'!AG36,Expenses!AH56:AH65),0)</f>
        <v>139.176470588235</v>
      </c>
      <c r="AH44" s="560"/>
      <c r="AI44" s="559">
        <f ca="1">IF(OR(COUNTIF(AI3:AJ34,"D- ON")&gt;=1,COUNTIF(AI3:AJ34,"N- ON")&gt;=1),Summery!$I$55+SUMIF(Expenses!$C$56:$D$65,'Meal Counting'!AI36,Expenses!AJ56:AJ65),0)</f>
        <v>139.176470588235</v>
      </c>
      <c r="AJ44" s="560"/>
      <c r="AK44" s="559">
        <f ca="1">IF(OR(COUNTIF(AK3:AL34,"D- ON")&gt;=1,COUNTIF(AK3:AL34,"N- ON")&gt;=1),Summery!$I$55+SUMIF(Expenses!$C$56:$D$65,'Meal Counting'!AK36,Expenses!AL56:AL65),0)</f>
        <v>139.176470588235</v>
      </c>
      <c r="AL44" s="560"/>
      <c r="AM44" s="559">
        <f ca="1">IF(OR(COUNTIF(AM3:AN34,"D- ON")&gt;=1,COUNTIF(AM3:AN34,"N- ON")&gt;=1),Summery!$I$55+SUMIF(Expenses!$C$56:$D$65,'Meal Counting'!AM36,Expenses!AN56:AN65),0)</f>
        <v>139.176470588235</v>
      </c>
      <c r="AN44" s="560"/>
      <c r="AO44" s="614"/>
      <c r="AP44" s="614"/>
    </row>
    <row r="45" ht="34.5" customHeight="1" spans="1:42">
      <c r="A45" s="561" t="s">
        <v>53</v>
      </c>
      <c r="B45" s="562"/>
      <c r="C45" s="563">
        <f ca="1">CEILING(SUM(C43:D44),1)</f>
        <v>1366</v>
      </c>
      <c r="D45" s="564"/>
      <c r="E45" s="563">
        <f ca="1" t="shared" ref="E45" si="117">CEILING(SUM(E43:F44),1)</f>
        <v>405</v>
      </c>
      <c r="F45" s="564"/>
      <c r="G45" s="563">
        <f ca="1" t="shared" ref="G45" si="118">CEILING(SUM(G43:H44),1)</f>
        <v>760</v>
      </c>
      <c r="H45" s="564"/>
      <c r="I45" s="563">
        <f ca="1" t="shared" ref="I45" si="119">CEILING(SUM(I43:J44),1)</f>
        <v>1784</v>
      </c>
      <c r="J45" s="564"/>
      <c r="K45" s="563">
        <f ca="1" t="shared" ref="K45" si="120">CEILING(SUM(K43:L44),1)</f>
        <v>1387</v>
      </c>
      <c r="L45" s="564"/>
      <c r="M45" s="563">
        <f ca="1" t="shared" ref="M45:AM45" si="121">CEILING(SUM(M43:N44),1)</f>
        <v>1344</v>
      </c>
      <c r="N45" s="564"/>
      <c r="O45" s="563">
        <f ca="1" t="shared" si="121"/>
        <v>1258</v>
      </c>
      <c r="P45" s="564"/>
      <c r="Q45" s="563">
        <f ca="1" t="shared" si="121"/>
        <v>1163</v>
      </c>
      <c r="R45" s="564"/>
      <c r="S45" s="563">
        <f ca="1" t="shared" si="121"/>
        <v>1495</v>
      </c>
      <c r="T45" s="564"/>
      <c r="U45" s="563">
        <f ca="1" t="shared" si="121"/>
        <v>1813</v>
      </c>
      <c r="V45" s="564"/>
      <c r="W45" s="563">
        <f ca="1" t="shared" si="121"/>
        <v>1762</v>
      </c>
      <c r="X45" s="564"/>
      <c r="Y45" s="563">
        <f ca="1" t="shared" si="121"/>
        <v>1280</v>
      </c>
      <c r="Z45" s="564"/>
      <c r="AA45" s="563">
        <f ca="1" t="shared" si="121"/>
        <v>0</v>
      </c>
      <c r="AB45" s="564"/>
      <c r="AC45" s="563">
        <f ca="1" t="shared" si="121"/>
        <v>1753</v>
      </c>
      <c r="AD45" s="564"/>
      <c r="AE45" s="563">
        <f ca="1" t="shared" si="121"/>
        <v>1301</v>
      </c>
      <c r="AF45" s="564"/>
      <c r="AG45" s="563">
        <f ca="1" t="shared" si="121"/>
        <v>1688</v>
      </c>
      <c r="AH45" s="564"/>
      <c r="AI45" s="563">
        <f ca="1" t="shared" si="121"/>
        <v>1473</v>
      </c>
      <c r="AJ45" s="564"/>
      <c r="AK45" s="563">
        <f ca="1" t="shared" si="121"/>
        <v>1323</v>
      </c>
      <c r="AL45" s="564"/>
      <c r="AM45" s="563">
        <f ca="1" t="shared" si="121"/>
        <v>1688</v>
      </c>
      <c r="AN45" s="564"/>
      <c r="AO45" s="614"/>
      <c r="AP45" s="614"/>
    </row>
    <row r="46" ht="9" customHeight="1" spans="1:40">
      <c r="A46" s="565"/>
      <c r="B46" s="566"/>
      <c r="C46" s="566"/>
      <c r="D46" s="566"/>
      <c r="E46" s="566"/>
      <c r="F46" s="566"/>
      <c r="G46" s="566"/>
      <c r="H46" s="566"/>
      <c r="I46" s="566"/>
      <c r="J46" s="566"/>
      <c r="K46" s="566"/>
      <c r="L46" s="566"/>
      <c r="M46" s="566"/>
      <c r="N46" s="566"/>
      <c r="O46" s="566"/>
      <c r="P46" s="566"/>
      <c r="Q46" s="566"/>
      <c r="R46" s="566"/>
      <c r="S46" s="566"/>
      <c r="T46" s="566"/>
      <c r="U46" s="566"/>
      <c r="V46" s="566"/>
      <c r="W46" s="566"/>
      <c r="X46" s="566"/>
      <c r="Y46" s="566"/>
      <c r="Z46" s="566"/>
      <c r="AA46" s="566"/>
      <c r="AB46" s="566"/>
      <c r="AC46" s="566"/>
      <c r="AD46" s="566"/>
      <c r="AE46" s="566"/>
      <c r="AF46" s="566"/>
      <c r="AG46" s="566"/>
      <c r="AH46" s="566"/>
      <c r="AI46" s="566"/>
      <c r="AJ46" s="566"/>
      <c r="AK46" s="566"/>
      <c r="AL46" s="566"/>
      <c r="AM46" s="566"/>
      <c r="AN46" s="605"/>
    </row>
    <row r="47" spans="4:4">
      <c r="D47" s="567"/>
    </row>
    <row r="49" ht="15.75"/>
    <row r="50" ht="21" spans="6:15">
      <c r="F50" s="573" t="s">
        <v>22</v>
      </c>
      <c r="G50" s="574"/>
      <c r="H50" s="574"/>
      <c r="I50" s="584"/>
      <c r="L50" s="585" t="s">
        <v>50</v>
      </c>
      <c r="M50" s="591"/>
      <c r="N50" s="591"/>
      <c r="O50" s="592"/>
    </row>
    <row r="51" ht="15.75" spans="6:15">
      <c r="F51" s="575" t="s">
        <v>5</v>
      </c>
      <c r="G51" s="576"/>
      <c r="H51" s="577" t="s">
        <v>6</v>
      </c>
      <c r="I51" s="586"/>
      <c r="L51" s="575" t="s">
        <v>5</v>
      </c>
      <c r="M51" s="576"/>
      <c r="N51" s="577" t="s">
        <v>6</v>
      </c>
      <c r="O51" s="586"/>
    </row>
    <row r="52" spans="6:15">
      <c r="F52" s="578">
        <f>Summery!I49</f>
        <v>21.510496671787</v>
      </c>
      <c r="G52" s="579"/>
      <c r="H52" s="580">
        <f>Summery!I51</f>
        <v>43.020993343574</v>
      </c>
      <c r="I52" s="587"/>
      <c r="L52" s="588">
        <f>'Data-Info'!D10</f>
        <v>35</v>
      </c>
      <c r="M52" s="593"/>
      <c r="N52" s="594">
        <f>'Data-Info'!D11</f>
        <v>60</v>
      </c>
      <c r="O52" s="595"/>
    </row>
    <row r="53" ht="15.75" spans="6:15">
      <c r="F53" s="581"/>
      <c r="G53" s="582"/>
      <c r="H53" s="583"/>
      <c r="I53" s="589"/>
      <c r="L53" s="590"/>
      <c r="M53" s="596"/>
      <c r="N53" s="597"/>
      <c r="O53" s="598"/>
    </row>
  </sheetData>
  <sheetProtection algorithmName="SHA-512" hashValue="11KDtrCfQ13Ft7Y/+LJjMKZIRiggLeBOguV+FG/9lJcIDVbqkq/0quvCKrT5KJB6bH2xrLQqLHLawPf/qb5tMQ==" saltValue="5KG6UBQn8UH+SGcJImivJg==" spinCount="100000" sheet="1" formatColumns="0" formatRows="0"/>
  <mergeCells count="150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L43"/>
    <mergeCell ref="AM43:AN43"/>
    <mergeCell ref="AO43:AP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W44:X44"/>
    <mergeCell ref="Y44:Z44"/>
    <mergeCell ref="AA44:AB44"/>
    <mergeCell ref="AC44:AD44"/>
    <mergeCell ref="AE44:AF44"/>
    <mergeCell ref="AG44:AH44"/>
    <mergeCell ref="AI44:AJ44"/>
    <mergeCell ref="AK44:AL44"/>
    <mergeCell ref="AM44:AN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W45:X45"/>
    <mergeCell ref="Y45:Z45"/>
    <mergeCell ref="AA45:AB45"/>
    <mergeCell ref="AC45:AD45"/>
    <mergeCell ref="AE45:AF45"/>
    <mergeCell ref="AG45:AH45"/>
    <mergeCell ref="AI45:AJ45"/>
    <mergeCell ref="AK45:AL45"/>
    <mergeCell ref="AM45:AN45"/>
    <mergeCell ref="A46:AN46"/>
    <mergeCell ref="F50:I50"/>
    <mergeCell ref="L50:O50"/>
    <mergeCell ref="F51:G51"/>
    <mergeCell ref="H51:I51"/>
    <mergeCell ref="L51:M51"/>
    <mergeCell ref="N51:O51"/>
    <mergeCell ref="F52:G53"/>
    <mergeCell ref="H52:I53"/>
    <mergeCell ref="L52:M53"/>
    <mergeCell ref="N52:O53"/>
  </mergeCells>
  <conditionalFormatting sqref="AL3">
    <cfRule type="cellIs" dxfId="0" priority="99" operator="equal">
      <formula>"N- ON"</formula>
    </cfRule>
  </conditionalFormatting>
  <conditionalFormatting sqref="E3:E34">
    <cfRule type="cellIs" dxfId="1" priority="68" operator="equal">
      <formula>"N- NIGHT"</formula>
    </cfRule>
  </conditionalFormatting>
  <conditionalFormatting sqref="F3:F34">
    <cfRule type="cellIs" dxfId="0" priority="67" operator="equal">
      <formula>"N- ON"</formula>
    </cfRule>
  </conditionalFormatting>
  <conditionalFormatting sqref="G3:G34">
    <cfRule type="cellIs" dxfId="1" priority="66" operator="equal">
      <formula>"N- NIGHT"</formula>
    </cfRule>
  </conditionalFormatting>
  <conditionalFormatting sqref="H3:H34">
    <cfRule type="cellIs" dxfId="0" priority="65" operator="equal">
      <formula>"N- ON"</formula>
    </cfRule>
  </conditionalFormatting>
  <conditionalFormatting sqref="I3:I34">
    <cfRule type="cellIs" dxfId="1" priority="30" operator="equal">
      <formula>"N- NIGHT"</formula>
    </cfRule>
  </conditionalFormatting>
  <conditionalFormatting sqref="J3:J34">
    <cfRule type="cellIs" dxfId="0" priority="29" operator="equal">
      <formula>"N- ON"</formula>
    </cfRule>
  </conditionalFormatting>
  <conditionalFormatting sqref="K28:K29">
    <cfRule type="cellIs" dxfId="1" priority="26" operator="equal">
      <formula>"N- NIGHT"</formula>
    </cfRule>
  </conditionalFormatting>
  <conditionalFormatting sqref="L28:L29">
    <cfRule type="cellIs" dxfId="0" priority="23" operator="equal">
      <formula>"N- ON"</formula>
    </cfRule>
  </conditionalFormatting>
  <conditionalFormatting sqref="M28:M29">
    <cfRule type="cellIs" dxfId="1" priority="25" operator="equal">
      <formula>"N- NIGHT"</formula>
    </cfRule>
  </conditionalFormatting>
  <conditionalFormatting sqref="N28:N29">
    <cfRule type="cellIs" dxfId="0" priority="22" operator="equal">
      <formula>"N- ON"</formula>
    </cfRule>
  </conditionalFormatting>
  <conditionalFormatting sqref="O3:O7">
    <cfRule type="cellIs" dxfId="1" priority="60" operator="equal">
      <formula>"N- NIGHT"</formula>
    </cfRule>
  </conditionalFormatting>
  <conditionalFormatting sqref="O28:O29">
    <cfRule type="cellIs" dxfId="1" priority="24" operator="equal">
      <formula>"N- NIGHT"</formula>
    </cfRule>
  </conditionalFormatting>
  <conditionalFormatting sqref="P3:P7">
    <cfRule type="cellIs" dxfId="0" priority="59" operator="equal">
      <formula>"N- ON"</formula>
    </cfRule>
  </conditionalFormatting>
  <conditionalFormatting sqref="P28:P29">
    <cfRule type="cellIs" dxfId="0" priority="21" operator="equal">
      <formula>"N- ON"</formula>
    </cfRule>
  </conditionalFormatting>
  <conditionalFormatting sqref="S3:S7">
    <cfRule type="cellIs" dxfId="1" priority="58" operator="equal">
      <formula>"N- NIGHT"</formula>
    </cfRule>
  </conditionalFormatting>
  <conditionalFormatting sqref="S28:S29">
    <cfRule type="cellIs" dxfId="1" priority="20" operator="equal">
      <formula>"N- NIGHT"</formula>
    </cfRule>
  </conditionalFormatting>
  <conditionalFormatting sqref="T28:T29">
    <cfRule type="cellIs" dxfId="0" priority="19" operator="equal">
      <formula>"N- ON"</formula>
    </cfRule>
  </conditionalFormatting>
  <conditionalFormatting sqref="U3:U7">
    <cfRule type="cellIs" dxfId="1" priority="56" operator="equal">
      <formula>"N- NIGHT"</formula>
    </cfRule>
  </conditionalFormatting>
  <conditionalFormatting sqref="U28:U29">
    <cfRule type="cellIs" dxfId="1" priority="18" operator="equal">
      <formula>"N- NIGHT"</formula>
    </cfRule>
  </conditionalFormatting>
  <conditionalFormatting sqref="V3:V7">
    <cfRule type="cellIs" dxfId="0" priority="55" operator="equal">
      <formula>"N- ON"</formula>
    </cfRule>
  </conditionalFormatting>
  <conditionalFormatting sqref="V28:V29">
    <cfRule type="cellIs" dxfId="0" priority="15" operator="equal">
      <formula>"N- ON"</formula>
    </cfRule>
  </conditionalFormatting>
  <conditionalFormatting sqref="W3:W7">
    <cfRule type="cellIs" dxfId="1" priority="54" operator="equal">
      <formula>"N- NIGHT"</formula>
    </cfRule>
  </conditionalFormatting>
  <conditionalFormatting sqref="W28:W29">
    <cfRule type="cellIs" dxfId="1" priority="17" operator="equal">
      <formula>"N- NIGHT"</formula>
    </cfRule>
  </conditionalFormatting>
  <conditionalFormatting sqref="X3:X7">
    <cfRule type="cellIs" dxfId="0" priority="53" operator="equal">
      <formula>"N- ON"</formula>
    </cfRule>
  </conditionalFormatting>
  <conditionalFormatting sqref="X28:X29">
    <cfRule type="cellIs" dxfId="0" priority="14" operator="equal">
      <formula>"N- ON"</formula>
    </cfRule>
  </conditionalFormatting>
  <conditionalFormatting sqref="Y3:Y7">
    <cfRule type="cellIs" dxfId="1" priority="52" operator="equal">
      <formula>"N- NIGHT"</formula>
    </cfRule>
  </conditionalFormatting>
  <conditionalFormatting sqref="Y28:Y29">
    <cfRule type="cellIs" dxfId="1" priority="16" operator="equal">
      <formula>"N- NIGHT"</formula>
    </cfRule>
  </conditionalFormatting>
  <conditionalFormatting sqref="Z28:Z29">
    <cfRule type="cellIs" dxfId="0" priority="13" operator="equal">
      <formula>"N- ON"</formula>
    </cfRule>
  </conditionalFormatting>
  <conditionalFormatting sqref="AC3:AC7">
    <cfRule type="cellIs" dxfId="1" priority="50" operator="equal">
      <formula>"N- NIGHT"</formula>
    </cfRule>
  </conditionalFormatting>
  <conditionalFormatting sqref="AC28:AC29">
    <cfRule type="cellIs" dxfId="1" priority="12" operator="equal">
      <formula>"N- NIGHT"</formula>
    </cfRule>
  </conditionalFormatting>
  <conditionalFormatting sqref="AD3:AD7">
    <cfRule type="cellIs" dxfId="0" priority="49" operator="equal">
      <formula>"N- ON"</formula>
    </cfRule>
  </conditionalFormatting>
  <conditionalFormatting sqref="AD28:AD29">
    <cfRule type="cellIs" dxfId="0" priority="6" operator="equal">
      <formula>"N- ON"</formula>
    </cfRule>
  </conditionalFormatting>
  <conditionalFormatting sqref="AE3:AE7">
    <cfRule type="cellIs" dxfId="1" priority="78" operator="equal">
      <formula>"N- NIGHT"</formula>
    </cfRule>
  </conditionalFormatting>
  <conditionalFormatting sqref="AE28:AE29">
    <cfRule type="cellIs" dxfId="1" priority="11" operator="equal">
      <formula>"N- NIGHT"</formula>
    </cfRule>
  </conditionalFormatting>
  <conditionalFormatting sqref="AF28:AF29">
    <cfRule type="cellIs" dxfId="0" priority="5" operator="equal">
      <formula>"N- ON"</formula>
    </cfRule>
  </conditionalFormatting>
  <conditionalFormatting sqref="AG3:AG7">
    <cfRule type="cellIs" dxfId="1" priority="48" operator="equal">
      <formula>"N- NIGHT"</formula>
    </cfRule>
  </conditionalFormatting>
  <conditionalFormatting sqref="AG28:AG29">
    <cfRule type="cellIs" dxfId="1" priority="10" operator="equal">
      <formula>"N- NIGHT"</formula>
    </cfRule>
  </conditionalFormatting>
  <conditionalFormatting sqref="AH3:AH7">
    <cfRule type="cellIs" dxfId="0" priority="47" operator="equal">
      <formula>"N- ON"</formula>
    </cfRule>
  </conditionalFormatting>
  <conditionalFormatting sqref="AH28:AH29">
    <cfRule type="cellIs" dxfId="0" priority="4" operator="equal">
      <formula>"N- ON"</formula>
    </cfRule>
  </conditionalFormatting>
  <conditionalFormatting sqref="AI3:AI7">
    <cfRule type="cellIs" dxfId="1" priority="46" operator="equal">
      <formula>"N- NIGHT"</formula>
    </cfRule>
  </conditionalFormatting>
  <conditionalFormatting sqref="AI28:AI29">
    <cfRule type="cellIs" dxfId="1" priority="9" operator="equal">
      <formula>"N- NIGHT"</formula>
    </cfRule>
  </conditionalFormatting>
  <conditionalFormatting sqref="AJ3:AJ7">
    <cfRule type="cellIs" dxfId="0" priority="45" operator="equal">
      <formula>"N- ON"</formula>
    </cfRule>
  </conditionalFormatting>
  <conditionalFormatting sqref="AJ28:AJ29">
    <cfRule type="cellIs" dxfId="0" priority="3" operator="equal">
      <formula>"N- ON"</formula>
    </cfRule>
  </conditionalFormatting>
  <conditionalFormatting sqref="AK3:AK7">
    <cfRule type="cellIs" dxfId="1" priority="44" operator="equal">
      <formula>"N- NIGHT"</formula>
    </cfRule>
  </conditionalFormatting>
  <conditionalFormatting sqref="AK28:AK29">
    <cfRule type="cellIs" dxfId="1" priority="8" operator="equal">
      <formula>"N- NIGHT"</formula>
    </cfRule>
  </conditionalFormatting>
  <conditionalFormatting sqref="AL5:AL7">
    <cfRule type="cellIs" dxfId="0" priority="43" operator="equal">
      <formula>"N- ON"</formula>
    </cfRule>
  </conditionalFormatting>
  <conditionalFormatting sqref="AL28:AL29">
    <cfRule type="cellIs" dxfId="0" priority="2" operator="equal">
      <formula>"N- ON"</formula>
    </cfRule>
  </conditionalFormatting>
  <conditionalFormatting sqref="AM5:AM7">
    <cfRule type="cellIs" dxfId="1" priority="42" operator="equal">
      <formula>"N- NIGHT"</formula>
    </cfRule>
  </conditionalFormatting>
  <conditionalFormatting sqref="AM28:AM29">
    <cfRule type="cellIs" dxfId="1" priority="7" operator="equal">
      <formula>"N- NIGHT"</formula>
    </cfRule>
  </conditionalFormatting>
  <conditionalFormatting sqref="AN28:AN29">
    <cfRule type="cellIs" dxfId="0" priority="1" operator="equal">
      <formula>"N- ON"</formula>
    </cfRule>
  </conditionalFormatting>
  <conditionalFormatting sqref="C3:AN34">
    <cfRule type="cellIs" dxfId="2" priority="102" operator="equal">
      <formula>"N- OFF"</formula>
    </cfRule>
  </conditionalFormatting>
  <conditionalFormatting sqref="C3:AP34">
    <cfRule type="cellIs" dxfId="2" priority="105" operator="equal">
      <formula>"D- OFF"</formula>
    </cfRule>
    <cfRule type="cellIs" dxfId="3" priority="106" operator="equal">
      <formula>"D- ON"</formula>
    </cfRule>
  </conditionalFormatting>
  <conditionalFormatting sqref="AM3 Q3:Q5 AA3:AA7 C3:C34 M3:M27 M30:M34 AM4:AN4 Q6:R7 O8:S27 Q28:R29 O30:S34 U8:Y27 U30:Y34 AA8:AE27 AA28:AB29 AA30:AE34 AG8:AK27 AG30:AK34 AM8:AN27 AM30:AN34">
    <cfRule type="cellIs" dxfId="1" priority="103" operator="equal">
      <formula>"N- NIGHT"</formula>
    </cfRule>
  </conditionalFormatting>
  <conditionalFormatting sqref="R3:R5 AB3:AB7 D3:D34 N3:N27 N30:N34 AK4:AL4 Q6:R7 P8:R27 Q28:R29 P30:R34 V8:X27 V30:X34 AB8:AD27 AB28:AB29 AB30:AD34 AH8:AL27 AH30:AL34">
    <cfRule type="cellIs" dxfId="0" priority="101" operator="equal">
      <formula>"N- ON"</formula>
    </cfRule>
  </conditionalFormatting>
  <conditionalFormatting sqref="K3:K27 K30:K34">
    <cfRule type="cellIs" dxfId="1" priority="40" operator="equal">
      <formula>"N- NIGHT"</formula>
    </cfRule>
  </conditionalFormatting>
  <conditionalFormatting sqref="L3:L27 L30:L34">
    <cfRule type="cellIs" dxfId="0" priority="39" operator="equal">
      <formula>"N- ON"</formula>
    </cfRule>
  </conditionalFormatting>
  <conditionalFormatting sqref="T3:T27 T30:T34">
    <cfRule type="cellIs" dxfId="0" priority="35" operator="equal">
      <formula>"N- ON"</formula>
    </cfRule>
  </conditionalFormatting>
  <conditionalFormatting sqref="Z3:Z27 Z30:Z34">
    <cfRule type="cellIs" dxfId="0" priority="28" operator="equal">
      <formula>"N- ON"</formula>
    </cfRule>
  </conditionalFormatting>
  <conditionalFormatting sqref="AF3:AF27 AF30:AF34">
    <cfRule type="cellIs" dxfId="0" priority="31" operator="equal">
      <formula>"N- ON"</formula>
    </cfRule>
  </conditionalFormatting>
  <conditionalFormatting sqref="AN3:AN27 AN30:AN34">
    <cfRule type="cellIs" dxfId="0" priority="27" operator="equal">
      <formula>"N- ON"</formula>
    </cfRule>
  </conditionalFormatting>
  <dataValidations count="3">
    <dataValidation type="list" allowBlank="1" showInputMessage="1" showErrorMessage="1" sqref="AO3:AP34">
      <formula1>" , ON, OFF"</formula1>
    </dataValidation>
    <dataValidation type="list" allowBlank="1" showInputMessage="1" showErrorMessage="1" sqref="D3:D34 F3:F34 H3:H34 J3:J34 L3:L34 N3:N34 P3:P34 R3:R26 R27:R28 R29:R34 T3:T34 V3:V34 X3:X34 Z3:Z34 AB3:AB27 AB28:AB29 AB30:AB34 AD3:AD34 AF3:AF34 AH3:AH34 AJ3:AJ34 AL3:AL34 AN3:AN34">
      <formula1>"N- ON,N- OFF"</formula1>
    </dataValidation>
    <dataValidation type="list" allowBlank="1" showInputMessage="1" showErrorMessage="1" sqref="C3:C34 E3:E34 G3:G34 I3:I34 K3:K34 M3:M34 O3:O34 Q3:Q27 Q28:Q29 Q30:Q34 S3:S34 U3:U34 W3:W34 Y3:Y34 AA3:AA27 AA28:AA29 AA30:AA34 AC3:AC34 AE3:AE34 AG3:AG34 AI3:AI34 AK3:AK34 AM3:AM34">
      <formula1>"D- ON,D- OFF"</formula1>
    </dataValidation>
  </dataValidations>
  <pageMargins left="0.7" right="0.7" top="0.75" bottom="0.75" header="0.3" footer="0.3"/>
  <pageSetup paperSize="9" orientation="portrait"/>
  <headerFooter/>
  <ignoredErrors>
    <ignoredError sqref="F37 D37 E41:AN42 D41:D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5"/>
  </sheetPr>
  <dimension ref="A1:AN38"/>
  <sheetViews>
    <sheetView zoomScale="85" zoomScaleNormal="85" workbookViewId="0">
      <pane xSplit="2" ySplit="1" topLeftCell="C19" activePane="bottomRight" state="frozen"/>
      <selection/>
      <selection pane="topRight"/>
      <selection pane="bottomLeft"/>
      <selection pane="bottomRight" activeCell="K40" sqref="K40"/>
    </sheetView>
  </sheetViews>
  <sheetFormatPr defaultColWidth="9.14666666666667" defaultRowHeight="15"/>
  <cols>
    <col min="1" max="1" width="9.14666666666667" style="476"/>
    <col min="2" max="2" width="6.32" style="476" customWidth="1"/>
    <col min="3" max="40" width="7.12666666666667" style="477" customWidth="1"/>
    <col min="41" max="16384" width="9.14666666666667" style="477"/>
  </cols>
  <sheetData>
    <row r="1" s="472" customFormat="1" ht="15.75" spans="1:40">
      <c r="A1" s="478"/>
      <c r="B1" s="479" t="s">
        <v>23</v>
      </c>
      <c r="C1" s="480" t="str">
        <f>'Meal Counting'!C36</f>
        <v>Aman</v>
      </c>
      <c r="D1" s="481"/>
      <c r="E1" s="504" t="str">
        <f>'Meal Counting'!E36</f>
        <v>Aklash</v>
      </c>
      <c r="F1" s="505"/>
      <c r="G1" s="504" t="str">
        <f>'Meal Counting'!G36</f>
        <v>Firdosh</v>
      </c>
      <c r="H1" s="505"/>
      <c r="I1" s="504" t="str">
        <f>'Meal Counting'!I36</f>
        <v>Iftikar</v>
      </c>
      <c r="J1" s="505"/>
      <c r="K1" s="504" t="str">
        <f>'Meal Counting'!K36</f>
        <v>Imran Molla</v>
      </c>
      <c r="L1" s="505"/>
      <c r="M1" s="504" t="str">
        <f>'Meal Counting'!M36</f>
        <v>Imran Saikh</v>
      </c>
      <c r="N1" s="505"/>
      <c r="O1" s="504" t="str">
        <f>'Meal Counting'!O36</f>
        <v>Jamal</v>
      </c>
      <c r="P1" s="505"/>
      <c r="Q1" s="504" t="str">
        <f>'Meal Counting'!Q36</f>
        <v>Masudur</v>
      </c>
      <c r="R1" s="505"/>
      <c r="S1" s="504" t="str">
        <f>'Meal Counting'!S36</f>
        <v>Mofazzal</v>
      </c>
      <c r="T1" s="505"/>
      <c r="U1" s="504" t="str">
        <f>'Meal Counting'!U36</f>
        <v>Nadim</v>
      </c>
      <c r="V1" s="505"/>
      <c r="W1" s="504" t="str">
        <f>'Meal Counting'!W36</f>
        <v>Omar Faruk</v>
      </c>
      <c r="X1" s="505"/>
      <c r="Y1" s="504" t="str">
        <f>'Meal Counting'!Y36</f>
        <v>Rahul</v>
      </c>
      <c r="Z1" s="505"/>
      <c r="AA1" s="504" t="str">
        <f>'Meal Counting'!AA36</f>
        <v>Rofikul</v>
      </c>
      <c r="AB1" s="505"/>
      <c r="AC1" s="504" t="str">
        <f>'Meal Counting'!AC36</f>
        <v>Sagir</v>
      </c>
      <c r="AD1" s="505"/>
      <c r="AE1" s="504" t="str">
        <f>'Meal Counting'!AE36</f>
        <v>Sahid Hossian </v>
      </c>
      <c r="AF1" s="505"/>
      <c r="AG1" s="504" t="str">
        <f>'Meal Counting'!AG36</f>
        <v>Sahid Laskar</v>
      </c>
      <c r="AH1" s="505"/>
      <c r="AI1" s="504" t="str">
        <f>'Meal Counting'!AI36</f>
        <v>Sahidullaha</v>
      </c>
      <c r="AJ1" s="505"/>
      <c r="AK1" s="504" t="str">
        <f>'Meal Counting'!AK36</f>
        <v>Samaun</v>
      </c>
      <c r="AL1" s="505"/>
      <c r="AM1" s="504" t="str">
        <f>'Meal Counting'!AM36</f>
        <v>Sayad</v>
      </c>
      <c r="AN1" s="505"/>
    </row>
    <row r="2" s="472" customFormat="1" ht="15.75" spans="1:40">
      <c r="A2" s="482" t="s">
        <v>1</v>
      </c>
      <c r="B2" s="477"/>
      <c r="C2" s="483" t="s">
        <v>14</v>
      </c>
      <c r="D2" s="484" t="s">
        <v>15</v>
      </c>
      <c r="E2" s="483" t="s">
        <v>14</v>
      </c>
      <c r="F2" s="484" t="s">
        <v>15</v>
      </c>
      <c r="G2" s="483" t="s">
        <v>14</v>
      </c>
      <c r="H2" s="484" t="s">
        <v>15</v>
      </c>
      <c r="I2" s="483" t="s">
        <v>14</v>
      </c>
      <c r="J2" s="484" t="s">
        <v>15</v>
      </c>
      <c r="K2" s="483" t="s">
        <v>14</v>
      </c>
      <c r="L2" s="484" t="s">
        <v>15</v>
      </c>
      <c r="M2" s="483" t="s">
        <v>14</v>
      </c>
      <c r="N2" s="484" t="s">
        <v>15</v>
      </c>
      <c r="O2" s="483" t="s">
        <v>14</v>
      </c>
      <c r="P2" s="484" t="s">
        <v>15</v>
      </c>
      <c r="Q2" s="483" t="s">
        <v>14</v>
      </c>
      <c r="R2" s="484" t="s">
        <v>15</v>
      </c>
      <c r="S2" s="483" t="s">
        <v>14</v>
      </c>
      <c r="T2" s="484" t="s">
        <v>15</v>
      </c>
      <c r="U2" s="483" t="s">
        <v>14</v>
      </c>
      <c r="V2" s="484" t="s">
        <v>15</v>
      </c>
      <c r="W2" s="483" t="s">
        <v>14</v>
      </c>
      <c r="X2" s="484" t="s">
        <v>15</v>
      </c>
      <c r="Y2" s="483" t="s">
        <v>14</v>
      </c>
      <c r="Z2" s="484" t="s">
        <v>15</v>
      </c>
      <c r="AA2" s="483" t="s">
        <v>14</v>
      </c>
      <c r="AB2" s="484" t="s">
        <v>15</v>
      </c>
      <c r="AC2" s="483" t="s">
        <v>14</v>
      </c>
      <c r="AD2" s="484" t="s">
        <v>15</v>
      </c>
      <c r="AE2" s="483" t="s">
        <v>14</v>
      </c>
      <c r="AF2" s="484" t="s">
        <v>15</v>
      </c>
      <c r="AG2" s="483" t="s">
        <v>14</v>
      </c>
      <c r="AH2" s="484" t="s">
        <v>15</v>
      </c>
      <c r="AI2" s="483" t="s">
        <v>14</v>
      </c>
      <c r="AJ2" s="484" t="s">
        <v>15</v>
      </c>
      <c r="AK2" s="483" t="s">
        <v>14</v>
      </c>
      <c r="AL2" s="484" t="s">
        <v>15</v>
      </c>
      <c r="AM2" s="483" t="s">
        <v>14</v>
      </c>
      <c r="AN2" s="484" t="s">
        <v>15</v>
      </c>
    </row>
    <row r="3" s="472" customFormat="1" ht="15.75" spans="1:40">
      <c r="A3" s="485">
        <f>Dashboard!C1</f>
        <v>45474</v>
      </c>
      <c r="B3" s="486"/>
      <c r="C3" s="487"/>
      <c r="D3" s="488"/>
      <c r="E3" s="491"/>
      <c r="F3" s="492">
        <v>1</v>
      </c>
      <c r="G3" s="491"/>
      <c r="H3" s="492">
        <v>2</v>
      </c>
      <c r="I3" s="491"/>
      <c r="J3" s="492"/>
      <c r="K3" s="491"/>
      <c r="L3" s="492"/>
      <c r="M3" s="491"/>
      <c r="N3" s="492"/>
      <c r="O3" s="491"/>
      <c r="P3" s="492"/>
      <c r="Q3" s="491"/>
      <c r="R3" s="492"/>
      <c r="S3" s="491"/>
      <c r="T3" s="492"/>
      <c r="U3" s="491"/>
      <c r="V3" s="492"/>
      <c r="W3" s="491"/>
      <c r="X3" s="492"/>
      <c r="Y3" s="491"/>
      <c r="Z3" s="492"/>
      <c r="AA3" s="491"/>
      <c r="AB3" s="492"/>
      <c r="AC3" s="491"/>
      <c r="AD3" s="492"/>
      <c r="AE3" s="491"/>
      <c r="AF3" s="492"/>
      <c r="AG3" s="491"/>
      <c r="AH3" s="492"/>
      <c r="AI3" s="491"/>
      <c r="AJ3" s="492"/>
      <c r="AK3" s="491"/>
      <c r="AL3" s="492"/>
      <c r="AM3" s="491"/>
      <c r="AN3" s="492"/>
    </row>
    <row r="4" s="472" customFormat="1" ht="15.75" spans="1:40">
      <c r="A4" s="489">
        <f>A3+1</f>
        <v>45475</v>
      </c>
      <c r="B4" s="490"/>
      <c r="C4" s="491"/>
      <c r="D4" s="492"/>
      <c r="E4" s="491">
        <v>1</v>
      </c>
      <c r="F4" s="492">
        <v>1</v>
      </c>
      <c r="G4" s="491">
        <v>2</v>
      </c>
      <c r="H4" s="492">
        <v>2</v>
      </c>
      <c r="I4" s="491"/>
      <c r="J4" s="492">
        <v>1</v>
      </c>
      <c r="K4" s="491"/>
      <c r="L4" s="492"/>
      <c r="M4" s="491"/>
      <c r="N4" s="492"/>
      <c r="O4" s="491"/>
      <c r="P4" s="492"/>
      <c r="Q4" s="491"/>
      <c r="R4" s="492"/>
      <c r="S4" s="491"/>
      <c r="T4" s="492"/>
      <c r="U4" s="491"/>
      <c r="V4" s="492"/>
      <c r="W4" s="491"/>
      <c r="X4" s="492"/>
      <c r="Y4" s="491"/>
      <c r="Z4" s="492"/>
      <c r="AA4" s="491"/>
      <c r="AB4" s="492"/>
      <c r="AC4" s="491"/>
      <c r="AD4" s="492"/>
      <c r="AE4" s="491"/>
      <c r="AF4" s="492"/>
      <c r="AG4" s="491"/>
      <c r="AH4" s="492"/>
      <c r="AI4" s="491"/>
      <c r="AJ4" s="492"/>
      <c r="AK4" s="491"/>
      <c r="AL4" s="492"/>
      <c r="AM4" s="491"/>
      <c r="AN4" s="492"/>
    </row>
    <row r="5" s="472" customFormat="1" ht="15.75" spans="1:40">
      <c r="A5" s="485">
        <f>A4+1</f>
        <v>45476</v>
      </c>
      <c r="B5" s="486"/>
      <c r="C5" s="491"/>
      <c r="D5" s="492"/>
      <c r="E5" s="491"/>
      <c r="F5" s="492">
        <v>1</v>
      </c>
      <c r="G5" s="491">
        <v>2</v>
      </c>
      <c r="H5" s="492"/>
      <c r="I5" s="491">
        <v>1</v>
      </c>
      <c r="J5" s="492"/>
      <c r="K5" s="491"/>
      <c r="L5" s="492"/>
      <c r="M5" s="491"/>
      <c r="N5" s="492"/>
      <c r="O5" s="491"/>
      <c r="P5" s="492"/>
      <c r="Q5" s="491"/>
      <c r="R5" s="492"/>
      <c r="S5" s="491"/>
      <c r="T5" s="492"/>
      <c r="U5" s="491"/>
      <c r="V5" s="492"/>
      <c r="W5" s="491"/>
      <c r="X5" s="492"/>
      <c r="Y5" s="491"/>
      <c r="Z5" s="492"/>
      <c r="AA5" s="491"/>
      <c r="AB5" s="492"/>
      <c r="AC5" s="491"/>
      <c r="AD5" s="492"/>
      <c r="AE5" s="491"/>
      <c r="AF5" s="492"/>
      <c r="AG5" s="491"/>
      <c r="AH5" s="492"/>
      <c r="AI5" s="491"/>
      <c r="AJ5" s="492"/>
      <c r="AK5" s="491"/>
      <c r="AL5" s="492"/>
      <c r="AM5" s="491"/>
      <c r="AN5" s="492"/>
    </row>
    <row r="6" s="472" customFormat="1" ht="15.75" spans="1:40">
      <c r="A6" s="489">
        <f t="shared" ref="A6:A34" si="0">A5+1</f>
        <v>45477</v>
      </c>
      <c r="B6" s="490"/>
      <c r="C6" s="491"/>
      <c r="D6" s="492"/>
      <c r="E6" s="491">
        <v>1</v>
      </c>
      <c r="F6" s="492">
        <v>1</v>
      </c>
      <c r="G6" s="491">
        <v>2</v>
      </c>
      <c r="H6" s="492">
        <v>2</v>
      </c>
      <c r="I6" s="491"/>
      <c r="J6" s="492">
        <v>1</v>
      </c>
      <c r="K6" s="491"/>
      <c r="L6" s="492"/>
      <c r="M6" s="491"/>
      <c r="N6" s="492"/>
      <c r="O6" s="491"/>
      <c r="P6" s="492"/>
      <c r="Q6" s="491"/>
      <c r="R6" s="492"/>
      <c r="S6" s="491"/>
      <c r="T6" s="492"/>
      <c r="U6" s="491"/>
      <c r="V6" s="492">
        <v>1</v>
      </c>
      <c r="W6" s="491"/>
      <c r="X6" s="492"/>
      <c r="Y6" s="491"/>
      <c r="Z6" s="492"/>
      <c r="AA6" s="491"/>
      <c r="AB6" s="492"/>
      <c r="AC6" s="491"/>
      <c r="AD6" s="492"/>
      <c r="AE6" s="491"/>
      <c r="AF6" s="492"/>
      <c r="AG6" s="491"/>
      <c r="AH6" s="492"/>
      <c r="AI6" s="491"/>
      <c r="AJ6" s="492"/>
      <c r="AK6" s="491"/>
      <c r="AL6" s="492"/>
      <c r="AM6" s="491"/>
      <c r="AN6" s="492"/>
    </row>
    <row r="7" s="472" customFormat="1" ht="15.75" spans="1:40">
      <c r="A7" s="485">
        <f t="shared" si="0"/>
        <v>45478</v>
      </c>
      <c r="B7" s="486"/>
      <c r="C7" s="491"/>
      <c r="D7" s="492"/>
      <c r="E7" s="491">
        <v>1</v>
      </c>
      <c r="F7" s="492">
        <v>1</v>
      </c>
      <c r="G7" s="491">
        <v>2</v>
      </c>
      <c r="H7" s="492">
        <v>2</v>
      </c>
      <c r="I7" s="491">
        <v>1</v>
      </c>
      <c r="J7" s="492"/>
      <c r="K7" s="491"/>
      <c r="L7" s="492"/>
      <c r="M7" s="491"/>
      <c r="N7" s="492"/>
      <c r="O7" s="491"/>
      <c r="P7" s="492"/>
      <c r="Q7" s="491"/>
      <c r="R7" s="492">
        <v>1</v>
      </c>
      <c r="S7" s="491"/>
      <c r="T7" s="492"/>
      <c r="U7" s="491"/>
      <c r="V7" s="492"/>
      <c r="W7" s="491"/>
      <c r="X7" s="492"/>
      <c r="Y7" s="491"/>
      <c r="Z7" s="492"/>
      <c r="AA7" s="491"/>
      <c r="AB7" s="492"/>
      <c r="AC7" s="491"/>
      <c r="AD7" s="492"/>
      <c r="AE7" s="491"/>
      <c r="AF7" s="492"/>
      <c r="AG7" s="491"/>
      <c r="AH7" s="492"/>
      <c r="AI7" s="491"/>
      <c r="AJ7" s="492"/>
      <c r="AK7" s="491"/>
      <c r="AL7" s="492"/>
      <c r="AM7" s="491"/>
      <c r="AN7" s="492"/>
    </row>
    <row r="8" s="472" customFormat="1" ht="15.75" spans="1:40">
      <c r="A8" s="489">
        <f t="shared" si="0"/>
        <v>45479</v>
      </c>
      <c r="B8" s="490"/>
      <c r="C8" s="491"/>
      <c r="D8" s="492"/>
      <c r="E8" s="491"/>
      <c r="F8" s="492"/>
      <c r="G8" s="491"/>
      <c r="H8" s="492"/>
      <c r="I8" s="491"/>
      <c r="J8" s="492"/>
      <c r="K8" s="491"/>
      <c r="L8" s="492"/>
      <c r="M8" s="491"/>
      <c r="N8" s="492"/>
      <c r="O8" s="491"/>
      <c r="P8" s="492"/>
      <c r="Q8" s="491"/>
      <c r="R8" s="492"/>
      <c r="S8" s="491"/>
      <c r="T8" s="492"/>
      <c r="U8" s="491"/>
      <c r="V8" s="492"/>
      <c r="W8" s="491"/>
      <c r="X8" s="492"/>
      <c r="Y8" s="491"/>
      <c r="Z8" s="492"/>
      <c r="AA8" s="491"/>
      <c r="AB8" s="492"/>
      <c r="AC8" s="491"/>
      <c r="AD8" s="492"/>
      <c r="AE8" s="491"/>
      <c r="AF8" s="492"/>
      <c r="AG8" s="491"/>
      <c r="AH8" s="492"/>
      <c r="AI8" s="491"/>
      <c r="AJ8" s="492"/>
      <c r="AK8" s="491"/>
      <c r="AL8" s="492"/>
      <c r="AM8" s="491"/>
      <c r="AN8" s="492"/>
    </row>
    <row r="9" s="472" customFormat="1" ht="15.75" spans="1:40">
      <c r="A9" s="485">
        <f t="shared" si="0"/>
        <v>45480</v>
      </c>
      <c r="B9" s="486"/>
      <c r="C9" s="491"/>
      <c r="D9" s="492"/>
      <c r="E9" s="491"/>
      <c r="F9" s="492"/>
      <c r="G9" s="491"/>
      <c r="H9" s="492"/>
      <c r="I9" s="491"/>
      <c r="J9" s="492"/>
      <c r="K9" s="491"/>
      <c r="L9" s="492"/>
      <c r="M9" s="491"/>
      <c r="N9" s="492"/>
      <c r="O9" s="491"/>
      <c r="P9" s="492"/>
      <c r="Q9" s="491"/>
      <c r="R9" s="492">
        <v>1</v>
      </c>
      <c r="S9" s="491"/>
      <c r="T9" s="492"/>
      <c r="U9" s="491"/>
      <c r="V9" s="492"/>
      <c r="W9" s="491"/>
      <c r="X9" s="492">
        <v>1</v>
      </c>
      <c r="Y9" s="491"/>
      <c r="Z9" s="492"/>
      <c r="AA9" s="491"/>
      <c r="AB9" s="492"/>
      <c r="AC9" s="491"/>
      <c r="AD9" s="492"/>
      <c r="AE9" s="491"/>
      <c r="AF9" s="492"/>
      <c r="AG9" s="491"/>
      <c r="AH9" s="492"/>
      <c r="AI9" s="491"/>
      <c r="AJ9" s="492"/>
      <c r="AK9" s="491"/>
      <c r="AL9" s="492"/>
      <c r="AM9" s="491"/>
      <c r="AN9" s="492"/>
    </row>
    <row r="10" s="472" customFormat="1" ht="15.75" spans="1:40">
      <c r="A10" s="489">
        <f t="shared" si="0"/>
        <v>45481</v>
      </c>
      <c r="B10" s="490"/>
      <c r="C10" s="491"/>
      <c r="D10" s="492"/>
      <c r="E10" s="491"/>
      <c r="F10" s="492"/>
      <c r="G10" s="491"/>
      <c r="H10" s="492"/>
      <c r="I10" s="491"/>
      <c r="J10" s="492"/>
      <c r="K10" s="491"/>
      <c r="L10" s="492"/>
      <c r="M10" s="491"/>
      <c r="N10" s="492"/>
      <c r="O10" s="491"/>
      <c r="P10" s="492"/>
      <c r="Q10" s="491"/>
      <c r="R10" s="492"/>
      <c r="S10" s="491"/>
      <c r="T10" s="492"/>
      <c r="U10" s="491"/>
      <c r="V10" s="492"/>
      <c r="W10" s="491">
        <v>1</v>
      </c>
      <c r="X10" s="492"/>
      <c r="Y10" s="491"/>
      <c r="Z10" s="492"/>
      <c r="AA10" s="491"/>
      <c r="AB10" s="492"/>
      <c r="AC10" s="491"/>
      <c r="AD10" s="492"/>
      <c r="AE10" s="491"/>
      <c r="AF10" s="492"/>
      <c r="AG10" s="491"/>
      <c r="AH10" s="492"/>
      <c r="AI10" s="491"/>
      <c r="AJ10" s="492"/>
      <c r="AK10" s="491"/>
      <c r="AL10" s="492"/>
      <c r="AM10" s="491"/>
      <c r="AN10" s="492"/>
    </row>
    <row r="11" s="472" customFormat="1" ht="15.75" spans="1:40">
      <c r="A11" s="485">
        <f t="shared" si="0"/>
        <v>45482</v>
      </c>
      <c r="B11" s="486"/>
      <c r="C11" s="491"/>
      <c r="D11" s="492"/>
      <c r="E11" s="491"/>
      <c r="F11" s="492"/>
      <c r="G11" s="491"/>
      <c r="H11" s="492"/>
      <c r="I11" s="491"/>
      <c r="J11" s="492"/>
      <c r="K11" s="491"/>
      <c r="L11" s="492"/>
      <c r="M11" s="491"/>
      <c r="N11" s="492"/>
      <c r="O11" s="491"/>
      <c r="P11" s="492"/>
      <c r="Q11" s="491"/>
      <c r="R11" s="492"/>
      <c r="S11" s="491"/>
      <c r="T11" s="492"/>
      <c r="U11" s="491"/>
      <c r="V11" s="492"/>
      <c r="W11" s="491"/>
      <c r="X11" s="492"/>
      <c r="Y11" s="491"/>
      <c r="Z11" s="492"/>
      <c r="AA11" s="491"/>
      <c r="AB11" s="492"/>
      <c r="AC11" s="491"/>
      <c r="AD11" s="492"/>
      <c r="AE11" s="491"/>
      <c r="AF11" s="492"/>
      <c r="AG11" s="491"/>
      <c r="AH11" s="492"/>
      <c r="AI11" s="491"/>
      <c r="AJ11" s="492"/>
      <c r="AK11" s="491"/>
      <c r="AL11" s="492"/>
      <c r="AM11" s="491"/>
      <c r="AN11" s="492"/>
    </row>
    <row r="12" s="472" customFormat="1" ht="15.75" spans="1:40">
      <c r="A12" s="489">
        <f t="shared" si="0"/>
        <v>45483</v>
      </c>
      <c r="B12" s="490"/>
      <c r="C12" s="491"/>
      <c r="D12" s="492"/>
      <c r="E12" s="491"/>
      <c r="F12" s="492"/>
      <c r="G12" s="491"/>
      <c r="H12" s="492"/>
      <c r="I12" s="491"/>
      <c r="J12" s="492"/>
      <c r="K12" s="491"/>
      <c r="L12" s="492"/>
      <c r="M12" s="491"/>
      <c r="N12" s="492"/>
      <c r="O12" s="491"/>
      <c r="P12" s="492"/>
      <c r="Q12" s="491"/>
      <c r="R12" s="492"/>
      <c r="S12" s="491"/>
      <c r="T12" s="492"/>
      <c r="U12" s="491"/>
      <c r="V12" s="492"/>
      <c r="W12" s="491"/>
      <c r="X12" s="492"/>
      <c r="Y12" s="491"/>
      <c r="Z12" s="492"/>
      <c r="AA12" s="491"/>
      <c r="AB12" s="492"/>
      <c r="AC12" s="491"/>
      <c r="AD12" s="492"/>
      <c r="AE12" s="491"/>
      <c r="AF12" s="492"/>
      <c r="AG12" s="491"/>
      <c r="AH12" s="492"/>
      <c r="AI12" s="491"/>
      <c r="AJ12" s="492"/>
      <c r="AK12" s="491"/>
      <c r="AL12" s="492"/>
      <c r="AM12" s="491"/>
      <c r="AN12" s="492"/>
    </row>
    <row r="13" s="472" customFormat="1" ht="15.75" spans="1:40">
      <c r="A13" s="485">
        <f t="shared" si="0"/>
        <v>45484</v>
      </c>
      <c r="B13" s="486"/>
      <c r="C13" s="491"/>
      <c r="D13" s="492"/>
      <c r="E13" s="491"/>
      <c r="F13" s="492"/>
      <c r="G13" s="491"/>
      <c r="H13" s="492"/>
      <c r="I13" s="491"/>
      <c r="J13" s="492"/>
      <c r="K13" s="491"/>
      <c r="L13" s="492"/>
      <c r="M13" s="491"/>
      <c r="N13" s="492"/>
      <c r="O13" s="491"/>
      <c r="P13" s="492"/>
      <c r="Q13" s="491"/>
      <c r="R13" s="492"/>
      <c r="S13" s="491"/>
      <c r="T13" s="492"/>
      <c r="U13" s="491"/>
      <c r="V13" s="492"/>
      <c r="W13" s="491"/>
      <c r="X13" s="492"/>
      <c r="Y13" s="491"/>
      <c r="Z13" s="492"/>
      <c r="AA13" s="491"/>
      <c r="AB13" s="492"/>
      <c r="AC13" s="491"/>
      <c r="AD13" s="492"/>
      <c r="AE13" s="491"/>
      <c r="AF13" s="492"/>
      <c r="AG13" s="491"/>
      <c r="AH13" s="492"/>
      <c r="AI13" s="491"/>
      <c r="AJ13" s="492"/>
      <c r="AK13" s="491"/>
      <c r="AL13" s="492"/>
      <c r="AM13" s="491"/>
      <c r="AN13" s="492"/>
    </row>
    <row r="14" s="472" customFormat="1" ht="15.75" spans="1:40">
      <c r="A14" s="489">
        <f t="shared" si="0"/>
        <v>45485</v>
      </c>
      <c r="B14" s="490"/>
      <c r="C14" s="491"/>
      <c r="D14" s="492"/>
      <c r="E14" s="491"/>
      <c r="F14" s="492"/>
      <c r="G14" s="491"/>
      <c r="H14" s="492"/>
      <c r="I14" s="491"/>
      <c r="J14" s="492"/>
      <c r="K14" s="491"/>
      <c r="L14" s="492"/>
      <c r="M14" s="491"/>
      <c r="N14" s="492"/>
      <c r="O14" s="491"/>
      <c r="P14" s="492"/>
      <c r="Q14" s="491"/>
      <c r="R14" s="492"/>
      <c r="S14" s="491"/>
      <c r="T14" s="492"/>
      <c r="U14" s="491"/>
      <c r="V14" s="492"/>
      <c r="W14" s="491"/>
      <c r="X14" s="492"/>
      <c r="Y14" s="491"/>
      <c r="Z14" s="492"/>
      <c r="AA14" s="491"/>
      <c r="AB14" s="492"/>
      <c r="AC14" s="491"/>
      <c r="AD14" s="492"/>
      <c r="AE14" s="491"/>
      <c r="AF14" s="492"/>
      <c r="AG14" s="491"/>
      <c r="AH14" s="492"/>
      <c r="AI14" s="491"/>
      <c r="AJ14" s="492"/>
      <c r="AK14" s="491"/>
      <c r="AL14" s="492"/>
      <c r="AM14" s="491"/>
      <c r="AN14" s="492"/>
    </row>
    <row r="15" s="472" customFormat="1" ht="15.75" spans="1:40">
      <c r="A15" s="485">
        <f t="shared" si="0"/>
        <v>45486</v>
      </c>
      <c r="B15" s="486"/>
      <c r="C15" s="491"/>
      <c r="D15" s="492"/>
      <c r="E15" s="491"/>
      <c r="F15" s="492"/>
      <c r="G15" s="491"/>
      <c r="H15" s="492"/>
      <c r="I15" s="491">
        <v>1</v>
      </c>
      <c r="J15" s="492"/>
      <c r="K15" s="491"/>
      <c r="L15" s="492"/>
      <c r="M15" s="491"/>
      <c r="N15" s="492"/>
      <c r="O15" s="491"/>
      <c r="P15" s="492"/>
      <c r="Q15" s="491"/>
      <c r="R15" s="492"/>
      <c r="S15" s="491"/>
      <c r="T15" s="492"/>
      <c r="U15" s="491"/>
      <c r="V15" s="492"/>
      <c r="W15" s="491"/>
      <c r="X15" s="492"/>
      <c r="Y15" s="491"/>
      <c r="Z15" s="492"/>
      <c r="AA15" s="491"/>
      <c r="AB15" s="492"/>
      <c r="AC15" s="491"/>
      <c r="AD15" s="492"/>
      <c r="AE15" s="491"/>
      <c r="AF15" s="492"/>
      <c r="AG15" s="491"/>
      <c r="AH15" s="492"/>
      <c r="AI15" s="491"/>
      <c r="AJ15" s="492"/>
      <c r="AK15" s="491"/>
      <c r="AL15" s="492"/>
      <c r="AM15" s="491"/>
      <c r="AN15" s="492"/>
    </row>
    <row r="16" s="472" customFormat="1" ht="15.75" spans="1:40">
      <c r="A16" s="489">
        <f t="shared" si="0"/>
        <v>45487</v>
      </c>
      <c r="B16" s="490"/>
      <c r="C16" s="491"/>
      <c r="D16" s="492"/>
      <c r="E16" s="491"/>
      <c r="F16" s="492"/>
      <c r="G16" s="491"/>
      <c r="H16" s="492"/>
      <c r="I16" s="491"/>
      <c r="J16" s="492"/>
      <c r="K16" s="491"/>
      <c r="L16" s="492"/>
      <c r="M16" s="491"/>
      <c r="N16" s="492"/>
      <c r="O16" s="491"/>
      <c r="P16" s="492"/>
      <c r="Q16" s="491"/>
      <c r="R16" s="492"/>
      <c r="S16" s="491"/>
      <c r="T16" s="492"/>
      <c r="U16" s="491"/>
      <c r="V16" s="492"/>
      <c r="W16" s="491"/>
      <c r="X16" s="492"/>
      <c r="Y16" s="491"/>
      <c r="Z16" s="492"/>
      <c r="AA16" s="491"/>
      <c r="AB16" s="492"/>
      <c r="AC16" s="491"/>
      <c r="AD16" s="492"/>
      <c r="AE16" s="491"/>
      <c r="AF16" s="492"/>
      <c r="AG16" s="491"/>
      <c r="AH16" s="492"/>
      <c r="AI16" s="491"/>
      <c r="AJ16" s="492"/>
      <c r="AK16" s="491"/>
      <c r="AL16" s="492"/>
      <c r="AM16" s="491"/>
      <c r="AN16" s="492"/>
    </row>
    <row r="17" s="472" customFormat="1" ht="15.75" spans="1:40">
      <c r="A17" s="485">
        <f t="shared" si="0"/>
        <v>45488</v>
      </c>
      <c r="B17" s="486"/>
      <c r="C17" s="491"/>
      <c r="D17" s="492"/>
      <c r="E17" s="491"/>
      <c r="F17" s="492"/>
      <c r="G17" s="491"/>
      <c r="H17" s="492"/>
      <c r="I17" s="491"/>
      <c r="J17" s="492"/>
      <c r="K17" s="491"/>
      <c r="L17" s="492"/>
      <c r="M17" s="491"/>
      <c r="N17" s="492"/>
      <c r="O17" s="491"/>
      <c r="P17" s="492"/>
      <c r="Q17" s="491"/>
      <c r="R17" s="492"/>
      <c r="S17" s="491"/>
      <c r="T17" s="492"/>
      <c r="U17" s="491"/>
      <c r="V17" s="492"/>
      <c r="W17" s="491"/>
      <c r="X17" s="492"/>
      <c r="Y17" s="491"/>
      <c r="Z17" s="492"/>
      <c r="AA17" s="491"/>
      <c r="AB17" s="492"/>
      <c r="AC17" s="491"/>
      <c r="AD17" s="492"/>
      <c r="AE17" s="491"/>
      <c r="AF17" s="492"/>
      <c r="AG17" s="491"/>
      <c r="AH17" s="492"/>
      <c r="AI17" s="491"/>
      <c r="AJ17" s="492"/>
      <c r="AK17" s="491"/>
      <c r="AL17" s="492"/>
      <c r="AM17" s="491"/>
      <c r="AN17" s="492"/>
    </row>
    <row r="18" s="472" customFormat="1" ht="15.75" spans="1:40">
      <c r="A18" s="489">
        <f t="shared" si="0"/>
        <v>45489</v>
      </c>
      <c r="B18" s="490"/>
      <c r="C18" s="491"/>
      <c r="D18" s="492"/>
      <c r="E18" s="491"/>
      <c r="F18" s="492"/>
      <c r="G18" s="491"/>
      <c r="H18" s="492"/>
      <c r="I18" s="491"/>
      <c r="J18" s="492"/>
      <c r="K18" s="491"/>
      <c r="L18" s="492"/>
      <c r="M18" s="491"/>
      <c r="N18" s="492"/>
      <c r="O18" s="491"/>
      <c r="P18" s="492"/>
      <c r="Q18" s="491"/>
      <c r="R18" s="492"/>
      <c r="S18" s="491"/>
      <c r="T18" s="492"/>
      <c r="U18" s="491"/>
      <c r="V18" s="492"/>
      <c r="W18" s="491"/>
      <c r="X18" s="492"/>
      <c r="Y18" s="491"/>
      <c r="Z18" s="492"/>
      <c r="AA18" s="491"/>
      <c r="AB18" s="492"/>
      <c r="AC18" s="491"/>
      <c r="AD18" s="492"/>
      <c r="AE18" s="491"/>
      <c r="AF18" s="492"/>
      <c r="AG18" s="491"/>
      <c r="AH18" s="492"/>
      <c r="AI18" s="491"/>
      <c r="AJ18" s="492"/>
      <c r="AK18" s="491"/>
      <c r="AL18" s="492"/>
      <c r="AM18" s="491"/>
      <c r="AN18" s="492"/>
    </row>
    <row r="19" s="472" customFormat="1" ht="15.75" spans="1:40">
      <c r="A19" s="485">
        <f t="shared" si="0"/>
        <v>45490</v>
      </c>
      <c r="B19" s="486"/>
      <c r="C19" s="491"/>
      <c r="D19" s="492"/>
      <c r="E19" s="491"/>
      <c r="F19" s="492"/>
      <c r="G19" s="491"/>
      <c r="H19" s="492"/>
      <c r="I19" s="491"/>
      <c r="J19" s="492"/>
      <c r="K19" s="491"/>
      <c r="L19" s="492"/>
      <c r="M19" s="491"/>
      <c r="N19" s="492"/>
      <c r="O19" s="491"/>
      <c r="P19" s="492"/>
      <c r="Q19" s="491"/>
      <c r="R19" s="492"/>
      <c r="S19" s="491"/>
      <c r="T19" s="492"/>
      <c r="U19" s="491"/>
      <c r="V19" s="492"/>
      <c r="W19" s="491"/>
      <c r="X19" s="492"/>
      <c r="Y19" s="491"/>
      <c r="Z19" s="492"/>
      <c r="AA19" s="491"/>
      <c r="AB19" s="492"/>
      <c r="AC19" s="491"/>
      <c r="AD19" s="492"/>
      <c r="AE19" s="491"/>
      <c r="AF19" s="492"/>
      <c r="AG19" s="491"/>
      <c r="AH19" s="492"/>
      <c r="AI19" s="491"/>
      <c r="AJ19" s="492"/>
      <c r="AK19" s="491"/>
      <c r="AL19" s="492"/>
      <c r="AM19" s="491"/>
      <c r="AN19" s="492"/>
    </row>
    <row r="20" s="472" customFormat="1" ht="15.75" spans="1:40">
      <c r="A20" s="489">
        <f t="shared" si="0"/>
        <v>45491</v>
      </c>
      <c r="B20" s="490"/>
      <c r="C20" s="491"/>
      <c r="D20" s="492"/>
      <c r="E20" s="491"/>
      <c r="F20" s="492"/>
      <c r="G20" s="491"/>
      <c r="H20" s="492"/>
      <c r="I20" s="491"/>
      <c r="J20" s="492"/>
      <c r="K20" s="491"/>
      <c r="L20" s="492"/>
      <c r="M20" s="491"/>
      <c r="N20" s="492"/>
      <c r="O20" s="491"/>
      <c r="P20" s="492"/>
      <c r="Q20" s="491"/>
      <c r="R20" s="492"/>
      <c r="S20" s="491"/>
      <c r="T20" s="492"/>
      <c r="U20" s="491"/>
      <c r="V20" s="492"/>
      <c r="W20" s="491"/>
      <c r="X20" s="492"/>
      <c r="Y20" s="491"/>
      <c r="Z20" s="492"/>
      <c r="AA20" s="491"/>
      <c r="AB20" s="492"/>
      <c r="AC20" s="491"/>
      <c r="AD20" s="492"/>
      <c r="AE20" s="491"/>
      <c r="AF20" s="492"/>
      <c r="AG20" s="491"/>
      <c r="AH20" s="492"/>
      <c r="AI20" s="491"/>
      <c r="AJ20" s="492"/>
      <c r="AK20" s="491"/>
      <c r="AL20" s="492"/>
      <c r="AM20" s="491"/>
      <c r="AN20" s="492"/>
    </row>
    <row r="21" s="472" customFormat="1" ht="15.75" spans="1:40">
      <c r="A21" s="485">
        <f t="shared" si="0"/>
        <v>45492</v>
      </c>
      <c r="B21" s="486"/>
      <c r="C21" s="491"/>
      <c r="D21" s="492"/>
      <c r="E21" s="491"/>
      <c r="F21" s="492"/>
      <c r="G21" s="491"/>
      <c r="H21" s="492"/>
      <c r="I21" s="491"/>
      <c r="J21" s="492"/>
      <c r="K21" s="491"/>
      <c r="L21" s="492"/>
      <c r="M21" s="491"/>
      <c r="N21" s="492"/>
      <c r="O21" s="491"/>
      <c r="P21" s="492"/>
      <c r="Q21" s="491"/>
      <c r="R21" s="492"/>
      <c r="S21" s="491"/>
      <c r="T21" s="492"/>
      <c r="U21" s="491"/>
      <c r="V21" s="492"/>
      <c r="W21" s="491"/>
      <c r="X21" s="492"/>
      <c r="Y21" s="491"/>
      <c r="Z21" s="492"/>
      <c r="AA21" s="491"/>
      <c r="AB21" s="492"/>
      <c r="AC21" s="491"/>
      <c r="AD21" s="492"/>
      <c r="AE21" s="491"/>
      <c r="AF21" s="492"/>
      <c r="AG21" s="491"/>
      <c r="AH21" s="492"/>
      <c r="AI21" s="491"/>
      <c r="AJ21" s="492"/>
      <c r="AK21" s="491"/>
      <c r="AL21" s="492"/>
      <c r="AM21" s="491"/>
      <c r="AN21" s="492"/>
    </row>
    <row r="22" s="472" customFormat="1" ht="15.75" spans="1:40">
      <c r="A22" s="489">
        <f t="shared" si="0"/>
        <v>45493</v>
      </c>
      <c r="B22" s="490"/>
      <c r="C22" s="491"/>
      <c r="D22" s="492"/>
      <c r="E22" s="491"/>
      <c r="F22" s="492"/>
      <c r="G22" s="491"/>
      <c r="H22" s="492"/>
      <c r="I22" s="491"/>
      <c r="J22" s="492"/>
      <c r="K22" s="491"/>
      <c r="L22" s="492"/>
      <c r="M22" s="491"/>
      <c r="N22" s="492"/>
      <c r="O22" s="491"/>
      <c r="P22" s="492"/>
      <c r="Q22" s="491"/>
      <c r="R22" s="492"/>
      <c r="S22" s="491"/>
      <c r="T22" s="492"/>
      <c r="U22" s="491"/>
      <c r="V22" s="492"/>
      <c r="W22" s="491"/>
      <c r="X22" s="492"/>
      <c r="Y22" s="491"/>
      <c r="Z22" s="492"/>
      <c r="AA22" s="491"/>
      <c r="AB22" s="492"/>
      <c r="AC22" s="491"/>
      <c r="AD22" s="492"/>
      <c r="AE22" s="491"/>
      <c r="AF22" s="492"/>
      <c r="AG22" s="491"/>
      <c r="AH22" s="492"/>
      <c r="AI22" s="491"/>
      <c r="AJ22" s="492"/>
      <c r="AK22" s="491"/>
      <c r="AL22" s="492"/>
      <c r="AM22" s="491"/>
      <c r="AN22" s="492"/>
    </row>
    <row r="23" s="472" customFormat="1" ht="15.75" spans="1:40">
      <c r="A23" s="485">
        <f t="shared" si="0"/>
        <v>45494</v>
      </c>
      <c r="B23" s="486"/>
      <c r="C23" s="491"/>
      <c r="D23" s="492"/>
      <c r="E23" s="491"/>
      <c r="F23" s="492"/>
      <c r="G23" s="491"/>
      <c r="H23" s="492"/>
      <c r="I23" s="491"/>
      <c r="J23" s="492"/>
      <c r="K23" s="491"/>
      <c r="L23" s="492"/>
      <c r="M23" s="491"/>
      <c r="N23" s="492"/>
      <c r="O23" s="491"/>
      <c r="P23" s="492"/>
      <c r="Q23" s="491"/>
      <c r="R23" s="492"/>
      <c r="S23" s="491"/>
      <c r="T23" s="492"/>
      <c r="U23" s="491"/>
      <c r="V23" s="492"/>
      <c r="W23" s="491"/>
      <c r="X23" s="492"/>
      <c r="Y23" s="491"/>
      <c r="Z23" s="492"/>
      <c r="AA23" s="491"/>
      <c r="AB23" s="492"/>
      <c r="AC23" s="491"/>
      <c r="AD23" s="492"/>
      <c r="AE23" s="491"/>
      <c r="AF23" s="492"/>
      <c r="AG23" s="491"/>
      <c r="AH23" s="492"/>
      <c r="AI23" s="491"/>
      <c r="AJ23" s="492"/>
      <c r="AK23" s="491"/>
      <c r="AL23" s="492"/>
      <c r="AM23" s="491"/>
      <c r="AN23" s="492"/>
    </row>
    <row r="24" s="472" customFormat="1" ht="15.75" spans="1:40">
      <c r="A24" s="489">
        <f t="shared" si="0"/>
        <v>45495</v>
      </c>
      <c r="B24" s="490"/>
      <c r="C24" s="491"/>
      <c r="D24" s="492"/>
      <c r="E24" s="491"/>
      <c r="F24" s="492"/>
      <c r="G24" s="491"/>
      <c r="H24" s="492"/>
      <c r="I24" s="491"/>
      <c r="J24" s="492"/>
      <c r="K24" s="491"/>
      <c r="L24" s="492"/>
      <c r="M24" s="491"/>
      <c r="N24" s="492"/>
      <c r="O24" s="491"/>
      <c r="P24" s="492"/>
      <c r="Q24" s="491"/>
      <c r="R24" s="492"/>
      <c r="S24" s="491"/>
      <c r="T24" s="492"/>
      <c r="U24" s="491"/>
      <c r="V24" s="492"/>
      <c r="W24" s="491"/>
      <c r="X24" s="492"/>
      <c r="Y24" s="491"/>
      <c r="Z24" s="492"/>
      <c r="AA24" s="491"/>
      <c r="AB24" s="492"/>
      <c r="AC24" s="491"/>
      <c r="AD24" s="492"/>
      <c r="AE24" s="491"/>
      <c r="AF24" s="492"/>
      <c r="AG24" s="491"/>
      <c r="AH24" s="492"/>
      <c r="AI24" s="491"/>
      <c r="AJ24" s="492"/>
      <c r="AK24" s="491"/>
      <c r="AL24" s="492"/>
      <c r="AM24" s="491"/>
      <c r="AN24" s="492"/>
    </row>
    <row r="25" s="472" customFormat="1" ht="15.75" spans="1:40">
      <c r="A25" s="485">
        <f t="shared" si="0"/>
        <v>45496</v>
      </c>
      <c r="B25" s="486"/>
      <c r="C25" s="491"/>
      <c r="D25" s="492"/>
      <c r="E25" s="491"/>
      <c r="F25" s="492"/>
      <c r="G25" s="491"/>
      <c r="H25" s="492"/>
      <c r="I25" s="491"/>
      <c r="J25" s="492"/>
      <c r="K25" s="491"/>
      <c r="L25" s="492"/>
      <c r="M25" s="491"/>
      <c r="N25" s="492"/>
      <c r="O25" s="491"/>
      <c r="P25" s="492"/>
      <c r="Q25" s="491"/>
      <c r="R25" s="492"/>
      <c r="S25" s="491"/>
      <c r="T25" s="492"/>
      <c r="U25" s="491"/>
      <c r="V25" s="492"/>
      <c r="W25" s="491"/>
      <c r="X25" s="492"/>
      <c r="Y25" s="491"/>
      <c r="Z25" s="492"/>
      <c r="AA25" s="491"/>
      <c r="AB25" s="492"/>
      <c r="AC25" s="491"/>
      <c r="AD25" s="492"/>
      <c r="AE25" s="491"/>
      <c r="AF25" s="492"/>
      <c r="AG25" s="491"/>
      <c r="AH25" s="492"/>
      <c r="AI25" s="491"/>
      <c r="AJ25" s="492"/>
      <c r="AK25" s="491"/>
      <c r="AL25" s="492"/>
      <c r="AM25" s="491"/>
      <c r="AN25" s="492"/>
    </row>
    <row r="26" s="472" customFormat="1" ht="15.75" spans="1:40">
      <c r="A26" s="489">
        <f t="shared" si="0"/>
        <v>45497</v>
      </c>
      <c r="B26" s="490"/>
      <c r="C26" s="491"/>
      <c r="D26" s="492"/>
      <c r="E26" s="491"/>
      <c r="F26" s="492"/>
      <c r="G26" s="491"/>
      <c r="H26" s="492"/>
      <c r="I26" s="491"/>
      <c r="J26" s="492"/>
      <c r="K26" s="491"/>
      <c r="L26" s="492"/>
      <c r="M26" s="491"/>
      <c r="N26" s="492"/>
      <c r="O26" s="491"/>
      <c r="P26" s="492"/>
      <c r="Q26" s="491"/>
      <c r="R26" s="492"/>
      <c r="S26" s="491"/>
      <c r="T26" s="492"/>
      <c r="U26" s="491"/>
      <c r="V26" s="492"/>
      <c r="W26" s="491"/>
      <c r="X26" s="492"/>
      <c r="Y26" s="491"/>
      <c r="Z26" s="492"/>
      <c r="AA26" s="491"/>
      <c r="AB26" s="492"/>
      <c r="AC26" s="491"/>
      <c r="AD26" s="492"/>
      <c r="AE26" s="491"/>
      <c r="AF26" s="492"/>
      <c r="AG26" s="491"/>
      <c r="AH26" s="492"/>
      <c r="AI26" s="491"/>
      <c r="AJ26" s="492"/>
      <c r="AK26" s="491"/>
      <c r="AL26" s="492"/>
      <c r="AM26" s="491"/>
      <c r="AN26" s="492"/>
    </row>
    <row r="27" s="472" customFormat="1" ht="15.75" spans="1:40">
      <c r="A27" s="485">
        <f t="shared" si="0"/>
        <v>45498</v>
      </c>
      <c r="B27" s="486"/>
      <c r="C27" s="491"/>
      <c r="D27" s="492"/>
      <c r="E27" s="491"/>
      <c r="F27" s="492"/>
      <c r="G27" s="491"/>
      <c r="H27" s="492"/>
      <c r="I27" s="491"/>
      <c r="J27" s="492"/>
      <c r="K27" s="491"/>
      <c r="L27" s="492"/>
      <c r="M27" s="491"/>
      <c r="N27" s="492"/>
      <c r="O27" s="491"/>
      <c r="P27" s="492"/>
      <c r="Q27" s="491"/>
      <c r="R27" s="492"/>
      <c r="S27" s="491"/>
      <c r="T27" s="492"/>
      <c r="U27" s="491"/>
      <c r="V27" s="492"/>
      <c r="W27" s="491"/>
      <c r="X27" s="492"/>
      <c r="Y27" s="491"/>
      <c r="Z27" s="492"/>
      <c r="AA27" s="491"/>
      <c r="AB27" s="492"/>
      <c r="AC27" s="491"/>
      <c r="AD27" s="492"/>
      <c r="AE27" s="491"/>
      <c r="AF27" s="492"/>
      <c r="AG27" s="491"/>
      <c r="AH27" s="492"/>
      <c r="AI27" s="491"/>
      <c r="AJ27" s="492"/>
      <c r="AK27" s="491"/>
      <c r="AL27" s="492"/>
      <c r="AM27" s="491"/>
      <c r="AN27" s="492"/>
    </row>
    <row r="28" s="472" customFormat="1" ht="15.75" spans="1:40">
      <c r="A28" s="489">
        <f t="shared" si="0"/>
        <v>45499</v>
      </c>
      <c r="B28" s="490"/>
      <c r="C28" s="491"/>
      <c r="D28" s="492"/>
      <c r="E28" s="491"/>
      <c r="F28" s="492"/>
      <c r="G28" s="491"/>
      <c r="H28" s="492"/>
      <c r="I28" s="491"/>
      <c r="J28" s="492"/>
      <c r="K28" s="491"/>
      <c r="L28" s="492"/>
      <c r="M28" s="491"/>
      <c r="N28" s="492"/>
      <c r="O28" s="491"/>
      <c r="P28" s="492"/>
      <c r="Q28" s="491"/>
      <c r="R28" s="492"/>
      <c r="S28" s="491"/>
      <c r="T28" s="492"/>
      <c r="U28" s="491"/>
      <c r="V28" s="492"/>
      <c r="W28" s="491"/>
      <c r="X28" s="492"/>
      <c r="Y28" s="491"/>
      <c r="Z28" s="492"/>
      <c r="AA28" s="491"/>
      <c r="AB28" s="492"/>
      <c r="AC28" s="491"/>
      <c r="AD28" s="492"/>
      <c r="AE28" s="491"/>
      <c r="AF28" s="492"/>
      <c r="AG28" s="491"/>
      <c r="AH28" s="492"/>
      <c r="AI28" s="491"/>
      <c r="AJ28" s="492"/>
      <c r="AK28" s="491"/>
      <c r="AL28" s="492"/>
      <c r="AM28" s="491"/>
      <c r="AN28" s="492"/>
    </row>
    <row r="29" s="472" customFormat="1" ht="15.75" spans="1:40">
      <c r="A29" s="485">
        <f t="shared" si="0"/>
        <v>45500</v>
      </c>
      <c r="B29" s="486"/>
      <c r="C29" s="491"/>
      <c r="D29" s="492"/>
      <c r="E29" s="491"/>
      <c r="F29" s="492"/>
      <c r="G29" s="491"/>
      <c r="H29" s="492"/>
      <c r="I29" s="491"/>
      <c r="J29" s="492"/>
      <c r="K29" s="491"/>
      <c r="L29" s="492"/>
      <c r="M29" s="491"/>
      <c r="N29" s="492"/>
      <c r="O29" s="491"/>
      <c r="P29" s="492"/>
      <c r="Q29" s="491"/>
      <c r="R29" s="492"/>
      <c r="S29" s="491"/>
      <c r="T29" s="492"/>
      <c r="U29" s="491"/>
      <c r="V29" s="492"/>
      <c r="W29" s="491"/>
      <c r="X29" s="492"/>
      <c r="Y29" s="491"/>
      <c r="Z29" s="492"/>
      <c r="AA29" s="491"/>
      <c r="AB29" s="492"/>
      <c r="AC29" s="491"/>
      <c r="AD29" s="492"/>
      <c r="AE29" s="491"/>
      <c r="AF29" s="492"/>
      <c r="AG29" s="491"/>
      <c r="AH29" s="492"/>
      <c r="AI29" s="491"/>
      <c r="AJ29" s="492"/>
      <c r="AK29" s="491"/>
      <c r="AL29" s="492"/>
      <c r="AM29" s="491"/>
      <c r="AN29" s="492"/>
    </row>
    <row r="30" s="472" customFormat="1" ht="15.75" spans="1:40">
      <c r="A30" s="489">
        <f t="shared" si="0"/>
        <v>45501</v>
      </c>
      <c r="B30" s="490"/>
      <c r="C30" s="491"/>
      <c r="D30" s="492"/>
      <c r="E30" s="491"/>
      <c r="F30" s="492"/>
      <c r="G30" s="491"/>
      <c r="H30" s="492"/>
      <c r="I30" s="491"/>
      <c r="J30" s="492"/>
      <c r="K30" s="491"/>
      <c r="L30" s="492"/>
      <c r="M30" s="491"/>
      <c r="N30" s="492"/>
      <c r="O30" s="491"/>
      <c r="P30" s="492"/>
      <c r="Q30" s="491"/>
      <c r="R30" s="492"/>
      <c r="S30" s="491"/>
      <c r="T30" s="492"/>
      <c r="U30" s="491"/>
      <c r="V30" s="492"/>
      <c r="W30" s="491"/>
      <c r="X30" s="492"/>
      <c r="Y30" s="491"/>
      <c r="Z30" s="492"/>
      <c r="AA30" s="491"/>
      <c r="AB30" s="492"/>
      <c r="AC30" s="491"/>
      <c r="AD30" s="492"/>
      <c r="AE30" s="491"/>
      <c r="AF30" s="492"/>
      <c r="AG30" s="491"/>
      <c r="AH30" s="492"/>
      <c r="AI30" s="491"/>
      <c r="AJ30" s="492"/>
      <c r="AK30" s="491"/>
      <c r="AL30" s="492"/>
      <c r="AM30" s="491"/>
      <c r="AN30" s="492"/>
    </row>
    <row r="31" s="472" customFormat="1" ht="15.75" spans="1:40">
      <c r="A31" s="485">
        <f t="shared" si="0"/>
        <v>45502</v>
      </c>
      <c r="B31" s="486"/>
      <c r="C31" s="491"/>
      <c r="D31" s="492"/>
      <c r="E31" s="491"/>
      <c r="F31" s="492"/>
      <c r="G31" s="491"/>
      <c r="H31" s="492"/>
      <c r="I31" s="491"/>
      <c r="J31" s="492"/>
      <c r="K31" s="491"/>
      <c r="L31" s="492"/>
      <c r="M31" s="491"/>
      <c r="N31" s="492"/>
      <c r="O31" s="491"/>
      <c r="P31" s="492"/>
      <c r="Q31" s="491"/>
      <c r="R31" s="492"/>
      <c r="S31" s="491"/>
      <c r="T31" s="492"/>
      <c r="U31" s="491"/>
      <c r="V31" s="492"/>
      <c r="W31" s="491"/>
      <c r="X31" s="492"/>
      <c r="Y31" s="491"/>
      <c r="Z31" s="492"/>
      <c r="AA31" s="491"/>
      <c r="AB31" s="492"/>
      <c r="AC31" s="491"/>
      <c r="AD31" s="492"/>
      <c r="AE31" s="491"/>
      <c r="AF31" s="492"/>
      <c r="AG31" s="491"/>
      <c r="AH31" s="492"/>
      <c r="AI31" s="491"/>
      <c r="AJ31" s="492"/>
      <c r="AK31" s="491"/>
      <c r="AL31" s="492"/>
      <c r="AM31" s="491"/>
      <c r="AN31" s="492"/>
    </row>
    <row r="32" s="472" customFormat="1" ht="15.75" spans="1:40">
      <c r="A32" s="489">
        <f t="shared" si="0"/>
        <v>45503</v>
      </c>
      <c r="B32" s="490"/>
      <c r="C32" s="491"/>
      <c r="D32" s="492"/>
      <c r="E32" s="491"/>
      <c r="F32" s="492"/>
      <c r="G32" s="491"/>
      <c r="H32" s="492"/>
      <c r="I32" s="491"/>
      <c r="J32" s="492"/>
      <c r="K32" s="491"/>
      <c r="L32" s="492"/>
      <c r="M32" s="491"/>
      <c r="N32" s="492"/>
      <c r="O32" s="491"/>
      <c r="P32" s="492"/>
      <c r="Q32" s="491"/>
      <c r="R32" s="492"/>
      <c r="S32" s="491"/>
      <c r="T32" s="492"/>
      <c r="U32" s="491"/>
      <c r="V32" s="492"/>
      <c r="W32" s="491"/>
      <c r="X32" s="492"/>
      <c r="Y32" s="491"/>
      <c r="Z32" s="492"/>
      <c r="AA32" s="491"/>
      <c r="AB32" s="492"/>
      <c r="AC32" s="491"/>
      <c r="AD32" s="492"/>
      <c r="AE32" s="491"/>
      <c r="AF32" s="492"/>
      <c r="AG32" s="491"/>
      <c r="AH32" s="492"/>
      <c r="AI32" s="491"/>
      <c r="AJ32" s="492"/>
      <c r="AK32" s="491"/>
      <c r="AL32" s="492"/>
      <c r="AM32" s="491"/>
      <c r="AN32" s="492"/>
    </row>
    <row r="33" s="472" customFormat="1" ht="15.75" spans="1:40">
      <c r="A33" s="485">
        <f t="shared" si="0"/>
        <v>45504</v>
      </c>
      <c r="B33" s="486"/>
      <c r="C33" s="491"/>
      <c r="D33" s="492"/>
      <c r="E33" s="491"/>
      <c r="F33" s="492"/>
      <c r="G33" s="491"/>
      <c r="H33" s="492"/>
      <c r="I33" s="491"/>
      <c r="J33" s="492"/>
      <c r="K33" s="491"/>
      <c r="L33" s="492"/>
      <c r="M33" s="491"/>
      <c r="N33" s="492"/>
      <c r="O33" s="491"/>
      <c r="P33" s="492"/>
      <c r="Q33" s="491"/>
      <c r="R33" s="492"/>
      <c r="S33" s="491"/>
      <c r="T33" s="492"/>
      <c r="U33" s="491"/>
      <c r="V33" s="492"/>
      <c r="W33" s="491"/>
      <c r="X33" s="492"/>
      <c r="Y33" s="491"/>
      <c r="Z33" s="492"/>
      <c r="AA33" s="491"/>
      <c r="AB33" s="492"/>
      <c r="AC33" s="491"/>
      <c r="AD33" s="492"/>
      <c r="AE33" s="491"/>
      <c r="AF33" s="492"/>
      <c r="AG33" s="491"/>
      <c r="AH33" s="492"/>
      <c r="AI33" s="491"/>
      <c r="AJ33" s="492"/>
      <c r="AK33" s="491"/>
      <c r="AL33" s="492"/>
      <c r="AM33" s="491"/>
      <c r="AN33" s="492"/>
    </row>
    <row r="34" s="472" customFormat="1" spans="1:40">
      <c r="A34" s="489">
        <f t="shared" si="0"/>
        <v>45505</v>
      </c>
      <c r="B34" s="490"/>
      <c r="C34" s="491"/>
      <c r="D34" s="492"/>
      <c r="E34" s="491"/>
      <c r="F34" s="492"/>
      <c r="G34" s="491"/>
      <c r="H34" s="492"/>
      <c r="I34" s="491"/>
      <c r="J34" s="492"/>
      <c r="K34" s="491"/>
      <c r="L34" s="492"/>
      <c r="M34" s="491"/>
      <c r="N34" s="492"/>
      <c r="O34" s="491"/>
      <c r="P34" s="492"/>
      <c r="Q34" s="491"/>
      <c r="R34" s="492"/>
      <c r="S34" s="491"/>
      <c r="T34" s="492"/>
      <c r="U34" s="491"/>
      <c r="V34" s="492"/>
      <c r="W34" s="491"/>
      <c r="X34" s="492"/>
      <c r="Y34" s="491"/>
      <c r="Z34" s="492"/>
      <c r="AA34" s="491"/>
      <c r="AB34" s="492"/>
      <c r="AC34" s="491"/>
      <c r="AD34" s="492"/>
      <c r="AE34" s="491"/>
      <c r="AF34" s="492"/>
      <c r="AG34" s="491"/>
      <c r="AH34" s="492"/>
      <c r="AI34" s="491"/>
      <c r="AJ34" s="492"/>
      <c r="AK34" s="491"/>
      <c r="AL34" s="492"/>
      <c r="AM34" s="491"/>
      <c r="AN34" s="492"/>
    </row>
    <row r="35" ht="15.75"/>
    <row r="36" s="473" customFormat="1" ht="9" customHeight="1" spans="1:40">
      <c r="A36" s="493"/>
      <c r="B36" s="494"/>
      <c r="C36" s="495"/>
      <c r="D36" s="495"/>
      <c r="E36" s="495"/>
      <c r="F36" s="495"/>
      <c r="G36" s="495"/>
      <c r="H36" s="495"/>
      <c r="I36" s="495"/>
      <c r="J36" s="495"/>
      <c r="K36" s="495"/>
      <c r="L36" s="495"/>
      <c r="M36" s="495"/>
      <c r="N36" s="495"/>
      <c r="O36" s="495"/>
      <c r="P36" s="495"/>
      <c r="Q36" s="495"/>
      <c r="R36" s="495"/>
      <c r="S36" s="495"/>
      <c r="T36" s="495"/>
      <c r="U36" s="495"/>
      <c r="V36" s="495"/>
      <c r="W36" s="495"/>
      <c r="X36" s="495"/>
      <c r="Y36" s="495"/>
      <c r="Z36" s="495"/>
      <c r="AA36" s="495"/>
      <c r="AB36" s="495"/>
      <c r="AC36" s="495"/>
      <c r="AD36" s="495"/>
      <c r="AE36" s="495"/>
      <c r="AF36" s="495"/>
      <c r="AG36" s="495"/>
      <c r="AH36" s="495"/>
      <c r="AI36" s="495"/>
      <c r="AJ36" s="495"/>
      <c r="AK36" s="495"/>
      <c r="AL36" s="495"/>
      <c r="AM36" s="495"/>
      <c r="AN36" s="495"/>
    </row>
    <row r="37" s="474" customFormat="1" ht="21" spans="1:40">
      <c r="A37" s="496" t="s">
        <v>53</v>
      </c>
      <c r="B37" s="497"/>
      <c r="C37" s="498">
        <f>SUM(C$3:C$33)</f>
        <v>0</v>
      </c>
      <c r="D37" s="499">
        <f>SUM(D$3:D$33)</f>
        <v>0</v>
      </c>
      <c r="E37" s="498">
        <f t="shared" ref="E37:AN37" si="1">SUM(E$3:E$33)</f>
        <v>3</v>
      </c>
      <c r="F37" s="499">
        <f t="shared" si="1"/>
        <v>5</v>
      </c>
      <c r="G37" s="498">
        <f t="shared" si="1"/>
        <v>8</v>
      </c>
      <c r="H37" s="499">
        <f t="shared" si="1"/>
        <v>8</v>
      </c>
      <c r="I37" s="498">
        <f t="shared" si="1"/>
        <v>3</v>
      </c>
      <c r="J37" s="499">
        <f t="shared" si="1"/>
        <v>2</v>
      </c>
      <c r="K37" s="498">
        <f t="shared" si="1"/>
        <v>0</v>
      </c>
      <c r="L37" s="499">
        <f t="shared" si="1"/>
        <v>0</v>
      </c>
      <c r="M37" s="498">
        <f t="shared" si="1"/>
        <v>0</v>
      </c>
      <c r="N37" s="499">
        <f t="shared" si="1"/>
        <v>0</v>
      </c>
      <c r="O37" s="498">
        <f t="shared" si="1"/>
        <v>0</v>
      </c>
      <c r="P37" s="499">
        <f t="shared" si="1"/>
        <v>0</v>
      </c>
      <c r="Q37" s="498">
        <f t="shared" si="1"/>
        <v>0</v>
      </c>
      <c r="R37" s="499">
        <f t="shared" si="1"/>
        <v>2</v>
      </c>
      <c r="S37" s="498">
        <f t="shared" si="1"/>
        <v>0</v>
      </c>
      <c r="T37" s="499">
        <f t="shared" si="1"/>
        <v>0</v>
      </c>
      <c r="U37" s="498">
        <f t="shared" si="1"/>
        <v>0</v>
      </c>
      <c r="V37" s="499">
        <f t="shared" si="1"/>
        <v>1</v>
      </c>
      <c r="W37" s="498">
        <f t="shared" si="1"/>
        <v>1</v>
      </c>
      <c r="X37" s="499">
        <f t="shared" si="1"/>
        <v>1</v>
      </c>
      <c r="Y37" s="498">
        <f t="shared" si="1"/>
        <v>0</v>
      </c>
      <c r="Z37" s="499">
        <f t="shared" si="1"/>
        <v>0</v>
      </c>
      <c r="AA37" s="498">
        <f t="shared" si="1"/>
        <v>0</v>
      </c>
      <c r="AB37" s="499">
        <f t="shared" si="1"/>
        <v>0</v>
      </c>
      <c r="AC37" s="498">
        <f t="shared" si="1"/>
        <v>0</v>
      </c>
      <c r="AD37" s="499">
        <f t="shared" si="1"/>
        <v>0</v>
      </c>
      <c r="AE37" s="498">
        <f t="shared" si="1"/>
        <v>0</v>
      </c>
      <c r="AF37" s="499">
        <f t="shared" si="1"/>
        <v>0</v>
      </c>
      <c r="AG37" s="498">
        <f t="shared" si="1"/>
        <v>0</v>
      </c>
      <c r="AH37" s="499">
        <f t="shared" si="1"/>
        <v>0</v>
      </c>
      <c r="AI37" s="498">
        <f t="shared" si="1"/>
        <v>0</v>
      </c>
      <c r="AJ37" s="499">
        <f t="shared" si="1"/>
        <v>0</v>
      </c>
      <c r="AK37" s="498">
        <f t="shared" si="1"/>
        <v>0</v>
      </c>
      <c r="AL37" s="499">
        <f t="shared" si="1"/>
        <v>0</v>
      </c>
      <c r="AM37" s="498">
        <f t="shared" si="1"/>
        <v>0</v>
      </c>
      <c r="AN37" s="499">
        <f t="shared" si="1"/>
        <v>0</v>
      </c>
    </row>
    <row r="38" s="475" customFormat="1" ht="21.75" spans="1:40">
      <c r="A38" s="500" t="s">
        <v>54</v>
      </c>
      <c r="B38" s="501"/>
      <c r="C38" s="502">
        <f>C37+D37</f>
        <v>0</v>
      </c>
      <c r="D38" s="503"/>
      <c r="E38" s="502">
        <f t="shared" ref="E38" si="2">E37+F37</f>
        <v>8</v>
      </c>
      <c r="F38" s="503"/>
      <c r="G38" s="502">
        <f t="shared" ref="G38" si="3">G37+H37</f>
        <v>16</v>
      </c>
      <c r="H38" s="503"/>
      <c r="I38" s="502">
        <f t="shared" ref="I38" si="4">I37+J37</f>
        <v>5</v>
      </c>
      <c r="J38" s="503"/>
      <c r="K38" s="502">
        <f t="shared" ref="K38" si="5">K37+L37</f>
        <v>0</v>
      </c>
      <c r="L38" s="503"/>
      <c r="M38" s="502">
        <f t="shared" ref="M38" si="6">M37+N37</f>
        <v>0</v>
      </c>
      <c r="N38" s="503"/>
      <c r="O38" s="502">
        <f t="shared" ref="O38" si="7">O37+P37</f>
        <v>0</v>
      </c>
      <c r="P38" s="503"/>
      <c r="Q38" s="502">
        <f t="shared" ref="Q38" si="8">Q37+R37</f>
        <v>2</v>
      </c>
      <c r="R38" s="503"/>
      <c r="S38" s="502">
        <f t="shared" ref="S38" si="9">S37+T37</f>
        <v>0</v>
      </c>
      <c r="T38" s="503"/>
      <c r="U38" s="502">
        <f t="shared" ref="U38" si="10">U37+V37</f>
        <v>1</v>
      </c>
      <c r="V38" s="503"/>
      <c r="W38" s="502">
        <f t="shared" ref="W38" si="11">W37+X37</f>
        <v>2</v>
      </c>
      <c r="X38" s="503"/>
      <c r="Y38" s="502">
        <f t="shared" ref="Y38" si="12">Y37+Z37</f>
        <v>0</v>
      </c>
      <c r="Z38" s="503"/>
      <c r="AA38" s="502">
        <f t="shared" ref="AA38" si="13">AA37+AB37</f>
        <v>0</v>
      </c>
      <c r="AB38" s="503"/>
      <c r="AC38" s="502">
        <f t="shared" ref="AC38" si="14">AC37+AD37</f>
        <v>0</v>
      </c>
      <c r="AD38" s="503"/>
      <c r="AE38" s="502">
        <f t="shared" ref="AE38" si="15">AE37+AF37</f>
        <v>0</v>
      </c>
      <c r="AF38" s="503"/>
      <c r="AG38" s="502">
        <f t="shared" ref="AG38" si="16">AG37+AH37</f>
        <v>0</v>
      </c>
      <c r="AH38" s="503"/>
      <c r="AI38" s="502">
        <f t="shared" ref="AI38" si="17">AI37+AJ37</f>
        <v>0</v>
      </c>
      <c r="AJ38" s="503"/>
      <c r="AK38" s="502">
        <f t="shared" ref="AK38" si="18">AK37+AL37</f>
        <v>0</v>
      </c>
      <c r="AL38" s="503"/>
      <c r="AM38" s="502">
        <f t="shared" ref="AM38" si="19">AM37+AN37</f>
        <v>0</v>
      </c>
      <c r="AN38" s="503"/>
    </row>
  </sheetData>
  <sheetProtection algorithmName="SHA-512" hashValue="xJfApoJIIV6BpGWTu4LLj7C74u7KAUubBoxTsgRE85sVQmgCtdqJ6c0iErL8Ua+JJoltGyu3g27ab1gNa/DSSw==" saltValue="lxDxADnzlbGwbh5OA+8ZHg==" spinCount="100000" sheet="1" formatColumns="0" formatRows="0"/>
  <mergeCells count="72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</mergeCells>
  <conditionalFormatting sqref="C3:AN34">
    <cfRule type="cellIs" dxfId="2" priority="1" operator="equal">
      <formula>"OFF"</formula>
    </cfRule>
    <cfRule type="cellIs" dxfId="3" priority="2" operator="equal">
      <formula>"ON"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002060"/>
  </sheetPr>
  <dimension ref="A1:M65"/>
  <sheetViews>
    <sheetView zoomScale="40" zoomScaleNormal="40" workbookViewId="0">
      <pane xSplit="2" ySplit="1" topLeftCell="C38" activePane="bottomRight" state="frozen"/>
      <selection/>
      <selection pane="topRight"/>
      <selection pane="bottomLeft"/>
      <selection pane="bottomRight" activeCell="E51" sqref="E51"/>
    </sheetView>
  </sheetViews>
  <sheetFormatPr defaultColWidth="10.6266666666667" defaultRowHeight="27" customHeight="1"/>
  <cols>
    <col min="1" max="1" width="29.7266666666667" style="431" customWidth="1"/>
    <col min="2" max="2" width="27.8466666666667" style="432" customWidth="1"/>
    <col min="3" max="7" width="22.1933333333333" style="432" customWidth="1"/>
    <col min="8" max="8" width="31.4733333333333" style="433" customWidth="1"/>
    <col min="9" max="9" width="61.34" style="434" customWidth="1"/>
    <col min="10" max="10" width="17.22" style="434" customWidth="1"/>
    <col min="11" max="13" width="10.6266666666667" style="434"/>
    <col min="14" max="16384" width="10.6266666666667" style="432"/>
  </cols>
  <sheetData>
    <row r="1" s="289" customFormat="1" ht="39.75" customHeight="1" spans="1:13">
      <c r="A1" s="435" t="s">
        <v>55</v>
      </c>
      <c r="B1" s="436" t="s">
        <v>2</v>
      </c>
      <c r="C1" s="436" t="s">
        <v>56</v>
      </c>
      <c r="D1" s="436" t="s">
        <v>57</v>
      </c>
      <c r="E1" s="436" t="s">
        <v>58</v>
      </c>
      <c r="F1" s="436" t="s">
        <v>59</v>
      </c>
      <c r="G1" s="436" t="s">
        <v>60</v>
      </c>
      <c r="H1" s="436" t="s">
        <v>53</v>
      </c>
      <c r="I1" s="466" t="s">
        <v>61</v>
      </c>
      <c r="J1" s="363"/>
      <c r="K1" s="363"/>
      <c r="L1" s="363"/>
      <c r="M1" s="363"/>
    </row>
    <row r="2" customHeight="1" spans="1:10">
      <c r="A2" s="437">
        <f>Dashboard!C1</f>
        <v>45474</v>
      </c>
      <c r="B2" s="438" t="s">
        <v>37</v>
      </c>
      <c r="C2" s="439" t="s">
        <v>62</v>
      </c>
      <c r="D2" s="440">
        <v>545</v>
      </c>
      <c r="E2" s="440">
        <v>367</v>
      </c>
      <c r="F2" s="440"/>
      <c r="G2" s="456">
        <f t="shared" ref="G2:G33" si="0">SUM(D2:F2)</f>
        <v>912</v>
      </c>
      <c r="H2" s="457">
        <f>SUM(G2:G3)</f>
        <v>912</v>
      </c>
      <c r="I2" s="467"/>
      <c r="J2" s="468"/>
    </row>
    <row r="3" customHeight="1" spans="1:10">
      <c r="A3" s="441"/>
      <c r="B3" s="442"/>
      <c r="C3" s="443"/>
      <c r="D3" s="444"/>
      <c r="E3" s="444"/>
      <c r="F3" s="444"/>
      <c r="G3" s="458">
        <f t="shared" si="0"/>
        <v>0</v>
      </c>
      <c r="H3" s="459"/>
      <c r="I3" s="467"/>
      <c r="J3" s="468"/>
    </row>
    <row r="4" customHeight="1" spans="1:10">
      <c r="A4" s="445">
        <f>A2+1</f>
        <v>45475</v>
      </c>
      <c r="B4" s="446" t="s">
        <v>28</v>
      </c>
      <c r="C4" s="447" t="s">
        <v>63</v>
      </c>
      <c r="D4" s="448">
        <v>150</v>
      </c>
      <c r="E4" s="448">
        <v>366</v>
      </c>
      <c r="F4" s="448"/>
      <c r="G4" s="460">
        <f t="shared" si="0"/>
        <v>516</v>
      </c>
      <c r="H4" s="461">
        <f>SUM(G4:G5)</f>
        <v>516</v>
      </c>
      <c r="I4" s="467"/>
      <c r="J4" s="468"/>
    </row>
    <row r="5" customHeight="1" spans="1:10">
      <c r="A5" s="449"/>
      <c r="B5" s="442"/>
      <c r="C5" s="443"/>
      <c r="D5" s="444"/>
      <c r="E5" s="444"/>
      <c r="F5" s="444"/>
      <c r="G5" s="458">
        <f t="shared" si="0"/>
        <v>0</v>
      </c>
      <c r="H5" s="462"/>
      <c r="I5" s="467"/>
      <c r="J5" s="468"/>
    </row>
    <row r="6" customHeight="1" spans="1:10">
      <c r="A6" s="437">
        <f>A4+1</f>
        <v>45476</v>
      </c>
      <c r="B6" s="438" t="s">
        <v>34</v>
      </c>
      <c r="C6" s="439" t="s">
        <v>64</v>
      </c>
      <c r="D6" s="440">
        <v>215</v>
      </c>
      <c r="E6" s="440">
        <v>336</v>
      </c>
      <c r="F6" s="440"/>
      <c r="G6" s="456">
        <f t="shared" si="0"/>
        <v>551</v>
      </c>
      <c r="H6" s="457">
        <f>SUM(G6:G7)</f>
        <v>551</v>
      </c>
      <c r="I6" s="467"/>
      <c r="J6" s="468"/>
    </row>
    <row r="7" customHeight="1" spans="1:10">
      <c r="A7" s="441"/>
      <c r="B7" s="442"/>
      <c r="C7" s="443"/>
      <c r="D7" s="444"/>
      <c r="E7" s="444"/>
      <c r="F7" s="444"/>
      <c r="G7" s="458">
        <f t="shared" si="0"/>
        <v>0</v>
      </c>
      <c r="H7" s="459"/>
      <c r="I7" s="467"/>
      <c r="J7" s="468"/>
    </row>
    <row r="8" customHeight="1" spans="1:10">
      <c r="A8" s="445">
        <f>A6+1</f>
        <v>45477</v>
      </c>
      <c r="B8" s="446" t="s">
        <v>31</v>
      </c>
      <c r="C8" s="447" t="s">
        <v>62</v>
      </c>
      <c r="D8" s="448">
        <v>550</v>
      </c>
      <c r="E8" s="448">
        <v>298</v>
      </c>
      <c r="F8" s="448"/>
      <c r="G8" s="460">
        <f t="shared" si="0"/>
        <v>848</v>
      </c>
      <c r="H8" s="461">
        <f>SUM(G8:G9)</f>
        <v>848</v>
      </c>
      <c r="I8" s="467"/>
      <c r="J8" s="468"/>
    </row>
    <row r="9" customHeight="1" spans="1:10">
      <c r="A9" s="449"/>
      <c r="B9" s="442"/>
      <c r="C9" s="443"/>
      <c r="D9" s="444"/>
      <c r="E9" s="444"/>
      <c r="F9" s="444"/>
      <c r="G9" s="458">
        <f t="shared" si="0"/>
        <v>0</v>
      </c>
      <c r="H9" s="462"/>
      <c r="I9" s="467"/>
      <c r="J9" s="468"/>
    </row>
    <row r="10" customHeight="1" spans="1:10">
      <c r="A10" s="437">
        <f t="shared" ref="A10" si="1">A8+1</f>
        <v>45478</v>
      </c>
      <c r="B10" s="438" t="s">
        <v>31</v>
      </c>
      <c r="C10" s="439" t="s">
        <v>64</v>
      </c>
      <c r="D10" s="440">
        <v>357</v>
      </c>
      <c r="E10" s="440">
        <v>266</v>
      </c>
      <c r="F10" s="440"/>
      <c r="G10" s="456">
        <f t="shared" si="0"/>
        <v>623</v>
      </c>
      <c r="H10" s="457">
        <f t="shared" ref="H10" si="2">SUM(G10:G11)</f>
        <v>623</v>
      </c>
      <c r="I10" s="467"/>
      <c r="J10" s="468"/>
    </row>
    <row r="11" customHeight="1" spans="1:10">
      <c r="A11" s="441"/>
      <c r="B11" s="442"/>
      <c r="C11" s="443"/>
      <c r="D11" s="444"/>
      <c r="E11" s="444"/>
      <c r="F11" s="444"/>
      <c r="G11" s="458">
        <f t="shared" si="0"/>
        <v>0</v>
      </c>
      <c r="H11" s="459"/>
      <c r="I11" s="467"/>
      <c r="J11" s="468"/>
    </row>
    <row r="12" customHeight="1" spans="1:10">
      <c r="A12" s="445">
        <f t="shared" ref="A12" si="3">A10+1</f>
        <v>45479</v>
      </c>
      <c r="B12" s="446" t="s">
        <v>34</v>
      </c>
      <c r="C12" s="447" t="s">
        <v>65</v>
      </c>
      <c r="D12" s="448">
        <v>300</v>
      </c>
      <c r="E12" s="448">
        <v>216</v>
      </c>
      <c r="F12" s="448"/>
      <c r="G12" s="460">
        <f t="shared" si="0"/>
        <v>516</v>
      </c>
      <c r="H12" s="461">
        <f t="shared" ref="H12" si="4">SUM(G12:G13)</f>
        <v>516</v>
      </c>
      <c r="I12" s="467"/>
      <c r="J12" s="468"/>
    </row>
    <row r="13" customHeight="1" spans="1:10">
      <c r="A13" s="449"/>
      <c r="B13" s="442"/>
      <c r="C13" s="443"/>
      <c r="D13" s="444"/>
      <c r="E13" s="444"/>
      <c r="F13" s="444"/>
      <c r="G13" s="458">
        <f t="shared" si="0"/>
        <v>0</v>
      </c>
      <c r="H13" s="462"/>
      <c r="I13" s="467"/>
      <c r="J13" s="468"/>
    </row>
    <row r="14" customHeight="1" spans="1:10">
      <c r="A14" s="437">
        <f t="shared" ref="A14" si="5">A12+1</f>
        <v>45480</v>
      </c>
      <c r="B14" s="438" t="s">
        <v>40</v>
      </c>
      <c r="C14" s="439" t="s">
        <v>64</v>
      </c>
      <c r="D14" s="440">
        <v>344</v>
      </c>
      <c r="E14" s="440">
        <v>205</v>
      </c>
      <c r="F14" s="440"/>
      <c r="G14" s="456">
        <f t="shared" si="0"/>
        <v>549</v>
      </c>
      <c r="H14" s="457">
        <f t="shared" ref="H14:H62" si="6">SUM(G14:G15)</f>
        <v>549</v>
      </c>
      <c r="I14" s="467"/>
      <c r="J14" s="468"/>
    </row>
    <row r="15" customHeight="1" spans="1:10">
      <c r="A15" s="441"/>
      <c r="B15" s="442"/>
      <c r="C15" s="443"/>
      <c r="D15" s="444"/>
      <c r="E15" s="444"/>
      <c r="F15" s="444"/>
      <c r="G15" s="458">
        <f t="shared" si="0"/>
        <v>0</v>
      </c>
      <c r="H15" s="459"/>
      <c r="I15" s="467"/>
      <c r="J15" s="468"/>
    </row>
    <row r="16" customHeight="1" spans="1:10">
      <c r="A16" s="445">
        <f t="shared" ref="A16" si="7">A14+1</f>
        <v>45481</v>
      </c>
      <c r="B16" s="446" t="s">
        <v>28</v>
      </c>
      <c r="C16" s="447" t="s">
        <v>62</v>
      </c>
      <c r="D16" s="448">
        <v>460</v>
      </c>
      <c r="E16" s="448">
        <v>244</v>
      </c>
      <c r="F16" s="448"/>
      <c r="G16" s="460">
        <f t="shared" si="0"/>
        <v>704</v>
      </c>
      <c r="H16" s="461">
        <f t="shared" ref="H16:H60" si="8">SUM(G16:G17)</f>
        <v>704</v>
      </c>
      <c r="I16" s="467"/>
      <c r="J16" s="468"/>
    </row>
    <row r="17" customHeight="1" spans="1:10">
      <c r="A17" s="449"/>
      <c r="B17" s="442"/>
      <c r="C17" s="443"/>
      <c r="D17" s="444"/>
      <c r="E17" s="444"/>
      <c r="F17" s="444"/>
      <c r="G17" s="458">
        <f t="shared" si="0"/>
        <v>0</v>
      </c>
      <c r="H17" s="462"/>
      <c r="I17" s="467"/>
      <c r="J17" s="468"/>
    </row>
    <row r="18" customHeight="1" spans="1:10">
      <c r="A18" s="437">
        <f t="shared" ref="A18" si="9">A16+1</f>
        <v>45482</v>
      </c>
      <c r="B18" s="438" t="s">
        <v>41</v>
      </c>
      <c r="C18" s="439" t="s">
        <v>63</v>
      </c>
      <c r="D18" s="440">
        <v>80</v>
      </c>
      <c r="E18" s="440">
        <v>352</v>
      </c>
      <c r="F18" s="440"/>
      <c r="G18" s="456">
        <f t="shared" si="0"/>
        <v>432</v>
      </c>
      <c r="H18" s="457">
        <f t="shared" si="6"/>
        <v>432</v>
      </c>
      <c r="I18" s="467"/>
      <c r="J18" s="468"/>
    </row>
    <row r="19" customHeight="1" spans="1:10">
      <c r="A19" s="441"/>
      <c r="B19" s="442"/>
      <c r="C19" s="443"/>
      <c r="D19" s="444"/>
      <c r="E19" s="444"/>
      <c r="F19" s="444"/>
      <c r="G19" s="458">
        <f t="shared" si="0"/>
        <v>0</v>
      </c>
      <c r="H19" s="459"/>
      <c r="I19" s="467"/>
      <c r="J19" s="468"/>
    </row>
    <row r="20" customHeight="1" spans="1:10">
      <c r="A20" s="445">
        <f t="shared" ref="A20" si="10">A18+1</f>
        <v>45483</v>
      </c>
      <c r="B20" s="446" t="s">
        <v>42</v>
      </c>
      <c r="C20" s="447" t="s">
        <v>64</v>
      </c>
      <c r="D20" s="448">
        <v>380</v>
      </c>
      <c r="E20" s="448">
        <v>240</v>
      </c>
      <c r="F20" s="448"/>
      <c r="G20" s="460">
        <f t="shared" si="0"/>
        <v>620</v>
      </c>
      <c r="H20" s="461">
        <f t="shared" si="8"/>
        <v>620</v>
      </c>
      <c r="I20" s="467"/>
      <c r="J20" s="468"/>
    </row>
    <row r="21" customHeight="1" spans="1:10">
      <c r="A21" s="449"/>
      <c r="B21" s="442"/>
      <c r="C21" s="443"/>
      <c r="D21" s="444"/>
      <c r="E21" s="444"/>
      <c r="F21" s="444"/>
      <c r="G21" s="458">
        <f t="shared" si="0"/>
        <v>0</v>
      </c>
      <c r="H21" s="462"/>
      <c r="I21" s="467"/>
      <c r="J21" s="468"/>
    </row>
    <row r="22" customHeight="1" spans="1:10">
      <c r="A22" s="437">
        <f t="shared" ref="A22" si="11">A20+1</f>
        <v>45484</v>
      </c>
      <c r="B22" s="438" t="s">
        <v>39</v>
      </c>
      <c r="C22" s="439" t="s">
        <v>65</v>
      </c>
      <c r="D22" s="440">
        <v>425</v>
      </c>
      <c r="E22" s="440">
        <v>325</v>
      </c>
      <c r="F22" s="440"/>
      <c r="G22" s="456">
        <f t="shared" si="0"/>
        <v>750</v>
      </c>
      <c r="H22" s="457">
        <f t="shared" si="6"/>
        <v>750</v>
      </c>
      <c r="I22" s="467"/>
      <c r="J22" s="468"/>
    </row>
    <row r="23" customHeight="1" spans="1:10">
      <c r="A23" s="441"/>
      <c r="B23" s="442"/>
      <c r="C23" s="443"/>
      <c r="D23" s="444"/>
      <c r="E23" s="444"/>
      <c r="F23" s="444"/>
      <c r="G23" s="458">
        <f t="shared" si="0"/>
        <v>0</v>
      </c>
      <c r="H23" s="459"/>
      <c r="I23" s="467"/>
      <c r="J23" s="468"/>
    </row>
    <row r="24" customHeight="1" spans="1:10">
      <c r="A24" s="445">
        <f t="shared" ref="A24" si="12">A22+1</f>
        <v>45485</v>
      </c>
      <c r="B24" s="446" t="s">
        <v>40</v>
      </c>
      <c r="C24" s="447" t="s">
        <v>66</v>
      </c>
      <c r="D24" s="448">
        <v>500</v>
      </c>
      <c r="E24" s="448">
        <v>154</v>
      </c>
      <c r="F24" s="448"/>
      <c r="G24" s="460">
        <f t="shared" si="0"/>
        <v>654</v>
      </c>
      <c r="H24" s="461">
        <f t="shared" si="8"/>
        <v>654</v>
      </c>
      <c r="I24" s="467"/>
      <c r="J24" s="468"/>
    </row>
    <row r="25" customHeight="1" spans="1:10">
      <c r="A25" s="449"/>
      <c r="B25" s="442"/>
      <c r="C25" s="443"/>
      <c r="D25" s="444"/>
      <c r="E25" s="444"/>
      <c r="F25" s="444"/>
      <c r="G25" s="458">
        <f t="shared" si="0"/>
        <v>0</v>
      </c>
      <c r="H25" s="462"/>
      <c r="I25" s="467"/>
      <c r="J25" s="468"/>
    </row>
    <row r="26" customHeight="1" spans="1:10">
      <c r="A26" s="437">
        <f t="shared" ref="A26" si="13">A24+1</f>
        <v>45486</v>
      </c>
      <c r="B26" s="438" t="s">
        <v>32</v>
      </c>
      <c r="C26" s="439" t="s">
        <v>62</v>
      </c>
      <c r="D26" s="440">
        <v>360</v>
      </c>
      <c r="E26" s="440">
        <v>342</v>
      </c>
      <c r="F26" s="440"/>
      <c r="G26" s="456">
        <f t="shared" si="0"/>
        <v>702</v>
      </c>
      <c r="H26" s="457">
        <f t="shared" si="6"/>
        <v>702</v>
      </c>
      <c r="I26" s="467"/>
      <c r="J26" s="468"/>
    </row>
    <row r="27" customHeight="1" spans="1:10">
      <c r="A27" s="441"/>
      <c r="B27" s="442"/>
      <c r="C27" s="443"/>
      <c r="D27" s="444"/>
      <c r="E27" s="444"/>
      <c r="F27" s="444"/>
      <c r="G27" s="458">
        <f t="shared" si="0"/>
        <v>0</v>
      </c>
      <c r="H27" s="459"/>
      <c r="I27" s="467"/>
      <c r="J27" s="468"/>
    </row>
    <row r="28" customHeight="1" spans="1:10">
      <c r="A28" s="445">
        <f t="shared" ref="A28" si="14">A26+1</f>
        <v>45487</v>
      </c>
      <c r="B28" s="446" t="s">
        <v>24</v>
      </c>
      <c r="C28" s="447" t="s">
        <v>64</v>
      </c>
      <c r="D28" s="448">
        <v>310</v>
      </c>
      <c r="E28" s="448">
        <v>195</v>
      </c>
      <c r="F28" s="448"/>
      <c r="G28" s="460">
        <f t="shared" si="0"/>
        <v>505</v>
      </c>
      <c r="H28" s="461">
        <f t="shared" si="8"/>
        <v>505</v>
      </c>
      <c r="I28" s="467"/>
      <c r="J28" s="468"/>
    </row>
    <row r="29" customHeight="1" spans="1:10">
      <c r="A29" s="449"/>
      <c r="B29" s="442"/>
      <c r="C29" s="443"/>
      <c r="D29" s="444"/>
      <c r="E29" s="444"/>
      <c r="F29" s="444"/>
      <c r="G29" s="458">
        <f t="shared" si="0"/>
        <v>0</v>
      </c>
      <c r="H29" s="462"/>
      <c r="I29" s="467"/>
      <c r="J29" s="468"/>
    </row>
    <row r="30" customHeight="1" spans="1:10">
      <c r="A30" s="437">
        <f t="shared" ref="A30" si="15">A28+1</f>
        <v>45488</v>
      </c>
      <c r="B30" s="438" t="s">
        <v>27</v>
      </c>
      <c r="C30" s="439" t="s">
        <v>65</v>
      </c>
      <c r="D30" s="440">
        <v>380</v>
      </c>
      <c r="E30" s="440">
        <v>271</v>
      </c>
      <c r="F30" s="440"/>
      <c r="G30" s="456">
        <f t="shared" si="0"/>
        <v>651</v>
      </c>
      <c r="H30" s="457">
        <f t="shared" si="6"/>
        <v>651</v>
      </c>
      <c r="I30" s="467"/>
      <c r="J30" s="468"/>
    </row>
    <row r="31" customHeight="1" spans="1:10">
      <c r="A31" s="441"/>
      <c r="B31" s="442"/>
      <c r="C31" s="443"/>
      <c r="D31" s="444"/>
      <c r="E31" s="444"/>
      <c r="F31" s="444"/>
      <c r="G31" s="458">
        <f t="shared" si="0"/>
        <v>0</v>
      </c>
      <c r="H31" s="459"/>
      <c r="I31" s="467"/>
      <c r="J31" s="468"/>
    </row>
    <row r="32" customHeight="1" spans="1:10">
      <c r="A32" s="445">
        <f t="shared" ref="A32" si="16">A30+1</f>
        <v>45489</v>
      </c>
      <c r="B32" s="446" t="s">
        <v>30</v>
      </c>
      <c r="C32" s="447" t="s">
        <v>62</v>
      </c>
      <c r="D32" s="448">
        <v>405</v>
      </c>
      <c r="E32" s="448">
        <v>248</v>
      </c>
      <c r="F32" s="448"/>
      <c r="G32" s="460">
        <f t="shared" si="0"/>
        <v>653</v>
      </c>
      <c r="H32" s="461">
        <f t="shared" si="8"/>
        <v>653</v>
      </c>
      <c r="I32" s="467"/>
      <c r="J32" s="468"/>
    </row>
    <row r="33" customHeight="1" spans="1:10">
      <c r="A33" s="449"/>
      <c r="B33" s="442"/>
      <c r="C33" s="443"/>
      <c r="D33" s="444"/>
      <c r="E33" s="444"/>
      <c r="F33" s="444"/>
      <c r="G33" s="458">
        <f t="shared" si="0"/>
        <v>0</v>
      </c>
      <c r="H33" s="462"/>
      <c r="I33" s="467"/>
      <c r="J33" s="468"/>
    </row>
    <row r="34" customHeight="1" spans="1:10">
      <c r="A34" s="437">
        <f t="shared" ref="A34" si="17">A32+1</f>
        <v>45490</v>
      </c>
      <c r="B34" s="438" t="s">
        <v>35</v>
      </c>
      <c r="C34" s="439" t="s">
        <v>64</v>
      </c>
      <c r="D34" s="440">
        <v>270</v>
      </c>
      <c r="E34" s="440">
        <v>335</v>
      </c>
      <c r="F34" s="440"/>
      <c r="G34" s="456">
        <f t="shared" ref="G34:G63" si="18">SUM(D34:F34)</f>
        <v>605</v>
      </c>
      <c r="H34" s="457">
        <f t="shared" si="6"/>
        <v>605</v>
      </c>
      <c r="I34" s="467"/>
      <c r="J34" s="468"/>
    </row>
    <row r="35" customHeight="1" spans="1:10">
      <c r="A35" s="441"/>
      <c r="B35" s="442"/>
      <c r="C35" s="443"/>
      <c r="D35" s="444"/>
      <c r="E35" s="444"/>
      <c r="F35" s="444"/>
      <c r="G35" s="458">
        <f t="shared" si="18"/>
        <v>0</v>
      </c>
      <c r="H35" s="459"/>
      <c r="I35" s="467"/>
      <c r="J35" s="468"/>
    </row>
    <row r="36" customHeight="1" spans="1:10">
      <c r="A36" s="445">
        <f t="shared" ref="A36" si="19">A34+1</f>
        <v>45491</v>
      </c>
      <c r="B36" s="446" t="s">
        <v>33</v>
      </c>
      <c r="C36" s="447" t="s">
        <v>63</v>
      </c>
      <c r="D36" s="448">
        <v>100</v>
      </c>
      <c r="E36" s="448">
        <v>195</v>
      </c>
      <c r="F36" s="448"/>
      <c r="G36" s="460">
        <f t="shared" si="18"/>
        <v>295</v>
      </c>
      <c r="H36" s="461">
        <f t="shared" si="8"/>
        <v>295</v>
      </c>
      <c r="I36" s="467"/>
      <c r="J36" s="468"/>
    </row>
    <row r="37" customHeight="1" spans="1:10">
      <c r="A37" s="449"/>
      <c r="B37" s="442"/>
      <c r="C37" s="443"/>
      <c r="D37" s="444"/>
      <c r="E37" s="444"/>
      <c r="F37" s="444"/>
      <c r="G37" s="458">
        <f t="shared" si="18"/>
        <v>0</v>
      </c>
      <c r="H37" s="462"/>
      <c r="I37" s="467"/>
      <c r="J37" s="468"/>
    </row>
    <row r="38" customHeight="1" spans="1:10">
      <c r="A38" s="437">
        <f t="shared" ref="A38" si="20">A36+1</f>
        <v>45492</v>
      </c>
      <c r="B38" s="438" t="s">
        <v>38</v>
      </c>
      <c r="C38" s="439" t="s">
        <v>62</v>
      </c>
      <c r="D38" s="440">
        <v>366</v>
      </c>
      <c r="E38" s="440">
        <v>338</v>
      </c>
      <c r="F38" s="440"/>
      <c r="G38" s="456">
        <f t="shared" si="18"/>
        <v>704</v>
      </c>
      <c r="H38" s="457">
        <f t="shared" si="6"/>
        <v>704</v>
      </c>
      <c r="I38" s="467"/>
      <c r="J38" s="468"/>
    </row>
    <row r="39" customHeight="1" spans="1:10">
      <c r="A39" s="441"/>
      <c r="B39" s="442"/>
      <c r="C39" s="443"/>
      <c r="D39" s="444"/>
      <c r="E39" s="444"/>
      <c r="F39" s="444"/>
      <c r="G39" s="458">
        <f t="shared" si="18"/>
        <v>0</v>
      </c>
      <c r="H39" s="459"/>
      <c r="I39" s="467"/>
      <c r="J39" s="468"/>
    </row>
    <row r="40" customHeight="1" spans="1:10">
      <c r="A40" s="445">
        <f t="shared" ref="A40" si="21">A38+1</f>
        <v>45493</v>
      </c>
      <c r="B40" s="446" t="s">
        <v>32</v>
      </c>
      <c r="C40" s="447" t="s">
        <v>65</v>
      </c>
      <c r="D40" s="448">
        <v>355</v>
      </c>
      <c r="E40" s="448">
        <v>298</v>
      </c>
      <c r="F40" s="448"/>
      <c r="G40" s="460">
        <f t="shared" si="18"/>
        <v>653</v>
      </c>
      <c r="H40" s="461">
        <f t="shared" si="8"/>
        <v>653</v>
      </c>
      <c r="I40" s="467"/>
      <c r="J40" s="468"/>
    </row>
    <row r="41" customHeight="1" spans="1:10">
      <c r="A41" s="449"/>
      <c r="B41" s="442"/>
      <c r="C41" s="443"/>
      <c r="D41" s="444"/>
      <c r="E41" s="444"/>
      <c r="F41" s="444"/>
      <c r="G41" s="458">
        <f t="shared" si="18"/>
        <v>0</v>
      </c>
      <c r="H41" s="462"/>
      <c r="I41" s="467"/>
      <c r="J41" s="468"/>
    </row>
    <row r="42" customHeight="1" spans="1:10">
      <c r="A42" s="437">
        <f t="shared" ref="A42" si="22">A40+1</f>
        <v>45494</v>
      </c>
      <c r="B42" s="438" t="s">
        <v>35</v>
      </c>
      <c r="C42" s="439" t="s">
        <v>62</v>
      </c>
      <c r="D42" s="440">
        <v>380</v>
      </c>
      <c r="E42" s="440">
        <v>231</v>
      </c>
      <c r="F42" s="440"/>
      <c r="G42" s="456">
        <f t="shared" si="18"/>
        <v>611</v>
      </c>
      <c r="H42" s="457">
        <f t="shared" si="6"/>
        <v>611</v>
      </c>
      <c r="I42" s="467"/>
      <c r="J42" s="468"/>
    </row>
    <row r="43" customHeight="1" spans="1:10">
      <c r="A43" s="441"/>
      <c r="B43" s="442"/>
      <c r="C43" s="443"/>
      <c r="D43" s="444"/>
      <c r="E43" s="444"/>
      <c r="F43" s="444"/>
      <c r="G43" s="458">
        <f t="shared" si="18"/>
        <v>0</v>
      </c>
      <c r="H43" s="459"/>
      <c r="I43" s="467"/>
      <c r="J43" s="468"/>
    </row>
    <row r="44" customHeight="1" spans="1:10">
      <c r="A44" s="445">
        <f t="shared" ref="A44" si="23">A42+1</f>
        <v>45495</v>
      </c>
      <c r="B44" s="446" t="s">
        <v>29</v>
      </c>
      <c r="C44" s="447" t="s">
        <v>62</v>
      </c>
      <c r="D44" s="448">
        <v>440</v>
      </c>
      <c r="E44" s="448">
        <v>339</v>
      </c>
      <c r="F44" s="448"/>
      <c r="G44" s="460">
        <f t="shared" si="18"/>
        <v>779</v>
      </c>
      <c r="H44" s="461">
        <f t="shared" si="8"/>
        <v>779</v>
      </c>
      <c r="I44" s="467"/>
      <c r="J44" s="468"/>
    </row>
    <row r="45" customHeight="1" spans="1:10">
      <c r="A45" s="449"/>
      <c r="B45" s="442"/>
      <c r="C45" s="443"/>
      <c r="D45" s="444"/>
      <c r="E45" s="444"/>
      <c r="F45" s="444"/>
      <c r="G45" s="458">
        <f t="shared" si="18"/>
        <v>0</v>
      </c>
      <c r="H45" s="462"/>
      <c r="I45" s="467"/>
      <c r="J45" s="468"/>
    </row>
    <row r="46" customHeight="1" spans="1:10">
      <c r="A46" s="437">
        <f t="shared" ref="A46" si="24">A44+1</f>
        <v>45496</v>
      </c>
      <c r="B46" s="438" t="s">
        <v>39</v>
      </c>
      <c r="C46" s="439" t="s">
        <v>63</v>
      </c>
      <c r="D46" s="440">
        <v>150</v>
      </c>
      <c r="E46" s="440">
        <v>326</v>
      </c>
      <c r="F46" s="440"/>
      <c r="G46" s="456">
        <f t="shared" si="18"/>
        <v>476</v>
      </c>
      <c r="H46" s="457">
        <f t="shared" si="6"/>
        <v>476</v>
      </c>
      <c r="I46" s="467"/>
      <c r="J46" s="468"/>
    </row>
    <row r="47" customHeight="1" spans="1:10">
      <c r="A47" s="441"/>
      <c r="B47" s="442"/>
      <c r="C47" s="443"/>
      <c r="D47" s="444"/>
      <c r="E47" s="444"/>
      <c r="F47" s="444"/>
      <c r="G47" s="458">
        <f t="shared" si="18"/>
        <v>0</v>
      </c>
      <c r="H47" s="459"/>
      <c r="I47" s="467"/>
      <c r="J47" s="468"/>
    </row>
    <row r="48" customHeight="1" spans="1:10">
      <c r="A48" s="445">
        <f t="shared" ref="A48" si="25">A46+1</f>
        <v>45497</v>
      </c>
      <c r="B48" s="446" t="s">
        <v>30</v>
      </c>
      <c r="C48" s="447" t="s">
        <v>64</v>
      </c>
      <c r="D48" s="448">
        <v>445</v>
      </c>
      <c r="E48" s="448">
        <v>342</v>
      </c>
      <c r="F48" s="448"/>
      <c r="G48" s="460">
        <f t="shared" si="18"/>
        <v>787</v>
      </c>
      <c r="H48" s="461">
        <f t="shared" si="8"/>
        <v>787</v>
      </c>
      <c r="I48" s="467"/>
      <c r="J48" s="468"/>
    </row>
    <row r="49" customHeight="1" spans="1:10">
      <c r="A49" s="449"/>
      <c r="B49" s="442"/>
      <c r="C49" s="443"/>
      <c r="D49" s="444"/>
      <c r="E49" s="444"/>
      <c r="F49" s="444"/>
      <c r="G49" s="458">
        <f t="shared" si="18"/>
        <v>0</v>
      </c>
      <c r="H49" s="462"/>
      <c r="I49" s="467"/>
      <c r="J49" s="468"/>
    </row>
    <row r="50" customHeight="1" spans="1:10">
      <c r="A50" s="437">
        <f t="shared" ref="A50:A58" si="26">A48+1</f>
        <v>45498</v>
      </c>
      <c r="B50" s="438" t="s">
        <v>29</v>
      </c>
      <c r="C50" s="439" t="s">
        <v>65</v>
      </c>
      <c r="D50" s="440">
        <v>435</v>
      </c>
      <c r="E50" s="440">
        <v>294</v>
      </c>
      <c r="F50" s="440"/>
      <c r="G50" s="456">
        <f t="shared" si="18"/>
        <v>729</v>
      </c>
      <c r="H50" s="457">
        <f t="shared" si="6"/>
        <v>729</v>
      </c>
      <c r="I50" s="467"/>
      <c r="J50" s="468"/>
    </row>
    <row r="51" customHeight="1" spans="1:10">
      <c r="A51" s="441"/>
      <c r="B51" s="442"/>
      <c r="C51" s="443"/>
      <c r="D51" s="444"/>
      <c r="E51" s="444"/>
      <c r="F51" s="444"/>
      <c r="G51" s="458">
        <f t="shared" si="18"/>
        <v>0</v>
      </c>
      <c r="H51" s="459"/>
      <c r="I51" s="467"/>
      <c r="J51" s="468"/>
    </row>
    <row r="52" customHeight="1" spans="1:10">
      <c r="A52" s="445">
        <f t="shared" ref="A52:A60" si="27">A50+1</f>
        <v>45499</v>
      </c>
      <c r="B52" s="446" t="s">
        <v>38</v>
      </c>
      <c r="C52" s="447" t="s">
        <v>62</v>
      </c>
      <c r="D52" s="448"/>
      <c r="E52" s="448"/>
      <c r="F52" s="448"/>
      <c r="G52" s="460">
        <f t="shared" si="18"/>
        <v>0</v>
      </c>
      <c r="H52" s="461">
        <f t="shared" si="8"/>
        <v>0</v>
      </c>
      <c r="I52" s="467"/>
      <c r="J52" s="468"/>
    </row>
    <row r="53" customHeight="1" spans="1:10">
      <c r="A53" s="449"/>
      <c r="B53" s="442"/>
      <c r="C53" s="443"/>
      <c r="D53" s="444"/>
      <c r="E53" s="444"/>
      <c r="F53" s="444"/>
      <c r="G53" s="458">
        <f t="shared" si="18"/>
        <v>0</v>
      </c>
      <c r="H53" s="462"/>
      <c r="I53" s="467"/>
      <c r="J53" s="468"/>
    </row>
    <row r="54" customHeight="1" spans="1:10">
      <c r="A54" s="437">
        <f t="shared" si="26"/>
        <v>45500</v>
      </c>
      <c r="B54" s="438" t="s">
        <v>38</v>
      </c>
      <c r="C54" s="439" t="s">
        <v>63</v>
      </c>
      <c r="D54" s="440"/>
      <c r="E54" s="440"/>
      <c r="F54" s="440"/>
      <c r="G54" s="456">
        <f t="shared" si="18"/>
        <v>0</v>
      </c>
      <c r="H54" s="457">
        <f t="shared" si="6"/>
        <v>0</v>
      </c>
      <c r="I54" s="467"/>
      <c r="J54" s="468"/>
    </row>
    <row r="55" customHeight="1" spans="1:10">
      <c r="A55" s="441"/>
      <c r="B55" s="442"/>
      <c r="C55" s="443"/>
      <c r="D55" s="444"/>
      <c r="E55" s="444"/>
      <c r="F55" s="444"/>
      <c r="G55" s="458">
        <f t="shared" si="18"/>
        <v>0</v>
      </c>
      <c r="H55" s="459"/>
      <c r="I55" s="467"/>
      <c r="J55" s="468"/>
    </row>
    <row r="56" customHeight="1" spans="1:10">
      <c r="A56" s="445">
        <f t="shared" si="27"/>
        <v>45501</v>
      </c>
      <c r="B56" s="446" t="s">
        <v>24</v>
      </c>
      <c r="C56" s="447" t="s">
        <v>64</v>
      </c>
      <c r="D56" s="448"/>
      <c r="E56" s="448"/>
      <c r="F56" s="448"/>
      <c r="G56" s="460">
        <f t="shared" si="18"/>
        <v>0</v>
      </c>
      <c r="H56" s="461">
        <f t="shared" si="8"/>
        <v>0</v>
      </c>
      <c r="I56" s="467"/>
      <c r="J56" s="468"/>
    </row>
    <row r="57" customHeight="1" spans="1:10">
      <c r="A57" s="449"/>
      <c r="B57" s="442"/>
      <c r="C57" s="443"/>
      <c r="D57" s="444"/>
      <c r="E57" s="444"/>
      <c r="F57" s="444"/>
      <c r="G57" s="458">
        <f t="shared" si="18"/>
        <v>0</v>
      </c>
      <c r="H57" s="462"/>
      <c r="I57" s="467"/>
      <c r="J57" s="468"/>
    </row>
    <row r="58" customHeight="1" spans="1:10">
      <c r="A58" s="437">
        <f t="shared" si="26"/>
        <v>45502</v>
      </c>
      <c r="B58" s="438" t="s">
        <v>27</v>
      </c>
      <c r="C58" s="439" t="s">
        <v>65</v>
      </c>
      <c r="D58" s="440"/>
      <c r="E58" s="440"/>
      <c r="F58" s="440"/>
      <c r="G58" s="456">
        <f t="shared" si="18"/>
        <v>0</v>
      </c>
      <c r="H58" s="457">
        <f t="shared" si="6"/>
        <v>0</v>
      </c>
      <c r="I58" s="467"/>
      <c r="J58" s="468"/>
    </row>
    <row r="59" customHeight="1" spans="1:10">
      <c r="A59" s="441"/>
      <c r="B59" s="442"/>
      <c r="C59" s="443"/>
      <c r="D59" s="444"/>
      <c r="E59" s="444"/>
      <c r="F59" s="444"/>
      <c r="G59" s="458">
        <f t="shared" si="18"/>
        <v>0</v>
      </c>
      <c r="H59" s="459"/>
      <c r="I59" s="467"/>
      <c r="J59" s="468"/>
    </row>
    <row r="60" customHeight="1" spans="1:10">
      <c r="A60" s="445">
        <f t="shared" si="27"/>
        <v>45503</v>
      </c>
      <c r="B60" s="446" t="s">
        <v>42</v>
      </c>
      <c r="C60" s="447" t="s">
        <v>62</v>
      </c>
      <c r="D60" s="448"/>
      <c r="E60" s="448"/>
      <c r="F60" s="448"/>
      <c r="G60" s="460">
        <f t="shared" si="18"/>
        <v>0</v>
      </c>
      <c r="H60" s="461">
        <f t="shared" si="8"/>
        <v>0</v>
      </c>
      <c r="I60" s="467"/>
      <c r="J60" s="468"/>
    </row>
    <row r="61" customHeight="1" spans="1:10">
      <c r="A61" s="449"/>
      <c r="B61" s="442"/>
      <c r="C61" s="443"/>
      <c r="D61" s="444"/>
      <c r="E61" s="444"/>
      <c r="F61" s="444"/>
      <c r="G61" s="458">
        <f t="shared" si="18"/>
        <v>0</v>
      </c>
      <c r="H61" s="462"/>
      <c r="I61" s="467"/>
      <c r="J61" s="468"/>
    </row>
    <row r="62" customHeight="1" spans="1:10">
      <c r="A62" s="437">
        <f t="shared" ref="A62" si="28">A60+1</f>
        <v>45504</v>
      </c>
      <c r="B62" s="438" t="s">
        <v>37</v>
      </c>
      <c r="C62" s="439" t="s">
        <v>64</v>
      </c>
      <c r="D62" s="440"/>
      <c r="E62" s="440"/>
      <c r="F62" s="440"/>
      <c r="G62" s="456">
        <f t="shared" si="18"/>
        <v>0</v>
      </c>
      <c r="H62" s="457">
        <f t="shared" si="6"/>
        <v>0</v>
      </c>
      <c r="I62" s="467"/>
      <c r="J62" s="468"/>
    </row>
    <row r="63" customHeight="1" spans="1:10">
      <c r="A63" s="450"/>
      <c r="B63" s="451"/>
      <c r="C63" s="452"/>
      <c r="D63" s="453"/>
      <c r="E63" s="453"/>
      <c r="F63" s="453"/>
      <c r="G63" s="463">
        <f t="shared" si="18"/>
        <v>0</v>
      </c>
      <c r="H63" s="464"/>
      <c r="I63" s="467"/>
      <c r="J63" s="468"/>
    </row>
    <row r="64" customHeight="1" spans="1:8">
      <c r="A64" s="454" t="s">
        <v>67</v>
      </c>
      <c r="B64" s="455"/>
      <c r="C64" s="455"/>
      <c r="D64" s="455"/>
      <c r="E64" s="455"/>
      <c r="F64" s="455"/>
      <c r="G64" s="455"/>
      <c r="H64" s="465">
        <f>SUM(H2:H63)</f>
        <v>15825</v>
      </c>
    </row>
    <row r="65" customHeight="1" spans="1:8">
      <c r="A65" s="469"/>
      <c r="B65" s="470"/>
      <c r="C65" s="470"/>
      <c r="D65" s="470"/>
      <c r="E65" s="470"/>
      <c r="F65" s="470"/>
      <c r="G65" s="470"/>
      <c r="H65" s="471"/>
    </row>
  </sheetData>
  <sheetProtection algorithmName="SHA-512" hashValue="UgRRPgce313m9FDYg2vn11hLUeHc9KQcgZsj58M17Azs6umzVyTFhNBts0lWS1CDE9JjF8kcSD/914HbeOrkvw==" saltValue="CgP6RKyAW65+VvvDzeocYA==" spinCount="100000" sheet="1" formatColumns="0" formatRows="0"/>
  <mergeCells count="64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  <mergeCell ref="H64:H65"/>
    <mergeCell ref="A64:G65"/>
  </mergeCells>
  <dataValidations count="2">
    <dataValidation type="list" allowBlank="1" showInputMessage="1" showErrorMessage="1" sqref="B2:B63">
      <formula1>'Meal Counting'!$C$1:$AN$1</formula1>
    </dataValidation>
    <dataValidation type="list" allowBlank="1" showInputMessage="1" showErrorMessage="1" sqref="C2 C4 C12 C20 C28 C36 C44 C52 C60 C6:C10 C14:C18 C22:C26 C30:C34 C38:C42 C46:C50 C54:C58 C62:C63">
      <formula1>"Fish,Chicken,Beef,Egg,Others"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J65"/>
  <sheetViews>
    <sheetView workbookViewId="0">
      <pane ySplit="5" topLeftCell="A36" activePane="bottomLeft" state="frozen"/>
      <selection/>
      <selection pane="bottomLeft" activeCell="F66" sqref="F66"/>
    </sheetView>
  </sheetViews>
  <sheetFormatPr defaultColWidth="9.14666666666667" defaultRowHeight="18.75" customHeight="1"/>
  <cols>
    <col min="1" max="1" width="9.14666666666667" style="318"/>
    <col min="2" max="2" width="20.7133333333333" style="318" customWidth="1"/>
    <col min="3" max="3" width="19.1" style="318" customWidth="1"/>
    <col min="4" max="5" width="13.5866666666667" style="318" customWidth="1"/>
    <col min="6" max="7" width="13.5866666666667" style="319" customWidth="1"/>
    <col min="8" max="8" width="15.3333333333333" style="319" customWidth="1"/>
    <col min="9" max="9" width="22.7333333333333" style="319" customWidth="1"/>
    <col min="10" max="10" width="36.32" style="318" customWidth="1"/>
    <col min="11" max="16384" width="9.14666666666667" style="318"/>
  </cols>
  <sheetData>
    <row r="1" s="289" customFormat="1" customHeight="1" spans="1:10">
      <c r="A1" s="320" t="s">
        <v>68</v>
      </c>
      <c r="B1" s="321"/>
      <c r="C1" s="321"/>
      <c r="D1" s="321"/>
      <c r="E1" s="321"/>
      <c r="F1" s="321"/>
      <c r="G1" s="321"/>
      <c r="H1" s="321"/>
      <c r="I1" s="321"/>
      <c r="J1" s="407"/>
    </row>
    <row r="2" s="289" customFormat="1" customHeight="1" spans="1:10">
      <c r="A2" s="322"/>
      <c r="B2" s="323"/>
      <c r="C2" s="323"/>
      <c r="D2" s="323"/>
      <c r="E2" s="323"/>
      <c r="F2" s="323"/>
      <c r="G2" s="323"/>
      <c r="H2" s="323"/>
      <c r="I2" s="323"/>
      <c r="J2" s="408"/>
    </row>
    <row r="3" s="289" customFormat="1" ht="12.75" customHeight="1" spans="1:10">
      <c r="A3" s="324" t="s">
        <v>69</v>
      </c>
      <c r="B3" s="325"/>
      <c r="C3" s="325"/>
      <c r="D3" s="325"/>
      <c r="E3" s="325"/>
      <c r="F3" s="325"/>
      <c r="G3" s="370" t="s">
        <v>70</v>
      </c>
      <c r="H3" s="370"/>
      <c r="I3" s="370"/>
      <c r="J3" s="409"/>
    </row>
    <row r="4" s="289" customFormat="1" ht="12.75" customHeight="1" spans="1:10">
      <c r="A4" s="326"/>
      <c r="B4" s="327"/>
      <c r="C4" s="327"/>
      <c r="D4" s="327"/>
      <c r="E4" s="327"/>
      <c r="F4" s="327"/>
      <c r="G4" s="371"/>
      <c r="H4" s="371"/>
      <c r="I4" s="371"/>
      <c r="J4" s="410"/>
    </row>
    <row r="5" s="289" customFormat="1" customHeight="1" spans="1:10">
      <c r="A5" s="328" t="s">
        <v>71</v>
      </c>
      <c r="B5" s="329" t="s">
        <v>1</v>
      </c>
      <c r="C5" s="330" t="s">
        <v>72</v>
      </c>
      <c r="D5" s="330" t="s">
        <v>73</v>
      </c>
      <c r="E5" s="372" t="s">
        <v>74</v>
      </c>
      <c r="F5" s="330" t="s">
        <v>75</v>
      </c>
      <c r="G5" s="373" t="s">
        <v>76</v>
      </c>
      <c r="H5" s="374" t="s">
        <v>77</v>
      </c>
      <c r="I5" s="411" t="s">
        <v>53</v>
      </c>
      <c r="J5" s="412" t="s">
        <v>61</v>
      </c>
    </row>
    <row r="6" s="289" customFormat="1" customHeight="1" spans="1:10">
      <c r="A6" s="331">
        <f>IF(B6="","",ROW()-5)</f>
        <v>1</v>
      </c>
      <c r="B6" s="332">
        <v>45474</v>
      </c>
      <c r="C6" s="333" t="s">
        <v>78</v>
      </c>
      <c r="D6" s="334">
        <v>5</v>
      </c>
      <c r="E6" s="375" t="s">
        <v>79</v>
      </c>
      <c r="F6" s="376">
        <v>141</v>
      </c>
      <c r="G6" s="377">
        <f>IF(OR(D6="",F6=""),"",F6*D6)</f>
        <v>705</v>
      </c>
      <c r="H6" s="378">
        <v>100</v>
      </c>
      <c r="I6" s="413">
        <f>IF(G6="","",G6-H6)</f>
        <v>605</v>
      </c>
      <c r="J6" s="414" t="s">
        <v>80</v>
      </c>
    </row>
    <row r="7" s="289" customFormat="1" customHeight="1" spans="1:10">
      <c r="A7" s="331">
        <f t="shared" ref="A7:A35" si="0">IF(B7="","",ROW()-5)</f>
        <v>2</v>
      </c>
      <c r="B7" s="332">
        <v>45474</v>
      </c>
      <c r="C7" s="335" t="s">
        <v>81</v>
      </c>
      <c r="D7" s="335">
        <v>2</v>
      </c>
      <c r="E7" s="375" t="s">
        <v>79</v>
      </c>
      <c r="F7" s="379">
        <v>115</v>
      </c>
      <c r="G7" s="380">
        <f t="shared" ref="G7:G35" si="1">IF(OR(D7="",F7=""),"",F7*D7)</f>
        <v>230</v>
      </c>
      <c r="H7" s="381"/>
      <c r="I7" s="415">
        <f t="shared" ref="I7:I35" si="2">IF(G7="","",G7-H7)</f>
        <v>230</v>
      </c>
      <c r="J7" s="414" t="s">
        <v>80</v>
      </c>
    </row>
    <row r="8" s="289" customFormat="1" customHeight="1" spans="1:10">
      <c r="A8" s="331">
        <f t="shared" si="0"/>
        <v>3</v>
      </c>
      <c r="B8" s="332">
        <v>45474</v>
      </c>
      <c r="C8" s="335" t="s">
        <v>82</v>
      </c>
      <c r="D8" s="335">
        <v>5</v>
      </c>
      <c r="E8" s="382" t="s">
        <v>83</v>
      </c>
      <c r="F8" s="379">
        <v>25</v>
      </c>
      <c r="G8" s="380">
        <f t="shared" si="1"/>
        <v>125</v>
      </c>
      <c r="H8" s="381"/>
      <c r="I8" s="415">
        <f t="shared" si="2"/>
        <v>125</v>
      </c>
      <c r="J8" s="414" t="s">
        <v>80</v>
      </c>
    </row>
    <row r="9" s="289" customFormat="1" customHeight="1" spans="1:10">
      <c r="A9" s="331">
        <f t="shared" si="0"/>
        <v>4</v>
      </c>
      <c r="B9" s="332">
        <v>45474</v>
      </c>
      <c r="C9" s="335" t="s">
        <v>84</v>
      </c>
      <c r="D9" s="335">
        <v>3</v>
      </c>
      <c r="E9" s="382" t="s">
        <v>83</v>
      </c>
      <c r="F9" s="379">
        <v>40</v>
      </c>
      <c r="G9" s="380">
        <f t="shared" si="1"/>
        <v>120</v>
      </c>
      <c r="H9" s="381"/>
      <c r="I9" s="415">
        <f t="shared" si="2"/>
        <v>120</v>
      </c>
      <c r="J9" s="414"/>
    </row>
    <row r="10" s="289" customFormat="1" customHeight="1" spans="1:10">
      <c r="A10" s="331">
        <f t="shared" si="0"/>
        <v>5</v>
      </c>
      <c r="B10" s="336">
        <v>45475</v>
      </c>
      <c r="C10" s="335" t="s">
        <v>84</v>
      </c>
      <c r="D10" s="335">
        <v>1</v>
      </c>
      <c r="E10" s="382" t="s">
        <v>85</v>
      </c>
      <c r="F10" s="379">
        <v>1000</v>
      </c>
      <c r="G10" s="380">
        <f t="shared" si="1"/>
        <v>1000</v>
      </c>
      <c r="H10" s="381"/>
      <c r="I10" s="415">
        <f t="shared" si="2"/>
        <v>1000</v>
      </c>
      <c r="J10" s="414" t="s">
        <v>86</v>
      </c>
    </row>
    <row r="11" s="289" customFormat="1" customHeight="1" spans="1:10">
      <c r="A11" s="331">
        <f t="shared" si="0"/>
        <v>6</v>
      </c>
      <c r="B11" s="336">
        <v>45481</v>
      </c>
      <c r="C11" s="335" t="s">
        <v>84</v>
      </c>
      <c r="D11" s="335">
        <v>1</v>
      </c>
      <c r="E11" s="382" t="s">
        <v>85</v>
      </c>
      <c r="F11" s="379">
        <v>1000</v>
      </c>
      <c r="G11" s="380">
        <f t="shared" si="1"/>
        <v>1000</v>
      </c>
      <c r="H11" s="381"/>
      <c r="I11" s="415">
        <f t="shared" si="2"/>
        <v>1000</v>
      </c>
      <c r="J11" s="414" t="s">
        <v>86</v>
      </c>
    </row>
    <row r="12" s="289" customFormat="1" customHeight="1" spans="1:10">
      <c r="A12" s="331">
        <f t="shared" si="0"/>
        <v>7</v>
      </c>
      <c r="B12" s="336">
        <v>45486</v>
      </c>
      <c r="C12" s="335" t="s">
        <v>84</v>
      </c>
      <c r="D12" s="335">
        <v>1</v>
      </c>
      <c r="E12" s="382" t="s">
        <v>85</v>
      </c>
      <c r="F12" s="379">
        <v>1000</v>
      </c>
      <c r="G12" s="380">
        <f t="shared" si="1"/>
        <v>1000</v>
      </c>
      <c r="H12" s="381"/>
      <c r="I12" s="415">
        <f t="shared" si="2"/>
        <v>1000</v>
      </c>
      <c r="J12" s="414" t="s">
        <v>87</v>
      </c>
    </row>
    <row r="13" s="289" customFormat="1" customHeight="1" spans="1:10">
      <c r="A13" s="331">
        <f t="shared" si="0"/>
        <v>8</v>
      </c>
      <c r="B13" s="336">
        <v>45486</v>
      </c>
      <c r="C13" s="335" t="s">
        <v>81</v>
      </c>
      <c r="D13" s="335">
        <v>1</v>
      </c>
      <c r="E13" s="382" t="s">
        <v>79</v>
      </c>
      <c r="F13" s="379">
        <v>105</v>
      </c>
      <c r="G13" s="380">
        <f t="shared" si="1"/>
        <v>105</v>
      </c>
      <c r="H13" s="381"/>
      <c r="I13" s="415">
        <f t="shared" si="2"/>
        <v>105</v>
      </c>
      <c r="J13" s="414"/>
    </row>
    <row r="14" s="289" customFormat="1" customHeight="1" spans="1:10">
      <c r="A14" s="331">
        <f t="shared" si="0"/>
        <v>9</v>
      </c>
      <c r="B14" s="336">
        <v>45487</v>
      </c>
      <c r="C14" s="333" t="s">
        <v>78</v>
      </c>
      <c r="D14" s="335">
        <v>5</v>
      </c>
      <c r="E14" s="383" t="s">
        <v>79</v>
      </c>
      <c r="F14" s="379">
        <v>142</v>
      </c>
      <c r="G14" s="380">
        <f t="shared" si="1"/>
        <v>710</v>
      </c>
      <c r="H14" s="381">
        <v>50</v>
      </c>
      <c r="I14" s="415">
        <f t="shared" si="2"/>
        <v>660</v>
      </c>
      <c r="J14" s="414"/>
    </row>
    <row r="15" s="289" customFormat="1" customHeight="1" spans="1:10">
      <c r="A15" s="331">
        <f t="shared" si="0"/>
        <v>10</v>
      </c>
      <c r="B15" s="336">
        <v>45493</v>
      </c>
      <c r="C15" s="335" t="s">
        <v>84</v>
      </c>
      <c r="D15" s="335">
        <v>1</v>
      </c>
      <c r="E15" s="382" t="s">
        <v>85</v>
      </c>
      <c r="F15" s="379">
        <v>1000</v>
      </c>
      <c r="G15" s="380">
        <f t="shared" si="1"/>
        <v>1000</v>
      </c>
      <c r="H15" s="381"/>
      <c r="I15" s="415">
        <f t="shared" si="2"/>
        <v>1000</v>
      </c>
      <c r="J15" s="414" t="s">
        <v>86</v>
      </c>
    </row>
    <row r="16" s="289" customFormat="1" customHeight="1" spans="1:10">
      <c r="A16" s="331">
        <f t="shared" si="0"/>
        <v>11</v>
      </c>
      <c r="B16" s="336">
        <v>45496</v>
      </c>
      <c r="C16" s="335" t="s">
        <v>84</v>
      </c>
      <c r="D16" s="335">
        <v>1</v>
      </c>
      <c r="E16" s="382" t="s">
        <v>85</v>
      </c>
      <c r="F16" s="379">
        <v>1000</v>
      </c>
      <c r="G16" s="380">
        <f t="shared" si="1"/>
        <v>1000</v>
      </c>
      <c r="H16" s="381"/>
      <c r="I16" s="415">
        <f t="shared" si="2"/>
        <v>1000</v>
      </c>
      <c r="J16" s="414" t="s">
        <v>86</v>
      </c>
    </row>
    <row r="17" s="289" customFormat="1" customHeight="1" spans="1:10">
      <c r="A17" s="331" t="str">
        <f t="shared" si="0"/>
        <v/>
      </c>
      <c r="B17" s="336"/>
      <c r="C17" s="335"/>
      <c r="D17" s="335"/>
      <c r="E17" s="382"/>
      <c r="F17" s="379"/>
      <c r="G17" s="380" t="str">
        <f t="shared" si="1"/>
        <v/>
      </c>
      <c r="H17" s="381"/>
      <c r="I17" s="415" t="str">
        <f t="shared" si="2"/>
        <v/>
      </c>
      <c r="J17" s="414"/>
    </row>
    <row r="18" s="289" customFormat="1" customHeight="1" spans="1:10">
      <c r="A18" s="331" t="str">
        <f t="shared" si="0"/>
        <v/>
      </c>
      <c r="B18" s="336"/>
      <c r="C18" s="335"/>
      <c r="D18" s="335"/>
      <c r="E18" s="382"/>
      <c r="F18" s="379"/>
      <c r="G18" s="380" t="str">
        <f t="shared" si="1"/>
        <v/>
      </c>
      <c r="H18" s="381"/>
      <c r="I18" s="415" t="str">
        <f t="shared" si="2"/>
        <v/>
      </c>
      <c r="J18" s="414"/>
    </row>
    <row r="19" s="289" customFormat="1" customHeight="1" spans="1:10">
      <c r="A19" s="331" t="str">
        <f t="shared" si="0"/>
        <v/>
      </c>
      <c r="B19" s="336"/>
      <c r="C19" s="335"/>
      <c r="D19" s="335"/>
      <c r="E19" s="382"/>
      <c r="F19" s="379"/>
      <c r="G19" s="380" t="str">
        <f t="shared" si="1"/>
        <v/>
      </c>
      <c r="H19" s="381"/>
      <c r="I19" s="415" t="str">
        <f t="shared" si="2"/>
        <v/>
      </c>
      <c r="J19" s="414"/>
    </row>
    <row r="20" s="289" customFormat="1" customHeight="1" spans="1:10">
      <c r="A20" s="331" t="str">
        <f t="shared" si="0"/>
        <v/>
      </c>
      <c r="B20" s="336"/>
      <c r="C20" s="335"/>
      <c r="D20" s="335"/>
      <c r="E20" s="382"/>
      <c r="F20" s="379"/>
      <c r="G20" s="380" t="str">
        <f t="shared" si="1"/>
        <v/>
      </c>
      <c r="H20" s="381"/>
      <c r="I20" s="415" t="str">
        <f t="shared" si="2"/>
        <v/>
      </c>
      <c r="J20" s="414"/>
    </row>
    <row r="21" s="289" customFormat="1" customHeight="1" spans="1:10">
      <c r="A21" s="331" t="str">
        <f t="shared" si="0"/>
        <v/>
      </c>
      <c r="B21" s="336"/>
      <c r="C21" s="335"/>
      <c r="D21" s="335"/>
      <c r="E21" s="382"/>
      <c r="F21" s="379"/>
      <c r="G21" s="380" t="str">
        <f t="shared" si="1"/>
        <v/>
      </c>
      <c r="H21" s="381"/>
      <c r="I21" s="415" t="str">
        <f t="shared" si="2"/>
        <v/>
      </c>
      <c r="J21" s="414"/>
    </row>
    <row r="22" s="289" customFormat="1" customHeight="1" spans="1:10">
      <c r="A22" s="331" t="str">
        <f t="shared" si="0"/>
        <v/>
      </c>
      <c r="B22" s="336"/>
      <c r="C22" s="335"/>
      <c r="D22" s="335"/>
      <c r="E22" s="382"/>
      <c r="F22" s="379"/>
      <c r="G22" s="380" t="str">
        <f t="shared" si="1"/>
        <v/>
      </c>
      <c r="H22" s="381"/>
      <c r="I22" s="415" t="str">
        <f t="shared" si="2"/>
        <v/>
      </c>
      <c r="J22" s="414"/>
    </row>
    <row r="23" s="289" customFormat="1" customHeight="1" spans="1:10">
      <c r="A23" s="331" t="str">
        <f t="shared" si="0"/>
        <v/>
      </c>
      <c r="B23" s="336"/>
      <c r="C23" s="335"/>
      <c r="D23" s="335"/>
      <c r="E23" s="382"/>
      <c r="F23" s="379"/>
      <c r="G23" s="380" t="str">
        <f t="shared" si="1"/>
        <v/>
      </c>
      <c r="H23" s="381"/>
      <c r="I23" s="415" t="str">
        <f t="shared" si="2"/>
        <v/>
      </c>
      <c r="J23" s="414"/>
    </row>
    <row r="24" s="289" customFormat="1" customHeight="1" spans="1:10">
      <c r="A24" s="331" t="str">
        <f t="shared" si="0"/>
        <v/>
      </c>
      <c r="B24" s="336"/>
      <c r="C24" s="335"/>
      <c r="D24" s="335"/>
      <c r="E24" s="382"/>
      <c r="F24" s="379"/>
      <c r="G24" s="380" t="str">
        <f t="shared" si="1"/>
        <v/>
      </c>
      <c r="H24" s="381"/>
      <c r="I24" s="415" t="str">
        <f t="shared" si="2"/>
        <v/>
      </c>
      <c r="J24" s="414"/>
    </row>
    <row r="25" s="289" customFormat="1" customHeight="1" spans="1:10">
      <c r="A25" s="331" t="str">
        <f t="shared" si="0"/>
        <v/>
      </c>
      <c r="B25" s="336"/>
      <c r="C25" s="335"/>
      <c r="D25" s="335"/>
      <c r="E25" s="382"/>
      <c r="F25" s="379"/>
      <c r="G25" s="380" t="str">
        <f t="shared" si="1"/>
        <v/>
      </c>
      <c r="H25" s="381"/>
      <c r="I25" s="415" t="str">
        <f t="shared" si="2"/>
        <v/>
      </c>
      <c r="J25" s="414"/>
    </row>
    <row r="26" s="289" customFormat="1" customHeight="1" spans="1:10">
      <c r="A26" s="331" t="str">
        <f t="shared" si="0"/>
        <v/>
      </c>
      <c r="B26" s="336"/>
      <c r="C26" s="335"/>
      <c r="D26" s="335"/>
      <c r="E26" s="382"/>
      <c r="F26" s="379"/>
      <c r="G26" s="380" t="str">
        <f t="shared" si="1"/>
        <v/>
      </c>
      <c r="H26" s="381"/>
      <c r="I26" s="415" t="str">
        <f t="shared" si="2"/>
        <v/>
      </c>
      <c r="J26" s="414"/>
    </row>
    <row r="27" s="289" customFormat="1" customHeight="1" spans="1:10">
      <c r="A27" s="331" t="str">
        <f t="shared" si="0"/>
        <v/>
      </c>
      <c r="B27" s="336"/>
      <c r="C27" s="335"/>
      <c r="D27" s="335"/>
      <c r="E27" s="382"/>
      <c r="F27" s="379"/>
      <c r="G27" s="380" t="str">
        <f t="shared" si="1"/>
        <v/>
      </c>
      <c r="H27" s="381"/>
      <c r="I27" s="415" t="str">
        <f t="shared" si="2"/>
        <v/>
      </c>
      <c r="J27" s="414"/>
    </row>
    <row r="28" s="289" customFormat="1" customHeight="1" spans="1:10">
      <c r="A28" s="331" t="str">
        <f t="shared" si="0"/>
        <v/>
      </c>
      <c r="B28" s="336"/>
      <c r="C28" s="335"/>
      <c r="D28" s="335"/>
      <c r="E28" s="382"/>
      <c r="F28" s="379"/>
      <c r="G28" s="380" t="str">
        <f t="shared" si="1"/>
        <v/>
      </c>
      <c r="H28" s="381"/>
      <c r="I28" s="415" t="str">
        <f t="shared" si="2"/>
        <v/>
      </c>
      <c r="J28" s="414"/>
    </row>
    <row r="29" s="289" customFormat="1" customHeight="1" spans="1:10">
      <c r="A29" s="331" t="str">
        <f t="shared" si="0"/>
        <v/>
      </c>
      <c r="B29" s="336"/>
      <c r="C29" s="335"/>
      <c r="D29" s="335"/>
      <c r="E29" s="382"/>
      <c r="F29" s="379"/>
      <c r="G29" s="380" t="str">
        <f t="shared" si="1"/>
        <v/>
      </c>
      <c r="H29" s="381"/>
      <c r="I29" s="415" t="str">
        <f t="shared" si="2"/>
        <v/>
      </c>
      <c r="J29" s="414"/>
    </row>
    <row r="30" s="289" customFormat="1" customHeight="1" spans="1:10">
      <c r="A30" s="331" t="str">
        <f t="shared" si="0"/>
        <v/>
      </c>
      <c r="B30" s="336"/>
      <c r="C30" s="335"/>
      <c r="D30" s="335"/>
      <c r="E30" s="382"/>
      <c r="F30" s="379"/>
      <c r="G30" s="380" t="str">
        <f t="shared" si="1"/>
        <v/>
      </c>
      <c r="H30" s="381"/>
      <c r="I30" s="415"/>
      <c r="J30" s="414"/>
    </row>
    <row r="31" s="289" customFormat="1" customHeight="1" spans="1:10">
      <c r="A31" s="331" t="str">
        <f t="shared" si="0"/>
        <v/>
      </c>
      <c r="B31" s="336"/>
      <c r="C31" s="335"/>
      <c r="D31" s="335"/>
      <c r="E31" s="382"/>
      <c r="F31" s="379"/>
      <c r="G31" s="380" t="str">
        <f t="shared" si="1"/>
        <v/>
      </c>
      <c r="H31" s="381"/>
      <c r="I31" s="415" t="str">
        <f t="shared" si="2"/>
        <v/>
      </c>
      <c r="J31" s="414"/>
    </row>
    <row r="32" s="289" customFormat="1" customHeight="1" spans="1:10">
      <c r="A32" s="331" t="str">
        <f t="shared" si="0"/>
        <v/>
      </c>
      <c r="B32" s="336"/>
      <c r="C32" s="335"/>
      <c r="D32" s="335"/>
      <c r="E32" s="382"/>
      <c r="F32" s="379"/>
      <c r="G32" s="380" t="str">
        <f t="shared" si="1"/>
        <v/>
      </c>
      <c r="H32" s="381"/>
      <c r="I32" s="415" t="str">
        <f t="shared" si="2"/>
        <v/>
      </c>
      <c r="J32" s="414"/>
    </row>
    <row r="33" s="289" customFormat="1" customHeight="1" spans="1:10">
      <c r="A33" s="331" t="str">
        <f t="shared" si="0"/>
        <v/>
      </c>
      <c r="B33" s="336"/>
      <c r="C33" s="335"/>
      <c r="D33" s="335"/>
      <c r="E33" s="382"/>
      <c r="F33" s="379"/>
      <c r="G33" s="380" t="str">
        <f t="shared" si="1"/>
        <v/>
      </c>
      <c r="H33" s="381"/>
      <c r="I33" s="415" t="str">
        <f t="shared" si="2"/>
        <v/>
      </c>
      <c r="J33" s="414"/>
    </row>
    <row r="34" s="289" customFormat="1" customHeight="1" spans="1:10">
      <c r="A34" s="331" t="str">
        <f t="shared" si="0"/>
        <v/>
      </c>
      <c r="B34" s="336"/>
      <c r="C34" s="335"/>
      <c r="D34" s="335"/>
      <c r="E34" s="382"/>
      <c r="F34" s="379"/>
      <c r="G34" s="380" t="str">
        <f t="shared" si="1"/>
        <v/>
      </c>
      <c r="H34" s="381"/>
      <c r="I34" s="415" t="str">
        <f t="shared" si="2"/>
        <v/>
      </c>
      <c r="J34" s="414"/>
    </row>
    <row r="35" s="289" customFormat="1" customHeight="1" spans="1:10">
      <c r="A35" s="331" t="str">
        <f t="shared" si="0"/>
        <v/>
      </c>
      <c r="B35" s="337"/>
      <c r="C35" s="338"/>
      <c r="D35" s="338"/>
      <c r="E35" s="384"/>
      <c r="F35" s="385"/>
      <c r="G35" s="386" t="str">
        <f t="shared" si="1"/>
        <v/>
      </c>
      <c r="H35" s="387"/>
      <c r="I35" s="416" t="str">
        <f t="shared" si="2"/>
        <v/>
      </c>
      <c r="J35" s="417"/>
    </row>
    <row r="36" s="289" customFormat="1" customHeight="1" spans="1:10">
      <c r="A36" s="339" t="s">
        <v>88</v>
      </c>
      <c r="B36" s="340"/>
      <c r="C36" s="340"/>
      <c r="D36" s="340"/>
      <c r="E36" s="340"/>
      <c r="F36" s="340"/>
      <c r="G36" s="340"/>
      <c r="H36" s="340"/>
      <c r="I36" s="418">
        <f>SUM(I6:I35)</f>
        <v>6845</v>
      </c>
      <c r="J36" s="419" t="str">
        <f>"Total Discount : Rs "&amp;SUM(H6:H35)</f>
        <v>Total Discount : Rs 150</v>
      </c>
    </row>
    <row r="37" s="317" customFormat="1" customHeight="1" spans="1:10">
      <c r="A37" s="341"/>
      <c r="B37" s="342"/>
      <c r="C37" s="342"/>
      <c r="D37" s="342"/>
      <c r="E37" s="342"/>
      <c r="F37" s="342"/>
      <c r="G37" s="342"/>
      <c r="H37" s="342"/>
      <c r="I37" s="420"/>
      <c r="J37" s="421"/>
    </row>
    <row r="38" s="317" customFormat="1" customHeight="1" spans="4:10">
      <c r="D38" s="343"/>
      <c r="E38" s="343"/>
      <c r="F38" s="343"/>
      <c r="G38" s="343"/>
      <c r="H38" s="343"/>
      <c r="I38" s="343"/>
      <c r="J38" s="343"/>
    </row>
    <row r="39" s="317" customFormat="1" customHeight="1" spans="1:10">
      <c r="A39" s="344" t="s">
        <v>89</v>
      </c>
      <c r="B39" s="344"/>
      <c r="C39" s="344"/>
      <c r="D39" s="344"/>
      <c r="E39" s="344"/>
      <c r="F39" s="388"/>
      <c r="G39" s="389" t="s">
        <v>90</v>
      </c>
      <c r="H39" s="390"/>
      <c r="I39" s="422"/>
      <c r="J39" s="343"/>
    </row>
    <row r="40" s="317" customFormat="1" customHeight="1" spans="1:10">
      <c r="A40" s="345" t="s">
        <v>91</v>
      </c>
      <c r="B40" s="346" t="s">
        <v>1</v>
      </c>
      <c r="C40" s="347" t="s">
        <v>16</v>
      </c>
      <c r="D40" s="345" t="s">
        <v>92</v>
      </c>
      <c r="E40" s="345" t="s">
        <v>53</v>
      </c>
      <c r="F40" s="388"/>
      <c r="G40" s="391"/>
      <c r="H40" s="392"/>
      <c r="I40" s="423"/>
      <c r="J40" s="424"/>
    </row>
    <row r="41" s="317" customFormat="1" customHeight="1" spans="1:10">
      <c r="A41" s="348">
        <f>'Data-Info'!D6</f>
        <v>300</v>
      </c>
      <c r="B41" s="349"/>
      <c r="C41" s="350">
        <f>Dashboard!M5</f>
        <v>17</v>
      </c>
      <c r="D41" s="351"/>
      <c r="E41" s="393" t="str">
        <f>IF(B41="","",(A41*C41)+D41)</f>
        <v/>
      </c>
      <c r="F41" s="394"/>
      <c r="G41" s="395" t="s">
        <v>71</v>
      </c>
      <c r="H41" s="395" t="s">
        <v>93</v>
      </c>
      <c r="I41" s="395" t="s">
        <v>76</v>
      </c>
      <c r="J41" s="318"/>
    </row>
    <row r="42" s="317" customFormat="1" customHeight="1" spans="1:10">
      <c r="A42" s="289"/>
      <c r="B42" s="289"/>
      <c r="C42" s="289"/>
      <c r="D42" s="289"/>
      <c r="E42" s="289"/>
      <c r="F42" s="394"/>
      <c r="G42" s="395"/>
      <c r="H42" s="395"/>
      <c r="I42" s="395"/>
      <c r="J42" s="363"/>
    </row>
    <row r="43" s="317" customFormat="1" customHeight="1" spans="1:10">
      <c r="A43" s="344" t="s">
        <v>94</v>
      </c>
      <c r="B43" s="344"/>
      <c r="C43" s="344"/>
      <c r="D43" s="344"/>
      <c r="E43" s="344"/>
      <c r="F43" s="394"/>
      <c r="G43" s="396">
        <f>IF(H43="","",ROW()-42)</f>
        <v>1</v>
      </c>
      <c r="H43" s="396" t="s">
        <v>95</v>
      </c>
      <c r="I43" s="425" t="str">
        <f>E41</f>
        <v/>
      </c>
      <c r="J43" s="363"/>
    </row>
    <row r="44" s="317" customFormat="1" customHeight="1" spans="1:10">
      <c r="A44" s="352" t="s">
        <v>71</v>
      </c>
      <c r="B44" s="346" t="s">
        <v>1</v>
      </c>
      <c r="C44" s="345" t="s">
        <v>75</v>
      </c>
      <c r="D44" s="345" t="s">
        <v>73</v>
      </c>
      <c r="E44" s="345" t="s">
        <v>76</v>
      </c>
      <c r="F44" s="394"/>
      <c r="G44" s="396">
        <f t="shared" ref="G44:G49" si="3">IF(H44="","",ROW()-42)</f>
        <v>2</v>
      </c>
      <c r="H44" s="396" t="s">
        <v>96</v>
      </c>
      <c r="I44" s="425">
        <f>SUM(E45:E47)</f>
        <v>2100</v>
      </c>
      <c r="J44" s="363"/>
    </row>
    <row r="45" s="317" customFormat="1" customHeight="1" spans="1:10">
      <c r="A45" s="353">
        <f>IF(B45="","",ROW()-44)</f>
        <v>1</v>
      </c>
      <c r="B45" s="354">
        <v>45477</v>
      </c>
      <c r="C45" s="355">
        <v>1050</v>
      </c>
      <c r="D45" s="356">
        <v>1</v>
      </c>
      <c r="E45" s="393">
        <f>IF(OR(C45="",D45=""),"",C45*D45)</f>
        <v>1050</v>
      </c>
      <c r="F45" s="394"/>
      <c r="G45" s="396">
        <f t="shared" si="3"/>
        <v>3</v>
      </c>
      <c r="H45" s="396" t="s">
        <v>97</v>
      </c>
      <c r="I45" s="425" t="str">
        <f>E51</f>
        <v/>
      </c>
      <c r="J45" s="363"/>
    </row>
    <row r="46" s="317" customFormat="1" customHeight="1" spans="1:10">
      <c r="A46" s="353" t="str">
        <f>IF(B46="","",ROW()-44)</f>
        <v/>
      </c>
      <c r="B46" s="354"/>
      <c r="C46" s="355">
        <v>1050</v>
      </c>
      <c r="D46" s="356">
        <v>1</v>
      </c>
      <c r="E46" s="393">
        <f>IF(OR(C46="",D46=""),"",C46*D46)</f>
        <v>1050</v>
      </c>
      <c r="F46" s="394"/>
      <c r="G46" s="396" t="str">
        <f t="shared" si="3"/>
        <v/>
      </c>
      <c r="H46" s="397"/>
      <c r="I46" s="426"/>
      <c r="J46" s="363"/>
    </row>
    <row r="47" s="317" customFormat="1" customHeight="1" spans="1:10">
      <c r="A47" s="353" t="str">
        <f>IF(B47="","",ROW()-44)</f>
        <v/>
      </c>
      <c r="B47" s="354"/>
      <c r="C47" s="357"/>
      <c r="D47" s="356"/>
      <c r="E47" s="393" t="str">
        <f>IF(OR(C47="",D47=""),"",C47*D47)</f>
        <v/>
      </c>
      <c r="F47" s="394"/>
      <c r="G47" s="396" t="str">
        <f t="shared" si="3"/>
        <v/>
      </c>
      <c r="H47" s="397"/>
      <c r="I47" s="426"/>
      <c r="J47" s="363"/>
    </row>
    <row r="48" s="317" customFormat="1" customHeight="1" spans="6:10">
      <c r="F48" s="394"/>
      <c r="G48" s="396" t="str">
        <f t="shared" si="3"/>
        <v/>
      </c>
      <c r="H48" s="398"/>
      <c r="I48" s="426"/>
      <c r="J48" s="363"/>
    </row>
    <row r="49" s="317" customFormat="1" customHeight="1" spans="1:10">
      <c r="A49" s="344" t="s">
        <v>98</v>
      </c>
      <c r="B49" s="344"/>
      <c r="C49" s="344"/>
      <c r="D49" s="344"/>
      <c r="E49" s="344"/>
      <c r="F49" s="394"/>
      <c r="G49" s="396" t="str">
        <f t="shared" si="3"/>
        <v/>
      </c>
      <c r="H49" s="399"/>
      <c r="I49" s="427"/>
      <c r="J49" s="363"/>
    </row>
    <row r="50" s="317" customFormat="1" customHeight="1" spans="1:10">
      <c r="A50" s="358" t="s">
        <v>99</v>
      </c>
      <c r="B50" s="359"/>
      <c r="C50" s="345" t="s">
        <v>100</v>
      </c>
      <c r="D50" s="345" t="s">
        <v>77</v>
      </c>
      <c r="E50" s="345" t="s">
        <v>53</v>
      </c>
      <c r="F50" s="394"/>
      <c r="G50" s="400" t="s">
        <v>53</v>
      </c>
      <c r="H50" s="401"/>
      <c r="I50" s="428">
        <f>SUM(I43:I49)</f>
        <v>2100</v>
      </c>
      <c r="J50" s="363"/>
    </row>
    <row r="51" s="317" customFormat="1" customHeight="1" spans="1:10">
      <c r="A51" s="360">
        <f>'Data-Info'!D8</f>
        <v>100</v>
      </c>
      <c r="B51" s="361"/>
      <c r="C51" s="362"/>
      <c r="D51" s="351"/>
      <c r="E51" s="393" t="str">
        <f>IF(OR(A51="",C51=""),"",(A51*C51)-D51)</f>
        <v/>
      </c>
      <c r="F51" s="402"/>
      <c r="G51" s="403"/>
      <c r="H51" s="404"/>
      <c r="I51" s="429"/>
      <c r="J51" s="363"/>
    </row>
    <row r="52" s="317" customFormat="1" customHeight="1" spans="1:10">
      <c r="A52" s="363"/>
      <c r="B52" s="363"/>
      <c r="C52" s="363"/>
      <c r="D52" s="363"/>
      <c r="E52" s="363"/>
      <c r="F52" s="402"/>
      <c r="G52" s="405"/>
      <c r="H52" s="405"/>
      <c r="I52" s="405"/>
      <c r="J52" s="363"/>
    </row>
    <row r="53" s="317" customFormat="1" customHeight="1" spans="1:10">
      <c r="A53" s="364" t="s">
        <v>101</v>
      </c>
      <c r="B53" s="364"/>
      <c r="C53" s="364"/>
      <c r="D53" s="364"/>
      <c r="E53" s="364"/>
      <c r="F53" s="364"/>
      <c r="G53" s="364"/>
      <c r="H53" s="405"/>
      <c r="I53" s="405"/>
      <c r="J53" s="430"/>
    </row>
    <row r="54" customHeight="1" spans="1:7">
      <c r="A54" s="364"/>
      <c r="B54" s="364"/>
      <c r="C54" s="364"/>
      <c r="D54" s="364"/>
      <c r="E54" s="364"/>
      <c r="F54" s="364"/>
      <c r="G54" s="364"/>
    </row>
    <row r="55" customHeight="1" spans="1:7">
      <c r="A55" s="365" t="s">
        <v>102</v>
      </c>
      <c r="B55" s="365" t="s">
        <v>1</v>
      </c>
      <c r="C55" s="365" t="s">
        <v>23</v>
      </c>
      <c r="D55" s="365" t="s">
        <v>103</v>
      </c>
      <c r="E55" s="365" t="s">
        <v>104</v>
      </c>
      <c r="F55" s="365"/>
      <c r="G55" s="365"/>
    </row>
    <row r="56" customHeight="1" spans="1:7">
      <c r="A56" s="366">
        <f>IF(OR(B56="",C56="",D56=""),"",ROW()-55)</f>
        <v>1</v>
      </c>
      <c r="B56" s="367">
        <v>45495</v>
      </c>
      <c r="C56" s="368" t="s">
        <v>29</v>
      </c>
      <c r="D56" s="369">
        <v>100</v>
      </c>
      <c r="E56" s="406" t="s">
        <v>105</v>
      </c>
      <c r="F56" s="406"/>
      <c r="G56" s="406"/>
    </row>
    <row r="57" customHeight="1" spans="1:7">
      <c r="A57" s="366" t="str">
        <f t="shared" ref="A57:A65" si="4">IF(B57="","",ROW()-55)</f>
        <v/>
      </c>
      <c r="B57" s="367"/>
      <c r="C57" s="368"/>
      <c r="D57" s="369"/>
      <c r="E57" s="406"/>
      <c r="F57" s="406"/>
      <c r="G57" s="406"/>
    </row>
    <row r="58" customHeight="1" spans="1:7">
      <c r="A58" s="366" t="str">
        <f t="shared" si="4"/>
        <v/>
      </c>
      <c r="B58" s="367"/>
      <c r="C58" s="368"/>
      <c r="D58" s="369"/>
      <c r="E58" s="406"/>
      <c r="F58" s="406"/>
      <c r="G58" s="406"/>
    </row>
    <row r="59" customHeight="1" spans="1:7">
      <c r="A59" s="366" t="str">
        <f t="shared" si="4"/>
        <v/>
      </c>
      <c r="B59" s="367"/>
      <c r="C59" s="368"/>
      <c r="D59" s="369"/>
      <c r="E59" s="406"/>
      <c r="F59" s="406"/>
      <c r="G59" s="406"/>
    </row>
    <row r="60" customHeight="1" spans="1:7">
      <c r="A60" s="366" t="str">
        <f t="shared" si="4"/>
        <v/>
      </c>
      <c r="B60" s="367"/>
      <c r="C60" s="368"/>
      <c r="D60" s="369"/>
      <c r="E60" s="406"/>
      <c r="F60" s="406"/>
      <c r="G60" s="406"/>
    </row>
    <row r="61" customHeight="1" spans="1:7">
      <c r="A61" s="366" t="str">
        <f t="shared" si="4"/>
        <v/>
      </c>
      <c r="B61" s="367"/>
      <c r="C61" s="368"/>
      <c r="D61" s="369"/>
      <c r="E61" s="406"/>
      <c r="F61" s="406"/>
      <c r="G61" s="406"/>
    </row>
    <row r="62" customHeight="1" spans="1:7">
      <c r="A62" s="366" t="str">
        <f t="shared" si="4"/>
        <v/>
      </c>
      <c r="B62" s="367"/>
      <c r="C62" s="368"/>
      <c r="D62" s="369"/>
      <c r="E62" s="406"/>
      <c r="F62" s="406"/>
      <c r="G62" s="406"/>
    </row>
    <row r="63" customHeight="1" spans="1:7">
      <c r="A63" s="366" t="str">
        <f t="shared" si="4"/>
        <v/>
      </c>
      <c r="B63" s="367"/>
      <c r="C63" s="368"/>
      <c r="D63" s="369"/>
      <c r="E63" s="406"/>
      <c r="F63" s="406"/>
      <c r="G63" s="406"/>
    </row>
    <row r="64" customHeight="1" spans="1:7">
      <c r="A64" s="366" t="str">
        <f t="shared" si="4"/>
        <v/>
      </c>
      <c r="B64" s="367"/>
      <c r="C64" s="368"/>
      <c r="D64" s="369"/>
      <c r="E64" s="406"/>
      <c r="F64" s="406"/>
      <c r="G64" s="406"/>
    </row>
    <row r="65" customHeight="1" spans="1:7">
      <c r="A65" s="366" t="str">
        <f t="shared" si="4"/>
        <v/>
      </c>
      <c r="B65" s="367"/>
      <c r="C65" s="368"/>
      <c r="D65" s="369"/>
      <c r="E65" s="406"/>
      <c r="F65" s="406"/>
      <c r="G65" s="406"/>
    </row>
  </sheetData>
  <sheetProtection algorithmName="SHA-512" hashValue="z2h7SK15VbifwIdYKWB+u+BPb8Zm8oBsp8pq8j7Iz27//eGdotXtXzfyieIv6EJ2mhptXYTaOBGUXKQ6yN4c0Q==" saltValue="h5lDY1dMFc0ulmgjwM3Elw==" spinCount="100000" sheet="1" objects="1" scenarios="1"/>
  <mergeCells count="29">
    <mergeCell ref="A39:E39"/>
    <mergeCell ref="A43:E43"/>
    <mergeCell ref="A49:E49"/>
    <mergeCell ref="A50:B50"/>
    <mergeCell ref="A51:B51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G41:G42"/>
    <mergeCell ref="H41:H42"/>
    <mergeCell ref="I36:I37"/>
    <mergeCell ref="I41:I42"/>
    <mergeCell ref="I50:I51"/>
    <mergeCell ref="J36:J37"/>
    <mergeCell ref="A1:J2"/>
    <mergeCell ref="A3:F4"/>
    <mergeCell ref="G3:J4"/>
    <mergeCell ref="A36:H37"/>
    <mergeCell ref="G50:H51"/>
    <mergeCell ref="G39:I40"/>
    <mergeCell ref="A53:G54"/>
  </mergeCells>
  <dataValidations count="5">
    <dataValidation type="list" allowBlank="1" showInputMessage="1" showErrorMessage="1" sqref="E6:E35">
      <formula1>"Gram,KG,L,Packet"</formula1>
    </dataValidation>
    <dataValidation type="list" allowBlank="1" showInputMessage="1" showErrorMessage="1" sqref="C56:C65">
      <formula1>'Meal Counting'!$C$1:$AN$1</formula1>
    </dataValidation>
    <dataValidation type="list" allowBlank="1" showInputMessage="1" showErrorMessage="1" sqref="B6:B35 B45:B47 B56:B65">
      <formula1>Dashboard!$B$5:$B$36</formula1>
    </dataValidation>
    <dataValidation type="list" allowBlank="1" showInputMessage="1" showErrorMessage="1" sqref="C51">
      <formula1>"1,2,3,4,5,6"</formula1>
    </dataValidation>
    <dataValidation type="list" allowBlank="1" showInputMessage="1" showErrorMessage="1" sqref="B41">
      <formula1>hidden_data!$L$2:$L$12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J23"/>
  <sheetViews>
    <sheetView workbookViewId="0">
      <pane xSplit="3" ySplit="1" topLeftCell="D12" activePane="bottomRight" state="frozen"/>
      <selection/>
      <selection pane="topRight"/>
      <selection pane="bottomLeft"/>
      <selection pane="bottomRight" activeCell="J32" sqref="J32"/>
    </sheetView>
  </sheetViews>
  <sheetFormatPr defaultColWidth="8.87333333333333" defaultRowHeight="15"/>
  <cols>
    <col min="1" max="1" width="5.10666666666667" style="289" customWidth="1"/>
    <col min="2" max="2" width="14.66" style="290" customWidth="1"/>
    <col min="3" max="3" width="19.9066666666667" style="290" customWidth="1"/>
    <col min="4" max="8" width="10.8933333333333" style="289" customWidth="1"/>
    <col min="9" max="9" width="24.62" style="290" customWidth="1"/>
    <col min="10" max="10" width="33.6266666666667" style="289" customWidth="1"/>
    <col min="11" max="16384" width="8.87333333333333" style="289"/>
  </cols>
  <sheetData>
    <row r="1" ht="15.75" spans="1:10">
      <c r="A1" s="291" t="s">
        <v>71</v>
      </c>
      <c r="B1" s="292" t="s">
        <v>23</v>
      </c>
      <c r="C1" s="293" t="s">
        <v>106</v>
      </c>
      <c r="D1" s="292" t="s">
        <v>107</v>
      </c>
      <c r="E1" s="292" t="s">
        <v>108</v>
      </c>
      <c r="F1" s="292" t="s">
        <v>109</v>
      </c>
      <c r="G1" s="292" t="s">
        <v>110</v>
      </c>
      <c r="H1" s="292" t="s">
        <v>66</v>
      </c>
      <c r="I1" s="292" t="s">
        <v>53</v>
      </c>
      <c r="J1" s="308" t="s">
        <v>61</v>
      </c>
    </row>
    <row r="2" ht="20.25" spans="1:10">
      <c r="A2" s="294">
        <f>IF(B2="","",ROW()-1)</f>
        <v>1</v>
      </c>
      <c r="B2" s="295" t="s">
        <v>24</v>
      </c>
      <c r="C2" s="296">
        <v>45474</v>
      </c>
      <c r="D2" s="297">
        <v>500</v>
      </c>
      <c r="E2" s="306">
        <f>IFERROR(VLOOKUP($B2&amp;"1",hidden_data!$C$3:$E$63,3,0),"")</f>
        <v>505</v>
      </c>
      <c r="F2" s="306" t="str">
        <f>IFERROR(VLOOKUP($B2&amp;"2",hidden_data!$C$3:$E$63,3,0),"")</f>
        <v/>
      </c>
      <c r="G2" s="306" t="str">
        <f>IFERROR(VLOOKUP($B2&amp;"3",hidden_data!$C$3:$E$63,3,0),"")</f>
        <v/>
      </c>
      <c r="H2" s="297"/>
      <c r="I2" s="309">
        <f>IF(SUM(D2:H2)=0,"",SUM(D2:H2))</f>
        <v>1005</v>
      </c>
      <c r="J2" s="310" t="s">
        <v>111</v>
      </c>
    </row>
    <row r="3" ht="20.25" spans="1:10">
      <c r="A3" s="294">
        <f t="shared" ref="A3:A21" si="0">IF(B3="","",ROW()-1)</f>
        <v>2</v>
      </c>
      <c r="B3" s="295" t="s">
        <v>33</v>
      </c>
      <c r="C3" s="296">
        <v>45474</v>
      </c>
      <c r="D3" s="297">
        <v>500</v>
      </c>
      <c r="E3" s="306">
        <f>IFERROR(VLOOKUP($B3&amp;"1",hidden_data!$C$3:$E$63,3,0),"")</f>
        <v>295</v>
      </c>
      <c r="F3" s="306" t="str">
        <f>IFERROR(VLOOKUP($B3&amp;"2",hidden_data!$C$3:$E$63,3,0),"")</f>
        <v/>
      </c>
      <c r="G3" s="306" t="str">
        <f>IFERROR(VLOOKUP($B3&amp;"3",hidden_data!$C$3:$E$63,3,0),"")</f>
        <v/>
      </c>
      <c r="H3" s="297"/>
      <c r="I3" s="309">
        <f t="shared" ref="I3:I21" si="1">IF(SUM(D3:H3)=0,"",SUM(D3:H3))</f>
        <v>795</v>
      </c>
      <c r="J3" s="310" t="s">
        <v>111</v>
      </c>
    </row>
    <row r="4" ht="20.25" spans="1:10">
      <c r="A4" s="294">
        <f t="shared" si="0"/>
        <v>3</v>
      </c>
      <c r="B4" s="295" t="s">
        <v>41</v>
      </c>
      <c r="C4" s="296">
        <v>45475</v>
      </c>
      <c r="D4" s="297">
        <v>500</v>
      </c>
      <c r="E4" s="306">
        <f>IFERROR(VLOOKUP($B4&amp;"1",hidden_data!$C$3:$E$63,3,0),"")</f>
        <v>432</v>
      </c>
      <c r="F4" s="306" t="str">
        <f>IFERROR(VLOOKUP($B4&amp;"2",hidden_data!$C$3:$E$63,3,0),"")</f>
        <v/>
      </c>
      <c r="G4" s="306" t="str">
        <f>IFERROR(VLOOKUP($B4&amp;"3",hidden_data!$C$3:$E$63,3,0),"")</f>
        <v/>
      </c>
      <c r="H4" s="297"/>
      <c r="I4" s="309">
        <f t="shared" si="1"/>
        <v>932</v>
      </c>
      <c r="J4" s="310" t="s">
        <v>112</v>
      </c>
    </row>
    <row r="5" ht="20.25" spans="1:10">
      <c r="A5" s="294">
        <f t="shared" si="0"/>
        <v>4</v>
      </c>
      <c r="B5" s="295" t="s">
        <v>34</v>
      </c>
      <c r="C5" s="296">
        <v>45475</v>
      </c>
      <c r="D5" s="297">
        <v>500</v>
      </c>
      <c r="E5" s="306">
        <f>IFERROR(VLOOKUP($B5&amp;"1",hidden_data!$C$3:$E$63,3,0),"")</f>
        <v>551</v>
      </c>
      <c r="F5" s="306">
        <f>IFERROR(VLOOKUP($B5&amp;"2",hidden_data!$C$3:$E$63,3,0),"")</f>
        <v>516</v>
      </c>
      <c r="G5" s="306" t="str">
        <f>IFERROR(VLOOKUP($B5&amp;"3",hidden_data!$C$3:$E$63,3,0),"")</f>
        <v/>
      </c>
      <c r="H5" s="297"/>
      <c r="I5" s="309">
        <f t="shared" si="1"/>
        <v>1567</v>
      </c>
      <c r="J5" s="310" t="s">
        <v>111</v>
      </c>
    </row>
    <row r="6" ht="20.25" spans="1:10">
      <c r="A6" s="294">
        <f t="shared" si="0"/>
        <v>5</v>
      </c>
      <c r="B6" s="295" t="s">
        <v>26</v>
      </c>
      <c r="C6" s="296">
        <v>45475</v>
      </c>
      <c r="D6" s="297">
        <v>500</v>
      </c>
      <c r="E6" s="306" t="str">
        <f>IFERROR(VLOOKUP($B6&amp;"1",hidden_data!$C$3:$E$63,3,0),"")</f>
        <v/>
      </c>
      <c r="F6" s="306" t="str">
        <f>IFERROR(VLOOKUP($B6&amp;"2",hidden_data!$C$3:$E$63,3,0),"")</f>
        <v/>
      </c>
      <c r="G6" s="306" t="str">
        <f>IFERROR(VLOOKUP($B6&amp;"3",hidden_data!$C$3:$E$63,3,0),"")</f>
        <v/>
      </c>
      <c r="H6" s="297"/>
      <c r="I6" s="309">
        <f t="shared" si="1"/>
        <v>500</v>
      </c>
      <c r="J6" s="310" t="s">
        <v>113</v>
      </c>
    </row>
    <row r="7" ht="20.25" spans="1:10">
      <c r="A7" s="294">
        <f t="shared" si="0"/>
        <v>6</v>
      </c>
      <c r="B7" s="295" t="s">
        <v>39</v>
      </c>
      <c r="C7" s="296">
        <v>45475</v>
      </c>
      <c r="D7" s="297">
        <v>500</v>
      </c>
      <c r="E7" s="306">
        <f>IFERROR(VLOOKUP($B7&amp;"1",hidden_data!$C$3:$E$63,3,0),"")</f>
        <v>750</v>
      </c>
      <c r="F7" s="306">
        <f>IFERROR(VLOOKUP($B7&amp;"2",hidden_data!$C$3:$E$63,3,0),"")</f>
        <v>476</v>
      </c>
      <c r="G7" s="306" t="str">
        <f>IFERROR(VLOOKUP($B7&amp;"3",hidden_data!$C$3:$E$63,3,0),"")</f>
        <v/>
      </c>
      <c r="H7" s="297"/>
      <c r="I7" s="309">
        <f t="shared" si="1"/>
        <v>1726</v>
      </c>
      <c r="J7" s="310" t="s">
        <v>114</v>
      </c>
    </row>
    <row r="8" ht="20.25" spans="1:10">
      <c r="A8" s="294">
        <f t="shared" si="0"/>
        <v>7</v>
      </c>
      <c r="B8" s="295" t="s">
        <v>37</v>
      </c>
      <c r="C8" s="296">
        <v>45475</v>
      </c>
      <c r="D8" s="297">
        <v>526</v>
      </c>
      <c r="E8" s="306">
        <f>IFERROR(VLOOKUP($B8&amp;"1",hidden_data!$C$3:$E$63,3,0),"")</f>
        <v>912</v>
      </c>
      <c r="F8" s="306" t="str">
        <f>IFERROR(VLOOKUP($B8&amp;"2",hidden_data!$C$3:$E$63,3,0),"")</f>
        <v/>
      </c>
      <c r="G8" s="306" t="str">
        <f>IFERROR(VLOOKUP($B8&amp;"3",hidden_data!$C$3:$E$63,3,0),"")</f>
        <v/>
      </c>
      <c r="H8" s="297"/>
      <c r="I8" s="309">
        <f t="shared" si="1"/>
        <v>1438</v>
      </c>
      <c r="J8" s="310" t="s">
        <v>115</v>
      </c>
    </row>
    <row r="9" ht="20.25" spans="1:10">
      <c r="A9" s="294">
        <f t="shared" si="0"/>
        <v>8</v>
      </c>
      <c r="B9" s="295" t="s">
        <v>28</v>
      </c>
      <c r="C9" s="296">
        <v>45479</v>
      </c>
      <c r="D9" s="297">
        <v>576</v>
      </c>
      <c r="E9" s="306">
        <f>IFERROR(VLOOKUP($B9&amp;"1",hidden_data!$C$3:$E$63,3,0),"")</f>
        <v>516</v>
      </c>
      <c r="F9" s="306">
        <f>IFERROR(VLOOKUP($B9&amp;"2",hidden_data!$C$3:$E$63,3,0),"")</f>
        <v>704</v>
      </c>
      <c r="G9" s="306" t="str">
        <f>IFERROR(VLOOKUP($B9&amp;"3",hidden_data!$C$3:$E$63,3,0),"")</f>
        <v/>
      </c>
      <c r="H9" s="297"/>
      <c r="I9" s="309">
        <f t="shared" si="1"/>
        <v>1796</v>
      </c>
      <c r="J9" s="310" t="s">
        <v>113</v>
      </c>
    </row>
    <row r="10" ht="20.25" spans="1:10">
      <c r="A10" s="294">
        <f t="shared" si="0"/>
        <v>9</v>
      </c>
      <c r="B10" s="295" t="s">
        <v>27</v>
      </c>
      <c r="C10" s="296">
        <v>45479</v>
      </c>
      <c r="D10" s="297">
        <v>500</v>
      </c>
      <c r="E10" s="306">
        <f>IFERROR(VLOOKUP($B10&amp;"1",hidden_data!$C$3:$E$63,3,0),"")</f>
        <v>651</v>
      </c>
      <c r="F10" s="306" t="str">
        <f>IFERROR(VLOOKUP($B10&amp;"2",hidden_data!$C$3:$E$63,3,0),"")</f>
        <v/>
      </c>
      <c r="G10" s="306" t="str">
        <f>IFERROR(VLOOKUP($B10&amp;"3",hidden_data!$C$3:$E$63,3,0),"")</f>
        <v/>
      </c>
      <c r="H10" s="297"/>
      <c r="I10" s="309">
        <f t="shared" si="1"/>
        <v>1151</v>
      </c>
      <c r="J10" s="310" t="s">
        <v>111</v>
      </c>
    </row>
    <row r="11" ht="20.25" spans="1:10">
      <c r="A11" s="294">
        <f t="shared" si="0"/>
        <v>10</v>
      </c>
      <c r="B11" s="295" t="s">
        <v>31</v>
      </c>
      <c r="C11" s="296">
        <v>45478</v>
      </c>
      <c r="D11" s="297">
        <v>430</v>
      </c>
      <c r="E11" s="306">
        <f>IFERROR(VLOOKUP($B11&amp;"1",hidden_data!$C$3:$E$63,3,0),"")</f>
        <v>848</v>
      </c>
      <c r="F11" s="306">
        <f>IFERROR(VLOOKUP($B11&amp;"2",hidden_data!$C$3:$E$63,3,0),"")</f>
        <v>623</v>
      </c>
      <c r="G11" s="306" t="str">
        <f>IFERROR(VLOOKUP($B11&amp;"3",hidden_data!$C$3:$E$63,3,0),"")</f>
        <v/>
      </c>
      <c r="H11" s="297"/>
      <c r="I11" s="309">
        <f t="shared" si="1"/>
        <v>1901</v>
      </c>
      <c r="J11" s="310" t="s">
        <v>116</v>
      </c>
    </row>
    <row r="12" ht="20.25" spans="1:10">
      <c r="A12" s="294">
        <f t="shared" si="0"/>
        <v>11</v>
      </c>
      <c r="B12" s="295" t="s">
        <v>30</v>
      </c>
      <c r="C12" s="296">
        <v>45478</v>
      </c>
      <c r="D12" s="297">
        <v>500</v>
      </c>
      <c r="E12" s="306">
        <f>IFERROR(VLOOKUP($B12&amp;"1",hidden_data!$C$3:$E$63,3,0),"")</f>
        <v>653</v>
      </c>
      <c r="F12" s="306">
        <f>IFERROR(VLOOKUP($B12&amp;"2",hidden_data!$C$3:$E$63,3,0),"")</f>
        <v>787</v>
      </c>
      <c r="G12" s="306" t="str">
        <f>IFERROR(VLOOKUP($B12&amp;"3",hidden_data!$C$3:$E$63,3,0),"")</f>
        <v/>
      </c>
      <c r="H12" s="297"/>
      <c r="I12" s="309">
        <f t="shared" si="1"/>
        <v>1940</v>
      </c>
      <c r="J12" s="310" t="s">
        <v>117</v>
      </c>
    </row>
    <row r="13" ht="20.25" spans="1:10">
      <c r="A13" s="294">
        <f t="shared" si="0"/>
        <v>12</v>
      </c>
      <c r="B13" s="295" t="s">
        <v>32</v>
      </c>
      <c r="C13" s="296">
        <v>45476</v>
      </c>
      <c r="D13" s="297">
        <v>647</v>
      </c>
      <c r="E13" s="306">
        <f>IFERROR(VLOOKUP($B13&amp;"1",hidden_data!$C$3:$E$63,3,0),"")</f>
        <v>702</v>
      </c>
      <c r="F13" s="306">
        <f>IFERROR(VLOOKUP($B13&amp;"2",hidden_data!$C$3:$E$63,3,0),"")</f>
        <v>653</v>
      </c>
      <c r="G13" s="306" t="str">
        <f>IFERROR(VLOOKUP($B13&amp;"3",hidden_data!$C$3:$E$63,3,0),"")</f>
        <v/>
      </c>
      <c r="H13" s="297"/>
      <c r="I13" s="309">
        <f t="shared" si="1"/>
        <v>2002</v>
      </c>
      <c r="J13" s="310" t="s">
        <v>113</v>
      </c>
    </row>
    <row r="14" ht="20.25" spans="1:10">
      <c r="A14" s="294">
        <f t="shared" si="0"/>
        <v>13</v>
      </c>
      <c r="B14" s="295" t="s">
        <v>35</v>
      </c>
      <c r="C14" s="296">
        <v>45477</v>
      </c>
      <c r="D14" s="297">
        <v>500</v>
      </c>
      <c r="E14" s="306">
        <f>IFERROR(VLOOKUP($B14&amp;"1",hidden_data!$C$3:$E$63,3,0),"")</f>
        <v>605</v>
      </c>
      <c r="F14" s="306">
        <f>IFERROR(VLOOKUP($B14&amp;"2",hidden_data!$C$3:$E$63,3,0),"")</f>
        <v>611</v>
      </c>
      <c r="G14" s="306" t="str">
        <f>IFERROR(VLOOKUP($B14&amp;"3",hidden_data!$C$3:$E$63,3,0),"")</f>
        <v/>
      </c>
      <c r="H14" s="297"/>
      <c r="I14" s="309">
        <f t="shared" si="1"/>
        <v>1716</v>
      </c>
      <c r="J14" s="310" t="s">
        <v>114</v>
      </c>
    </row>
    <row r="15" ht="20.25" spans="1:10">
      <c r="A15" s="294">
        <f t="shared" si="0"/>
        <v>14</v>
      </c>
      <c r="B15" s="295" t="s">
        <v>40</v>
      </c>
      <c r="C15" s="296">
        <v>45477</v>
      </c>
      <c r="D15" s="297">
        <v>500</v>
      </c>
      <c r="E15" s="306">
        <f>IFERROR(VLOOKUP($B15&amp;"1",hidden_data!$C$3:$E$63,3,0),"")</f>
        <v>549</v>
      </c>
      <c r="F15" s="306">
        <f>IFERROR(VLOOKUP($B15&amp;"2",hidden_data!$C$3:$E$63,3,0),"")</f>
        <v>654</v>
      </c>
      <c r="G15" s="306" t="str">
        <f>IFERROR(VLOOKUP($B15&amp;"3",hidden_data!$C$3:$E$63,3,0),"")</f>
        <v/>
      </c>
      <c r="H15" s="297"/>
      <c r="I15" s="309">
        <f t="shared" si="1"/>
        <v>1703</v>
      </c>
      <c r="J15" s="310" t="s">
        <v>118</v>
      </c>
    </row>
    <row r="16" ht="20.25" spans="1:10">
      <c r="A16" s="294">
        <f t="shared" si="0"/>
        <v>15</v>
      </c>
      <c r="B16" s="295" t="s">
        <v>42</v>
      </c>
      <c r="C16" s="296">
        <v>45477</v>
      </c>
      <c r="D16" s="297">
        <v>500</v>
      </c>
      <c r="E16" s="306">
        <f>IFERROR(VLOOKUP($B16&amp;"1",hidden_data!$C$3:$E$63,3,0),"")</f>
        <v>620</v>
      </c>
      <c r="F16" s="306" t="str">
        <f>IFERROR(VLOOKUP($B16&amp;"2",hidden_data!$C$3:$E$63,3,0),"")</f>
        <v/>
      </c>
      <c r="G16" s="306" t="str">
        <f>IFERROR(VLOOKUP($B16&amp;"3",hidden_data!$C$3:$E$63,3,0),"")</f>
        <v/>
      </c>
      <c r="H16" s="297"/>
      <c r="I16" s="309">
        <f t="shared" si="1"/>
        <v>1120</v>
      </c>
      <c r="J16" s="310" t="s">
        <v>118</v>
      </c>
    </row>
    <row r="17" ht="20.25" spans="1:10">
      <c r="A17" s="294">
        <f t="shared" si="0"/>
        <v>16</v>
      </c>
      <c r="B17" s="295" t="s">
        <v>38</v>
      </c>
      <c r="C17" s="296">
        <v>45478</v>
      </c>
      <c r="D17" s="297">
        <v>500</v>
      </c>
      <c r="E17" s="306">
        <f>IFERROR(VLOOKUP($B17&amp;"1",hidden_data!$C$3:$E$63,3,0),"")</f>
        <v>704</v>
      </c>
      <c r="F17" s="306" t="str">
        <f>IFERROR(VLOOKUP($B17&amp;"2",hidden_data!$C$3:$E$63,3,0),"")</f>
        <v/>
      </c>
      <c r="G17" s="306" t="str">
        <f>IFERROR(VLOOKUP($B17&amp;"3",hidden_data!$C$3:$E$63,3,0),"")</f>
        <v/>
      </c>
      <c r="H17" s="297"/>
      <c r="I17" s="309">
        <f t="shared" si="1"/>
        <v>1204</v>
      </c>
      <c r="J17" s="310" t="s">
        <v>111</v>
      </c>
    </row>
    <row r="18" ht="20.25" spans="1:10">
      <c r="A18" s="294">
        <f t="shared" si="0"/>
        <v>17</v>
      </c>
      <c r="B18" s="295" t="s">
        <v>29</v>
      </c>
      <c r="C18" s="296">
        <v>45482</v>
      </c>
      <c r="D18" s="297">
        <v>500</v>
      </c>
      <c r="E18" s="306">
        <f>IFERROR(VLOOKUP($B18&amp;"1",hidden_data!$C$3:$E$63,3,0),"")</f>
        <v>779</v>
      </c>
      <c r="F18" s="306">
        <f>IFERROR(VLOOKUP($B18&amp;"2",hidden_data!$C$3:$E$63,3,0),"")</f>
        <v>729</v>
      </c>
      <c r="G18" s="306" t="str">
        <f>IFERROR(VLOOKUP($B18&amp;"3",hidden_data!$C$3:$E$63,3,0),"")</f>
        <v/>
      </c>
      <c r="H18" s="297"/>
      <c r="I18" s="309">
        <f t="shared" si="1"/>
        <v>2008</v>
      </c>
      <c r="J18" s="310" t="s">
        <v>114</v>
      </c>
    </row>
    <row r="19" ht="20.25" spans="1:10">
      <c r="A19" s="294" t="str">
        <f t="shared" si="0"/>
        <v/>
      </c>
      <c r="B19" s="295"/>
      <c r="C19" s="296"/>
      <c r="D19" s="297"/>
      <c r="E19" s="306" t="str">
        <f>IFERROR(VLOOKUP($B19&amp;"1",hidden_data!$C$3:$E$63,3,0),"")</f>
        <v/>
      </c>
      <c r="F19" s="306" t="str">
        <f>IFERROR(VLOOKUP($B19&amp;"2",hidden_data!$C$3:$E$63,3,0),"")</f>
        <v/>
      </c>
      <c r="G19" s="306" t="str">
        <f>IFERROR(VLOOKUP($B19&amp;"3",hidden_data!$C$3:$E$63,3,0),"")</f>
        <v/>
      </c>
      <c r="H19" s="297"/>
      <c r="I19" s="309" t="str">
        <f t="shared" si="1"/>
        <v/>
      </c>
      <c r="J19" s="310"/>
    </row>
    <row r="20" ht="20.25" spans="1:10">
      <c r="A20" s="294" t="str">
        <f t="shared" si="0"/>
        <v/>
      </c>
      <c r="B20" s="295"/>
      <c r="C20" s="296"/>
      <c r="D20" s="297"/>
      <c r="E20" s="306" t="str">
        <f>IFERROR(VLOOKUP($B20&amp;"1",hidden_data!$C$3:$E$63,3,0),"")</f>
        <v/>
      </c>
      <c r="F20" s="306" t="str">
        <f>IFERROR(VLOOKUP($B20&amp;"2",hidden_data!$C$3:$E$63,3,0),"")</f>
        <v/>
      </c>
      <c r="G20" s="306" t="str">
        <f>IFERROR(VLOOKUP($B20&amp;"3",hidden_data!$C$3:$E$63,3,0),"")</f>
        <v/>
      </c>
      <c r="H20" s="297"/>
      <c r="I20" s="309" t="str">
        <f t="shared" si="1"/>
        <v/>
      </c>
      <c r="J20" s="310"/>
    </row>
    <row r="21" ht="21" spans="1:10">
      <c r="A21" s="298" t="str">
        <f t="shared" si="0"/>
        <v/>
      </c>
      <c r="B21" s="299"/>
      <c r="C21" s="300"/>
      <c r="D21" s="301"/>
      <c r="E21" s="307" t="str">
        <f>IFERROR(VLOOKUP($B21&amp;"1",hidden_data!$C$3:$E$63,3,0),"")</f>
        <v/>
      </c>
      <c r="F21" s="307" t="str">
        <f>IFERROR(VLOOKUP($B21&amp;"2",hidden_data!$C$3:$E$63,3,0),"")</f>
        <v/>
      </c>
      <c r="G21" s="307" t="str">
        <f>IFERROR(VLOOKUP($B21&amp;"3",hidden_data!$C$3:$E$63,3,0),"")</f>
        <v/>
      </c>
      <c r="H21" s="301"/>
      <c r="I21" s="311" t="str">
        <f t="shared" si="1"/>
        <v/>
      </c>
      <c r="J21" s="312"/>
    </row>
    <row r="22" customHeight="1" spans="1:10">
      <c r="A22" s="302" t="s">
        <v>119</v>
      </c>
      <c r="B22" s="303"/>
      <c r="C22" s="303"/>
      <c r="D22" s="303"/>
      <c r="E22" s="303"/>
      <c r="F22" s="303"/>
      <c r="G22" s="303"/>
      <c r="H22" s="303"/>
      <c r="I22" s="313">
        <f>IF(SUM(I2:I21)=0,"",SUM(I2:I21))</f>
        <v>24504</v>
      </c>
      <c r="J22" s="314" t="str">
        <f>"Advance Colleceted : Rs. "&amp;SUM(D2:D21)</f>
        <v>Advance Colleceted : Rs. 8679</v>
      </c>
    </row>
    <row r="23" ht="15.75" customHeight="1" spans="1:10">
      <c r="A23" s="304"/>
      <c r="B23" s="305"/>
      <c r="C23" s="305"/>
      <c r="D23" s="305"/>
      <c r="E23" s="305"/>
      <c r="F23" s="305"/>
      <c r="G23" s="305"/>
      <c r="H23" s="305"/>
      <c r="I23" s="315"/>
      <c r="J23" s="316"/>
    </row>
  </sheetData>
  <sheetProtection algorithmName="SHA-512" hashValue="SELRS9tWtDmqoWe0ZA4PXsNp4mUDyXD70QLYaf8EmRKyOPoka9E2YS+0EIY1TEKhBZPdTez/3hstfuTt23xZlw==" saltValue="ntyIa8oWQIZOWP3GeJVWRg==" spinCount="100000" sheet="1" formatColumns="0" formatRows="0"/>
  <mergeCells count="3">
    <mergeCell ref="I22:I23"/>
    <mergeCell ref="J22:J23"/>
    <mergeCell ref="A22:H23"/>
  </mergeCells>
  <dataValidations count="3">
    <dataValidation type="list" showInputMessage="1" showErrorMessage="1" sqref="B3:B21">
      <formula1>'Meal Counting'!$C$1:$AN$1</formula1>
    </dataValidation>
    <dataValidation type="list" allowBlank="1" showInputMessage="1" showErrorMessage="1" sqref="C2:C21">
      <formula1>Dashboard!$B$5:$B$36</formula1>
    </dataValidation>
    <dataValidation type="list" allowBlank="1" showInputMessage="1" showErrorMessage="1" sqref="B2">
      <formula1>'Meal Counting'!$C$1:$AN$1</formula1>
    </dataValidation>
  </dataValidation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2:M57"/>
  <sheetViews>
    <sheetView zoomScale="110" zoomScaleNormal="110" topLeftCell="A19" workbookViewId="0">
      <selection activeCell="L55" sqref="L55"/>
    </sheetView>
  </sheetViews>
  <sheetFormatPr defaultColWidth="10.22" defaultRowHeight="16.5" customHeight="1"/>
  <cols>
    <col min="1" max="1" width="3.09333333333333" style="55" customWidth="1"/>
    <col min="2" max="4" width="11.7" style="55" customWidth="1"/>
    <col min="5" max="12" width="10.22" style="55"/>
    <col min="13" max="13" width="11.8333333333333" style="55" customWidth="1"/>
    <col min="14" max="16384" width="10.22" style="55"/>
  </cols>
  <sheetData>
    <row r="2" customHeight="1" spans="2:11">
      <c r="B2" s="73" t="s">
        <v>120</v>
      </c>
      <c r="C2" s="73"/>
      <c r="D2" s="73"/>
      <c r="E2" s="73"/>
      <c r="F2" s="73"/>
      <c r="H2" s="73" t="s">
        <v>121</v>
      </c>
      <c r="I2" s="73"/>
      <c r="J2" s="73"/>
      <c r="K2" s="73"/>
    </row>
    <row r="3" customHeight="1" spans="2:11">
      <c r="B3" s="74" t="s">
        <v>4</v>
      </c>
      <c r="C3" s="75"/>
      <c r="D3" s="76" t="s">
        <v>5</v>
      </c>
      <c r="E3" s="153">
        <f>Dashboard!T4</f>
        <v>334</v>
      </c>
      <c r="F3" s="154">
        <f>Dashboard!T5</f>
        <v>685</v>
      </c>
      <c r="H3" s="155" t="s">
        <v>12</v>
      </c>
      <c r="I3" s="234"/>
      <c r="J3" s="234"/>
      <c r="K3" s="235">
        <f>Dashboard!P3</f>
        <v>19</v>
      </c>
    </row>
    <row r="4" customHeight="1" spans="2:11">
      <c r="B4" s="77"/>
      <c r="C4" s="78"/>
      <c r="D4" s="79" t="s">
        <v>6</v>
      </c>
      <c r="E4" s="156">
        <f>Dashboard!U4</f>
        <v>351</v>
      </c>
      <c r="F4" s="157"/>
      <c r="H4" s="158" t="s">
        <v>122</v>
      </c>
      <c r="I4" s="236"/>
      <c r="J4" s="236"/>
      <c r="K4" s="237">
        <f>Dashboard!O5</f>
        <v>2</v>
      </c>
    </row>
    <row r="5" customHeight="1" spans="2:11">
      <c r="B5" s="80" t="s">
        <v>123</v>
      </c>
      <c r="C5" s="81"/>
      <c r="D5" s="82" t="s">
        <v>5</v>
      </c>
      <c r="E5" s="159">
        <f>SUM(hidden_data!I3:I33)</f>
        <v>15</v>
      </c>
      <c r="F5" s="160">
        <f>SUM(E5:E6)</f>
        <v>34</v>
      </c>
      <c r="H5" s="161" t="s">
        <v>124</v>
      </c>
      <c r="I5" s="238"/>
      <c r="J5" s="238"/>
      <c r="K5" s="239">
        <f>K3-K4</f>
        <v>17</v>
      </c>
    </row>
    <row r="6" customHeight="1" spans="2:11">
      <c r="B6" s="83"/>
      <c r="C6" s="84"/>
      <c r="D6" s="79" t="s">
        <v>6</v>
      </c>
      <c r="E6" s="162">
        <f>SUM(hidden_data!J3:J33)</f>
        <v>19</v>
      </c>
      <c r="F6" s="163"/>
      <c r="H6" s="164"/>
      <c r="I6" s="240"/>
      <c r="J6" s="240"/>
      <c r="K6" s="241"/>
    </row>
    <row r="7" customHeight="1" spans="2:6">
      <c r="B7" s="85" t="s">
        <v>125</v>
      </c>
      <c r="C7" s="86"/>
      <c r="D7" s="86"/>
      <c r="E7" s="86"/>
      <c r="F7" s="165">
        <f>F3-F5</f>
        <v>651</v>
      </c>
    </row>
    <row r="8" customHeight="1" spans="2:6">
      <c r="B8" s="87"/>
      <c r="C8" s="88"/>
      <c r="D8" s="88"/>
      <c r="E8" s="88"/>
      <c r="F8" s="166"/>
    </row>
    <row r="10" ht="28.5" customHeight="1" spans="2:11">
      <c r="B10" s="89" t="s">
        <v>126</v>
      </c>
      <c r="C10" s="90"/>
      <c r="D10" s="90"/>
      <c r="E10" s="90"/>
      <c r="F10" s="90"/>
      <c r="G10" s="90"/>
      <c r="H10" s="90"/>
      <c r="I10" s="90"/>
      <c r="J10" s="90"/>
      <c r="K10" s="242"/>
    </row>
    <row r="11" customHeight="1" spans="2:11">
      <c r="B11" s="91" t="s">
        <v>127</v>
      </c>
      <c r="C11" s="92"/>
      <c r="D11" s="92"/>
      <c r="E11" s="92"/>
      <c r="F11" s="92"/>
      <c r="H11" s="92" t="s">
        <v>128</v>
      </c>
      <c r="I11" s="92"/>
      <c r="J11" s="92"/>
      <c r="K11" s="243"/>
    </row>
    <row r="12" customHeight="1" spans="2:11">
      <c r="B12" s="93" t="s">
        <v>129</v>
      </c>
      <c r="C12" s="94"/>
      <c r="D12" s="94"/>
      <c r="E12" s="167">
        <f>Baazar!H64</f>
        <v>15825</v>
      </c>
      <c r="F12" s="168"/>
      <c r="H12" s="169" t="s">
        <v>95</v>
      </c>
      <c r="I12" s="169"/>
      <c r="J12" s="244" t="str">
        <f>Expenses!I43</f>
        <v/>
      </c>
      <c r="K12" s="244"/>
    </row>
    <row r="13" customHeight="1" spans="2:11">
      <c r="B13" s="95" t="s">
        <v>130</v>
      </c>
      <c r="C13" s="96"/>
      <c r="D13" s="96"/>
      <c r="E13" s="170">
        <f>Expenses!I36</f>
        <v>6845</v>
      </c>
      <c r="F13" s="171"/>
      <c r="H13" s="169" t="s">
        <v>96</v>
      </c>
      <c r="I13" s="169"/>
      <c r="J13" s="244">
        <f>Expenses!I44</f>
        <v>2100</v>
      </c>
      <c r="K13" s="244"/>
    </row>
    <row r="14" customHeight="1" spans="2:11">
      <c r="B14" s="97" t="s">
        <v>131</v>
      </c>
      <c r="C14" s="98"/>
      <c r="D14" s="98"/>
      <c r="E14" s="172">
        <f>SUM(E12:F13)</f>
        <v>22670</v>
      </c>
      <c r="F14" s="173"/>
      <c r="H14" s="169" t="s">
        <v>132</v>
      </c>
      <c r="I14" s="169"/>
      <c r="J14" s="244" t="str">
        <f>Expenses!I45</f>
        <v/>
      </c>
      <c r="K14" s="244"/>
    </row>
    <row r="15" customHeight="1" spans="2:11">
      <c r="B15" s="99"/>
      <c r="C15" s="100"/>
      <c r="D15" s="100"/>
      <c r="E15" s="174"/>
      <c r="F15" s="175"/>
      <c r="H15" s="169" t="s">
        <v>66</v>
      </c>
      <c r="I15" s="169"/>
      <c r="J15" s="244" t="str">
        <f>IF(SUM(Expenses!I46:I49)=0,"",SUM(Expenses!I46:I49))</f>
        <v/>
      </c>
      <c r="K15" s="244"/>
    </row>
    <row r="16" customHeight="1" spans="2:11">
      <c r="B16" s="101"/>
      <c r="H16" s="176" t="s">
        <v>53</v>
      </c>
      <c r="I16" s="245"/>
      <c r="J16" s="246">
        <f>SUM(J12:K15)</f>
        <v>2100</v>
      </c>
      <c r="K16" s="247"/>
    </row>
    <row r="17" customHeight="1" spans="2:11">
      <c r="B17" s="102"/>
      <c r="C17" s="103"/>
      <c r="D17" s="103"/>
      <c r="E17" s="103"/>
      <c r="F17" s="103"/>
      <c r="G17" s="103"/>
      <c r="H17" s="177"/>
      <c r="I17" s="248"/>
      <c r="J17" s="249"/>
      <c r="K17" s="250"/>
    </row>
    <row r="18" customHeight="1" spans="10:11">
      <c r="J18" s="251"/>
      <c r="K18" s="251"/>
    </row>
    <row r="19" customHeight="1" spans="2:11">
      <c r="B19" s="104" t="s">
        <v>133</v>
      </c>
      <c r="C19" s="104"/>
      <c r="D19" s="104"/>
      <c r="E19" s="104"/>
      <c r="F19" s="104"/>
      <c r="G19" s="104"/>
      <c r="H19" s="104"/>
      <c r="I19" s="104"/>
      <c r="J19" s="104"/>
      <c r="K19" s="104"/>
    </row>
    <row r="20" customHeight="1" spans="4:11">
      <c r="D20" s="105" t="s">
        <v>134</v>
      </c>
      <c r="E20" s="178"/>
      <c r="F20" s="178"/>
      <c r="G20" s="179">
        <f>SUM(' Payment'!D2:D21)</f>
        <v>8679</v>
      </c>
      <c r="H20" s="179"/>
      <c r="I20" s="252"/>
      <c r="J20" s="251"/>
      <c r="K20" s="251"/>
    </row>
    <row r="21" customHeight="1" spans="4:11">
      <c r="D21" s="106"/>
      <c r="E21" s="180"/>
      <c r="F21" s="180"/>
      <c r="G21" s="181"/>
      <c r="H21" s="181"/>
      <c r="I21" s="253"/>
      <c r="J21" s="251"/>
      <c r="K21" s="251"/>
    </row>
    <row r="22" customHeight="1" spans="4:11">
      <c r="D22" s="107" t="s">
        <v>135</v>
      </c>
      <c r="E22" s="182"/>
      <c r="F22" s="182"/>
      <c r="G22" s="183">
        <f>SUM(Expenses!I36+Expenses!I50)</f>
        <v>8945</v>
      </c>
      <c r="H22" s="183"/>
      <c r="I22" s="254"/>
      <c r="J22" s="251"/>
      <c r="K22" s="251"/>
    </row>
    <row r="23" customHeight="1" spans="4:11">
      <c r="D23" s="108"/>
      <c r="E23" s="184"/>
      <c r="F23" s="184"/>
      <c r="G23" s="185"/>
      <c r="H23" s="185"/>
      <c r="I23" s="255"/>
      <c r="J23" s="251"/>
      <c r="K23" s="251"/>
    </row>
    <row r="24" customHeight="1" spans="4:11">
      <c r="D24" s="109" t="s">
        <v>21</v>
      </c>
      <c r="E24" s="186"/>
      <c r="F24" s="186"/>
      <c r="G24" s="187">
        <f>SUM(G20:I21)-G22</f>
        <v>-266</v>
      </c>
      <c r="H24" s="187"/>
      <c r="I24" s="256"/>
      <c r="J24" s="251"/>
      <c r="K24" s="251"/>
    </row>
    <row r="25" customHeight="1" spans="4:11">
      <c r="D25" s="110"/>
      <c r="E25" s="188"/>
      <c r="F25" s="188"/>
      <c r="G25" s="189"/>
      <c r="H25" s="189"/>
      <c r="I25" s="257"/>
      <c r="J25" s="251"/>
      <c r="K25" s="251"/>
    </row>
    <row r="26" customHeight="1" spans="4:11">
      <c r="D26" s="111" t="s">
        <v>136</v>
      </c>
      <c r="E26" s="190"/>
      <c r="F26" s="190"/>
      <c r="G26" s="191">
        <f>G24/K5</f>
        <v>-15.6470588235294</v>
      </c>
      <c r="H26" s="191"/>
      <c r="I26" s="258"/>
      <c r="J26" s="251"/>
      <c r="K26" s="251"/>
    </row>
    <row r="27" customHeight="1" spans="4:11">
      <c r="D27" s="112"/>
      <c r="E27" s="192"/>
      <c r="F27" s="192"/>
      <c r="G27" s="193"/>
      <c r="H27" s="193"/>
      <c r="I27" s="259"/>
      <c r="J27" s="251"/>
      <c r="K27" s="251"/>
    </row>
    <row r="28" customHeight="1" spans="10:11">
      <c r="J28" s="251"/>
      <c r="K28" s="251"/>
    </row>
    <row r="29" customHeight="1" spans="10:11">
      <c r="J29" s="251"/>
      <c r="K29" s="251"/>
    </row>
    <row r="30" customHeight="1" spans="13:13">
      <c r="M30" s="288"/>
    </row>
    <row r="31" customHeight="1" spans="3:10">
      <c r="C31" s="113" t="s">
        <v>137</v>
      </c>
      <c r="D31" s="113"/>
      <c r="E31" s="113"/>
      <c r="F31" s="113"/>
      <c r="G31" s="113"/>
      <c r="H31" s="113"/>
      <c r="I31" s="113"/>
      <c r="J31" s="113"/>
    </row>
    <row r="32" customHeight="1" spans="3:10">
      <c r="C32" s="114" t="s">
        <v>5</v>
      </c>
      <c r="D32" s="115" t="str">
        <f>"( "&amp;Summery!E5&amp;" x "&amp;SUM('Meal Counting'!L52:M53)&amp;" )"</f>
        <v>( 15 x 35 )</v>
      </c>
      <c r="E32" s="194">
        <f>E5*SUM('Meal Counting'!L52:M53)</f>
        <v>525</v>
      </c>
      <c r="F32" s="195"/>
      <c r="G32" s="196" t="s">
        <v>131</v>
      </c>
      <c r="H32" s="197"/>
      <c r="I32" s="260">
        <f>SUM(E32:F33)</f>
        <v>1665</v>
      </c>
      <c r="J32" s="261"/>
    </row>
    <row r="33" customHeight="1" spans="3:10">
      <c r="C33" s="116" t="s">
        <v>6</v>
      </c>
      <c r="D33" s="117" t="str">
        <f>"( "&amp;Summery!E6&amp;" x "&amp;SUM('Meal Counting'!N52:O53)&amp;" )"</f>
        <v>( 19 x 60 )</v>
      </c>
      <c r="E33" s="198">
        <f>E6*SUM('Meal Counting'!N52:O53)</f>
        <v>1140</v>
      </c>
      <c r="F33" s="199"/>
      <c r="G33" s="200"/>
      <c r="H33" s="201"/>
      <c r="I33" s="262"/>
      <c r="J33" s="263"/>
    </row>
    <row r="35" customHeight="1" spans="2:10">
      <c r="B35" s="118"/>
      <c r="C35" s="119" t="s">
        <v>138</v>
      </c>
      <c r="D35" s="119"/>
      <c r="E35" s="119"/>
      <c r="F35" s="119"/>
      <c r="G35" s="119"/>
      <c r="H35" s="119"/>
      <c r="I35" s="119"/>
      <c r="J35" s="119"/>
    </row>
    <row r="36" customHeight="1" spans="1:10">
      <c r="A36" s="118"/>
      <c r="B36" s="118"/>
      <c r="C36" s="120"/>
      <c r="D36" s="120"/>
      <c r="E36" s="120"/>
      <c r="F36" s="120"/>
      <c r="G36" s="120"/>
      <c r="H36" s="120"/>
      <c r="I36" s="120"/>
      <c r="J36" s="120"/>
    </row>
    <row r="37" customHeight="1" spans="3:10">
      <c r="C37" s="121"/>
      <c r="D37" s="122" t="s">
        <v>139</v>
      </c>
      <c r="E37" s="202"/>
      <c r="F37" s="202"/>
      <c r="G37" s="203">
        <f>E14</f>
        <v>22670</v>
      </c>
      <c r="H37" s="203"/>
      <c r="I37" s="203"/>
      <c r="J37" s="264"/>
    </row>
    <row r="38" customHeight="1" spans="3:10">
      <c r="C38" s="123"/>
      <c r="D38" s="124"/>
      <c r="E38" s="204"/>
      <c r="F38" s="204"/>
      <c r="G38" s="205"/>
      <c r="H38" s="205"/>
      <c r="I38" s="205"/>
      <c r="J38" s="265"/>
    </row>
    <row r="39" customHeight="1" spans="3:10">
      <c r="C39" s="125" t="s">
        <v>140</v>
      </c>
      <c r="D39" s="126" t="s">
        <v>141</v>
      </c>
      <c r="E39" s="206"/>
      <c r="F39" s="206"/>
      <c r="G39" s="207">
        <f>I32</f>
        <v>1665</v>
      </c>
      <c r="H39" s="208"/>
      <c r="I39" s="208"/>
      <c r="J39" s="266"/>
    </row>
    <row r="40" customHeight="1" spans="3:10">
      <c r="C40" s="125"/>
      <c r="D40" s="127"/>
      <c r="E40" s="209"/>
      <c r="F40" s="209"/>
      <c r="G40" s="210"/>
      <c r="H40" s="210"/>
      <c r="I40" s="210"/>
      <c r="J40" s="267"/>
    </row>
    <row r="41" customHeight="1" spans="3:10">
      <c r="C41" s="128" t="s">
        <v>142</v>
      </c>
      <c r="D41" s="129"/>
      <c r="E41" s="129"/>
      <c r="F41" s="129"/>
      <c r="G41" s="211">
        <f>G37-G39</f>
        <v>21005</v>
      </c>
      <c r="H41" s="212"/>
      <c r="I41" s="212"/>
      <c r="J41" s="268"/>
    </row>
    <row r="42" customHeight="1" spans="3:10">
      <c r="C42" s="130"/>
      <c r="D42" s="131"/>
      <c r="E42" s="131"/>
      <c r="F42" s="131"/>
      <c r="G42" s="213"/>
      <c r="H42" s="213"/>
      <c r="I42" s="213"/>
      <c r="J42" s="269"/>
    </row>
    <row r="43" customHeight="1" spans="3:13">
      <c r="C43" s="132"/>
      <c r="D43" s="132"/>
      <c r="E43" s="132"/>
      <c r="F43" s="132"/>
      <c r="G43" s="119"/>
      <c r="H43" s="119"/>
      <c r="I43" s="119"/>
      <c r="J43" s="119"/>
      <c r="M43" s="288"/>
    </row>
    <row r="44" customHeight="1" spans="3:13">
      <c r="C44" s="133" t="s">
        <v>125</v>
      </c>
      <c r="D44" s="134"/>
      <c r="E44" s="134"/>
      <c r="F44" s="134"/>
      <c r="G44" s="214">
        <f>F7</f>
        <v>651</v>
      </c>
      <c r="H44" s="215"/>
      <c r="I44" s="215"/>
      <c r="J44" s="270"/>
      <c r="M44" s="288"/>
    </row>
    <row r="45" customHeight="1" spans="3:10">
      <c r="C45" s="135"/>
      <c r="D45" s="136"/>
      <c r="E45" s="136"/>
      <c r="F45" s="136"/>
      <c r="G45" s="216"/>
      <c r="H45" s="216"/>
      <c r="I45" s="216"/>
      <c r="J45" s="271"/>
    </row>
    <row r="46" customHeight="1" spans="3:10">
      <c r="C46" s="137" t="s">
        <v>143</v>
      </c>
      <c r="D46" s="138"/>
      <c r="E46" s="138"/>
      <c r="F46" s="138"/>
      <c r="G46" s="217">
        <f>G41/G44</f>
        <v>32.2657450076805</v>
      </c>
      <c r="H46" s="218"/>
      <c r="I46" s="218"/>
      <c r="J46" s="272"/>
    </row>
    <row r="47" customHeight="1" spans="3:10">
      <c r="C47" s="139"/>
      <c r="D47" s="140"/>
      <c r="E47" s="140"/>
      <c r="F47" s="140"/>
      <c r="G47" s="219"/>
      <c r="H47" s="219"/>
      <c r="I47" s="219"/>
      <c r="J47" s="273"/>
    </row>
    <row r="49" customHeight="1" spans="3:10">
      <c r="C49" s="141" t="s">
        <v>144</v>
      </c>
      <c r="D49" s="142"/>
      <c r="E49" s="220">
        <f>G46*2</f>
        <v>64.531490015361</v>
      </c>
      <c r="F49" s="221"/>
      <c r="G49" s="222" t="s">
        <v>145</v>
      </c>
      <c r="H49" s="223"/>
      <c r="I49" s="274">
        <f>E49/3</f>
        <v>21.510496671787</v>
      </c>
      <c r="J49" s="275"/>
    </row>
    <row r="50" customHeight="1" spans="3:10">
      <c r="C50" s="143"/>
      <c r="D50" s="144"/>
      <c r="E50" s="224"/>
      <c r="F50" s="225"/>
      <c r="G50" s="226"/>
      <c r="H50" s="227"/>
      <c r="I50" s="276"/>
      <c r="J50" s="277"/>
    </row>
    <row r="51" customHeight="1" spans="3:10">
      <c r="C51" s="143"/>
      <c r="D51" s="144"/>
      <c r="E51" s="224"/>
      <c r="F51" s="225"/>
      <c r="G51" s="228" t="s">
        <v>146</v>
      </c>
      <c r="H51" s="229"/>
      <c r="I51" s="278">
        <f>(E49*2)/3</f>
        <v>43.020993343574</v>
      </c>
      <c r="J51" s="279"/>
    </row>
    <row r="52" customHeight="1" spans="3:10">
      <c r="C52" s="145"/>
      <c r="D52" s="146"/>
      <c r="E52" s="230"/>
      <c r="F52" s="231"/>
      <c r="G52" s="232"/>
      <c r="H52" s="233"/>
      <c r="I52" s="280"/>
      <c r="J52" s="281"/>
    </row>
    <row r="55" ht="23.25" customHeight="1" spans="3:10">
      <c r="C55" s="147" t="s">
        <v>147</v>
      </c>
      <c r="D55" s="148"/>
      <c r="E55" s="148"/>
      <c r="F55" s="148"/>
      <c r="G55" s="148"/>
      <c r="H55" s="148"/>
      <c r="I55" s="282">
        <f>(J16/K5)-G26</f>
        <v>139.176470588235</v>
      </c>
      <c r="J55" s="283"/>
    </row>
    <row r="56" ht="15" customHeight="1" spans="3:10">
      <c r="C56" s="149" t="s">
        <v>148</v>
      </c>
      <c r="D56" s="150"/>
      <c r="E56" s="150"/>
      <c r="F56" s="150"/>
      <c r="G56" s="150"/>
      <c r="H56" s="150"/>
      <c r="I56" s="284"/>
      <c r="J56" s="285"/>
    </row>
    <row r="57" ht="15" spans="3:10">
      <c r="C57" s="151"/>
      <c r="D57" s="152"/>
      <c r="E57" s="152"/>
      <c r="F57" s="152"/>
      <c r="G57" s="152"/>
      <c r="H57" s="152"/>
      <c r="I57" s="286"/>
      <c r="J57" s="287"/>
    </row>
  </sheetData>
  <sheetProtection algorithmName="SHA-512" hashValue="KlrK2UzmMzU52Foa5mImLWSAV7ilIfOowmIDl7YfPthE/V+3mDVILhze9mg7/80Ht6f3yAbeNwkA1/i926hzIg==" saltValue="9PYDZ54vF4QLcSa7m2Iq8g==" spinCount="100000" sheet="1" objects="1" scenarios="1"/>
  <mergeCells count="66">
    <mergeCell ref="B2:F2"/>
    <mergeCell ref="H2:K2"/>
    <mergeCell ref="H3:J3"/>
    <mergeCell ref="H4:J4"/>
    <mergeCell ref="B10:K10"/>
    <mergeCell ref="B11:F11"/>
    <mergeCell ref="H11:K11"/>
    <mergeCell ref="B12:D12"/>
    <mergeCell ref="E12:F12"/>
    <mergeCell ref="H12:I12"/>
    <mergeCell ref="J12:K12"/>
    <mergeCell ref="B13:D13"/>
    <mergeCell ref="E13:F13"/>
    <mergeCell ref="H13:I13"/>
    <mergeCell ref="J13:K13"/>
    <mergeCell ref="H14:I14"/>
    <mergeCell ref="J14:K14"/>
    <mergeCell ref="H15:I15"/>
    <mergeCell ref="J15:K15"/>
    <mergeCell ref="B19:K19"/>
    <mergeCell ref="C31:J31"/>
    <mergeCell ref="E32:F32"/>
    <mergeCell ref="E33:F33"/>
    <mergeCell ref="C55:H55"/>
    <mergeCell ref="C39:C40"/>
    <mergeCell ref="F3:F4"/>
    <mergeCell ref="F5:F6"/>
    <mergeCell ref="F7:F8"/>
    <mergeCell ref="K5:K6"/>
    <mergeCell ref="D20:F21"/>
    <mergeCell ref="G20:I21"/>
    <mergeCell ref="D22:F23"/>
    <mergeCell ref="G22:I23"/>
    <mergeCell ref="C56:H57"/>
    <mergeCell ref="I55:J57"/>
    <mergeCell ref="D24:F25"/>
    <mergeCell ref="G24:I25"/>
    <mergeCell ref="D26:F27"/>
    <mergeCell ref="G26:I27"/>
    <mergeCell ref="C46:F47"/>
    <mergeCell ref="G46:J47"/>
    <mergeCell ref="C49:D52"/>
    <mergeCell ref="E49:F52"/>
    <mergeCell ref="G49:H50"/>
    <mergeCell ref="I49:J50"/>
    <mergeCell ref="G51:H52"/>
    <mergeCell ref="I51:J52"/>
    <mergeCell ref="C35:J36"/>
    <mergeCell ref="C41:F42"/>
    <mergeCell ref="G41:J42"/>
    <mergeCell ref="C44:F45"/>
    <mergeCell ref="G44:J45"/>
    <mergeCell ref="G37:J38"/>
    <mergeCell ref="D39:F40"/>
    <mergeCell ref="D37:F38"/>
    <mergeCell ref="G39:J40"/>
    <mergeCell ref="B3:C4"/>
    <mergeCell ref="B5:C6"/>
    <mergeCell ref="H5:J6"/>
    <mergeCell ref="B7:E8"/>
    <mergeCell ref="H16:I17"/>
    <mergeCell ref="J16:K17"/>
    <mergeCell ref="B14:D15"/>
    <mergeCell ref="E14:F15"/>
    <mergeCell ref="G32:H33"/>
    <mergeCell ref="I32:J33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FF2FB"/>
  </sheetPr>
  <dimension ref="B1:D12"/>
  <sheetViews>
    <sheetView zoomScale="90" zoomScaleNormal="90" topLeftCell="A2" workbookViewId="0">
      <selection activeCell="H13" sqref="H13"/>
    </sheetView>
  </sheetViews>
  <sheetFormatPr defaultColWidth="9.14666666666667" defaultRowHeight="17.25" customHeight="1" outlineLevelCol="3"/>
  <cols>
    <col min="1" max="1" width="2.68666666666667" style="55" customWidth="1"/>
    <col min="2" max="3" width="23" style="55" customWidth="1"/>
    <col min="4" max="4" width="21.7866666666667" style="55" customWidth="1"/>
    <col min="5" max="16384" width="9.14666666666667" style="55"/>
  </cols>
  <sheetData>
    <row r="1" ht="16.5" customHeight="1"/>
    <row r="2" ht="41.25" customHeight="1" spans="2:4">
      <c r="B2" s="56" t="s">
        <v>149</v>
      </c>
      <c r="C2" s="57"/>
      <c r="D2" s="58">
        <v>45474</v>
      </c>
    </row>
    <row r="3" ht="14.25" customHeight="1"/>
    <row r="4" ht="41.25" customHeight="1" spans="2:4">
      <c r="B4" s="59" t="s">
        <v>150</v>
      </c>
      <c r="C4" s="60"/>
      <c r="D4" s="61">
        <v>2</v>
      </c>
    </row>
    <row r="5" ht="14.25" customHeight="1"/>
    <row r="6" ht="39.75" customHeight="1" spans="2:4">
      <c r="B6" s="62" t="s">
        <v>151</v>
      </c>
      <c r="C6" s="63"/>
      <c r="D6" s="64">
        <v>300</v>
      </c>
    </row>
    <row r="7" ht="15" customHeight="1"/>
    <row r="8" ht="39.75" customHeight="1" spans="2:4">
      <c r="B8" s="65" t="s">
        <v>152</v>
      </c>
      <c r="C8" s="66"/>
      <c r="D8" s="67">
        <v>100</v>
      </c>
    </row>
    <row r="9" ht="15" customHeight="1"/>
    <row r="10" ht="41.25" customHeight="1" spans="2:4">
      <c r="B10" s="68" t="s">
        <v>50</v>
      </c>
      <c r="C10" s="69" t="s">
        <v>153</v>
      </c>
      <c r="D10" s="70">
        <v>35</v>
      </c>
    </row>
    <row r="11" ht="41.25" customHeight="1" spans="2:4">
      <c r="B11" s="68"/>
      <c r="C11" s="71" t="s">
        <v>6</v>
      </c>
      <c r="D11" s="72">
        <v>60</v>
      </c>
    </row>
    <row r="12" ht="41.25" customHeight="1"/>
  </sheetData>
  <sheetProtection algorithmName="SHA-512" hashValue="KbbPr7hlcbwrLSFXBsWbgF5or+RgZP04XmF9s96DAnBTX19kP6/zHrGvrQf0kgYJJLrUhw0VEfiMPWAGgsub1g==" saltValue="zgHGDlinEEhoH2956U4pug==" spinCount="100000" sheet="1" objects="1" scenarios="1"/>
  <mergeCells count="5">
    <mergeCell ref="B2:C2"/>
    <mergeCell ref="B4:C4"/>
    <mergeCell ref="B6:C6"/>
    <mergeCell ref="B8:C8"/>
    <mergeCell ref="B10:B11"/>
  </mergeCells>
  <dataValidations count="1">
    <dataValidation type="list" allowBlank="1" showInputMessage="1" showErrorMessage="1" sqref="D4">
      <formula1>"1,2,3,4,5,6,7,8,9,10,11,12,13,14,15,16,17,18,19,20"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Today's Update</vt:lpstr>
      <vt:lpstr>Dashboard</vt:lpstr>
      <vt:lpstr>Meal Counting</vt:lpstr>
      <vt:lpstr>Guest Meal</vt:lpstr>
      <vt:lpstr>Baazar</vt:lpstr>
      <vt:lpstr>Expenses</vt:lpstr>
      <vt:lpstr> Payment</vt:lpstr>
      <vt:lpstr>Summery</vt:lpstr>
      <vt:lpstr>Data-Info</vt:lpstr>
      <vt:lpstr>Cooking Group</vt:lpstr>
      <vt:lpstr>hidden_data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dcterms:created xsi:type="dcterms:W3CDTF">2015-06-16T12:47:00Z</dcterms:created>
  <cp:lastPrinted>2024-07-09T02:17:00Z</cp:lastPrinted>
  <dcterms:modified xsi:type="dcterms:W3CDTF">2024-07-26T10:52:33Z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