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Mesh\"/>
    </mc:Choice>
  </mc:AlternateContent>
  <xr:revisionPtr revIDLastSave="0" documentId="13_ncr:1000001_{90220661-B951-E445-B0D7-84DAE8A46B3D}" xr6:coauthVersionLast="47" xr6:coauthVersionMax="47" xr10:uidLastSave="{00000000-0000-0000-0000-000000000000}"/>
  <bookViews>
    <workbookView xWindow="-120" yWindow="-120" windowWidth="20730" windowHeight="11160" tabRatio="701" activeTab="9" xr2:uid="{00000000-000D-0000-FFFF-FFFF00000000}"/>
  </bookViews>
  <sheets>
    <sheet name="Today's Update" sheetId="8" r:id="rId1"/>
    <sheet name="Dashboard" sheetId="5" r:id="rId2"/>
    <sheet name="Meal Counting" sheetId="3" r:id="rId3"/>
    <sheet name="Guest Meal" sheetId="2" r:id="rId4"/>
    <sheet name="Baazar" sheetId="4" r:id="rId5"/>
    <sheet name="Expenses" sheetId="9" r:id="rId6"/>
    <sheet name=" Payment" sheetId="6" r:id="rId7"/>
    <sheet name="Summery" sheetId="10" r:id="rId8"/>
    <sheet name="Data-Info" sheetId="11" r:id="rId9"/>
    <sheet name=" Group" sheetId="12" r:id="rId10"/>
    <sheet name="hidden_data" sheetId="7" state="hidden" r:id="rId11"/>
  </sheets>
  <definedNames>
    <definedName name="_xlnm._FilterDatabase" localSheetId="3" hidden="1">'Guest Meal'!$A$2:$AN$3</definedName>
    <definedName name="_xlnm._FilterDatabase" localSheetId="2" hidden="1">'Meal Counting'!$A$3:$AR$3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4" l="1"/>
  <c r="I42" i="4"/>
  <c r="I44" i="4"/>
  <c r="I46" i="4"/>
  <c r="I48" i="4"/>
  <c r="I50" i="4"/>
  <c r="I52" i="4"/>
  <c r="I54" i="4"/>
  <c r="I56" i="4"/>
  <c r="I58" i="4"/>
  <c r="I60" i="4"/>
  <c r="I62" i="4"/>
  <c r="I28" i="4"/>
  <c r="I30" i="4"/>
  <c r="I32" i="4"/>
  <c r="I34" i="4"/>
  <c r="I36" i="4"/>
  <c r="I38" i="4"/>
  <c r="I4" i="4"/>
  <c r="I6" i="4"/>
  <c r="I8" i="4"/>
  <c r="I10" i="4"/>
  <c r="I12" i="4"/>
  <c r="I14" i="4"/>
  <c r="I16" i="4"/>
  <c r="I18" i="4"/>
  <c r="I20" i="4"/>
  <c r="I22" i="4"/>
  <c r="I24" i="4"/>
  <c r="I26" i="4"/>
  <c r="I2" i="4"/>
  <c r="K19" i="6"/>
  <c r="K23" i="6"/>
  <c r="I60" i="10"/>
  <c r="E44" i="3"/>
  <c r="G44" i="3"/>
  <c r="AA44" i="3"/>
  <c r="AO44" i="3"/>
  <c r="A34" i="6"/>
  <c r="A35" i="6"/>
  <c r="A36" i="6"/>
  <c r="A37" i="6"/>
  <c r="A38" i="6"/>
  <c r="A39" i="6"/>
  <c r="A40" i="6"/>
  <c r="A41" i="6"/>
  <c r="A42" i="6"/>
  <c r="A33" i="6"/>
  <c r="I18" i="7" a="1"/>
  <c r="I18" i="7"/>
  <c r="C20" i="5"/>
  <c r="I19" i="7" a="1"/>
  <c r="I19" i="7"/>
  <c r="C21" i="5"/>
  <c r="I20" i="7" a="1"/>
  <c r="I20" i="7"/>
  <c r="C22" i="5"/>
  <c r="I21" i="7" a="1"/>
  <c r="I21" i="7"/>
  <c r="C23" i="5"/>
  <c r="I22" i="7" a="1"/>
  <c r="I22" i="7"/>
  <c r="C24" i="5"/>
  <c r="I23" i="7" a="1"/>
  <c r="I23" i="7"/>
  <c r="C25" i="5"/>
  <c r="I24" i="7" a="1"/>
  <c r="I24" i="7"/>
  <c r="C26" i="5"/>
  <c r="I25" i="7" a="1"/>
  <c r="I25" i="7"/>
  <c r="C27" i="5"/>
  <c r="I26" i="7" a="1"/>
  <c r="I26" i="7"/>
  <c r="C28" i="5"/>
  <c r="I27" i="7" a="1"/>
  <c r="I27" i="7"/>
  <c r="C29" i="5"/>
  <c r="I28" i="7" a="1"/>
  <c r="I28" i="7"/>
  <c r="C30" i="5"/>
  <c r="I29" i="7" a="1"/>
  <c r="I29" i="7"/>
  <c r="C31" i="5"/>
  <c r="I30" i="7" a="1"/>
  <c r="I30" i="7"/>
  <c r="C32" i="5"/>
  <c r="I31" i="7" a="1"/>
  <c r="I31" i="7"/>
  <c r="C33" i="5"/>
  <c r="I32" i="7" a="1"/>
  <c r="I32" i="7"/>
  <c r="C34" i="5"/>
  <c r="I33" i="7" a="1"/>
  <c r="I33" i="7"/>
  <c r="C35" i="5"/>
  <c r="I11" i="7" a="1"/>
  <c r="I11" i="7"/>
  <c r="C13" i="5"/>
  <c r="I12" i="7" a="1"/>
  <c r="I12" i="7"/>
  <c r="C14" i="5"/>
  <c r="I13" i="7" a="1"/>
  <c r="I13" i="7"/>
  <c r="C15" i="5"/>
  <c r="I14" i="7" a="1"/>
  <c r="I14" i="7"/>
  <c r="C16" i="5"/>
  <c r="I15" i="7" a="1"/>
  <c r="I15" i="7"/>
  <c r="C17" i="5"/>
  <c r="I16" i="7" a="1"/>
  <c r="I16" i="7"/>
  <c r="C18" i="5"/>
  <c r="I17" i="7" a="1"/>
  <c r="I17" i="7"/>
  <c r="C19" i="5"/>
  <c r="I7" i="7" a="1"/>
  <c r="I7" i="7"/>
  <c r="C9" i="5"/>
  <c r="I8" i="7" a="1"/>
  <c r="I8" i="7"/>
  <c r="C10" i="5"/>
  <c r="I9" i="7" a="1"/>
  <c r="I9" i="7"/>
  <c r="C11" i="5"/>
  <c r="I10" i="7" a="1"/>
  <c r="I10" i="7"/>
  <c r="C12" i="5"/>
  <c r="I4" i="7" a="1"/>
  <c r="I4" i="7"/>
  <c r="C6" i="5"/>
  <c r="I5" i="7" a="1"/>
  <c r="I5" i="7"/>
  <c r="C7" i="5"/>
  <c r="I6" i="7" a="1"/>
  <c r="I6" i="7"/>
  <c r="C8" i="5"/>
  <c r="I3" i="7" a="1"/>
  <c r="I3" i="7"/>
  <c r="C5" i="5"/>
  <c r="J12" i="7" a="1"/>
  <c r="J12" i="7"/>
  <c r="D14" i="5"/>
  <c r="J13" i="7" a="1"/>
  <c r="J13" i="7"/>
  <c r="D15" i="5"/>
  <c r="J14" i="7" a="1"/>
  <c r="J14" i="7"/>
  <c r="D16" i="5"/>
  <c r="J15" i="7" a="1"/>
  <c r="J15" i="7"/>
  <c r="D17" i="5"/>
  <c r="J16" i="7" a="1"/>
  <c r="J16" i="7"/>
  <c r="D18" i="5"/>
  <c r="J17" i="7" a="1"/>
  <c r="J17" i="7"/>
  <c r="D19" i="5"/>
  <c r="J18" i="7" a="1"/>
  <c r="J18" i="7"/>
  <c r="D20" i="5"/>
  <c r="J19" i="7" a="1"/>
  <c r="J19" i="7"/>
  <c r="D21" i="5"/>
  <c r="J20" i="7" a="1"/>
  <c r="J20" i="7"/>
  <c r="D22" i="5"/>
  <c r="J21" i="7" a="1"/>
  <c r="J21" i="7"/>
  <c r="D23" i="5"/>
  <c r="J22" i="7" a="1"/>
  <c r="J22" i="7"/>
  <c r="D24" i="5"/>
  <c r="J23" i="7" a="1"/>
  <c r="J23" i="7"/>
  <c r="D25" i="5"/>
  <c r="J24" i="7" a="1"/>
  <c r="J24" i="7"/>
  <c r="D26" i="5"/>
  <c r="J25" i="7" a="1"/>
  <c r="J25" i="7"/>
  <c r="D27" i="5"/>
  <c r="J26" i="7" a="1"/>
  <c r="J26" i="7"/>
  <c r="D28" i="5"/>
  <c r="J27" i="7" a="1"/>
  <c r="J27" i="7"/>
  <c r="D29" i="5"/>
  <c r="J28" i="7" a="1"/>
  <c r="J28" i="7"/>
  <c r="D30" i="5"/>
  <c r="J29" i="7" a="1"/>
  <c r="J29" i="7"/>
  <c r="D31" i="5"/>
  <c r="J30" i="7" a="1"/>
  <c r="J30" i="7"/>
  <c r="D32" i="5"/>
  <c r="J31" i="7" a="1"/>
  <c r="J31" i="7"/>
  <c r="D33" i="5"/>
  <c r="J32" i="7" a="1"/>
  <c r="J32" i="7"/>
  <c r="D34" i="5"/>
  <c r="J33" i="7" a="1"/>
  <c r="J33" i="7"/>
  <c r="D35" i="5"/>
  <c r="J6" i="7" a="1"/>
  <c r="J6" i="7"/>
  <c r="D8" i="5"/>
  <c r="J7" i="7" a="1"/>
  <c r="J7" i="7"/>
  <c r="D9" i="5"/>
  <c r="J8" i="7" a="1"/>
  <c r="J8" i="7"/>
  <c r="D10" i="5"/>
  <c r="J9" i="7" a="1"/>
  <c r="J9" i="7"/>
  <c r="D11" i="5"/>
  <c r="J10" i="7" a="1"/>
  <c r="J10" i="7"/>
  <c r="D12" i="5"/>
  <c r="J11" i="7" a="1"/>
  <c r="J11" i="7"/>
  <c r="D13" i="5"/>
  <c r="J5" i="7" a="1"/>
  <c r="J5" i="7"/>
  <c r="D7" i="5"/>
  <c r="J4" i="7" a="1"/>
  <c r="J4" i="7"/>
  <c r="D6" i="5"/>
  <c r="J3" i="7" a="1"/>
  <c r="J3" i="7"/>
  <c r="D5" i="5"/>
  <c r="AP37" i="3"/>
  <c r="AO37" i="3"/>
  <c r="AN37" i="3"/>
  <c r="AM37" i="3"/>
  <c r="AK39" i="3"/>
  <c r="AL39" i="3"/>
  <c r="AM39" i="3"/>
  <c r="AN39" i="3"/>
  <c r="AO39" i="3"/>
  <c r="AP39" i="3"/>
  <c r="AH36" i="3"/>
  <c r="AI36" i="3"/>
  <c r="AJ36" i="3"/>
  <c r="AK36" i="3"/>
  <c r="AK1" i="2"/>
  <c r="AL36" i="3"/>
  <c r="AM36" i="3"/>
  <c r="AM1" i="2"/>
  <c r="AN36" i="3"/>
  <c r="AO36" i="3"/>
  <c r="AO1" i="2"/>
  <c r="AP36" i="3"/>
  <c r="AI1" i="2"/>
  <c r="AO37" i="2"/>
  <c r="AP37" i="2"/>
  <c r="G62" i="4"/>
  <c r="G63" i="4"/>
  <c r="D63" i="7"/>
  <c r="B63" i="7"/>
  <c r="B3" i="7"/>
  <c r="B5" i="7"/>
  <c r="B7" i="7"/>
  <c r="B9" i="7"/>
  <c r="B11" i="7"/>
  <c r="B13" i="7"/>
  <c r="B15" i="7"/>
  <c r="B17" i="7"/>
  <c r="B19" i="7"/>
  <c r="B21" i="7"/>
  <c r="B23" i="7"/>
  <c r="B25" i="7"/>
  <c r="B27" i="7"/>
  <c r="B29" i="7"/>
  <c r="B31" i="7"/>
  <c r="B33" i="7"/>
  <c r="B35" i="7"/>
  <c r="B37" i="7"/>
  <c r="B39" i="7"/>
  <c r="B41" i="7"/>
  <c r="B43" i="7"/>
  <c r="B45" i="7"/>
  <c r="B47" i="7"/>
  <c r="B49" i="7"/>
  <c r="B51" i="7"/>
  <c r="B53" i="7"/>
  <c r="B55" i="7"/>
  <c r="B57" i="7"/>
  <c r="B59" i="7"/>
  <c r="B61" i="7"/>
  <c r="C1" i="5"/>
  <c r="A2" i="4"/>
  <c r="A4" i="4"/>
  <c r="A5" i="7"/>
  <c r="G60" i="4"/>
  <c r="G61" i="4"/>
  <c r="D61" i="7"/>
  <c r="G58" i="4"/>
  <c r="G59" i="4"/>
  <c r="D59" i="7"/>
  <c r="G56" i="4"/>
  <c r="G57" i="4"/>
  <c r="D57" i="7"/>
  <c r="G54" i="4"/>
  <c r="G55" i="4"/>
  <c r="D55" i="7"/>
  <c r="G52" i="4"/>
  <c r="G53" i="4"/>
  <c r="D53" i="7"/>
  <c r="G50" i="4"/>
  <c r="G51" i="4"/>
  <c r="D51" i="7"/>
  <c r="G48" i="4"/>
  <c r="G49" i="4"/>
  <c r="D49" i="7"/>
  <c r="G46" i="4"/>
  <c r="G47" i="4"/>
  <c r="D47" i="7"/>
  <c r="G44" i="4"/>
  <c r="G45" i="4"/>
  <c r="D45" i="7"/>
  <c r="G42" i="4"/>
  <c r="G43" i="4"/>
  <c r="D43" i="7"/>
  <c r="G40" i="4"/>
  <c r="G41" i="4"/>
  <c r="D41" i="7"/>
  <c r="G38" i="4"/>
  <c r="G39" i="4"/>
  <c r="D39" i="7"/>
  <c r="G36" i="4"/>
  <c r="G37" i="4"/>
  <c r="D37" i="7"/>
  <c r="G34" i="4"/>
  <c r="G35" i="4"/>
  <c r="D35" i="7"/>
  <c r="G32" i="4"/>
  <c r="G33" i="4"/>
  <c r="D33" i="7"/>
  <c r="G30" i="4"/>
  <c r="G31" i="4"/>
  <c r="D31" i="7"/>
  <c r="G28" i="4"/>
  <c r="G29" i="4"/>
  <c r="D29" i="7"/>
  <c r="G26" i="4"/>
  <c r="G27" i="4"/>
  <c r="D27" i="7"/>
  <c r="G24" i="4"/>
  <c r="H24" i="4"/>
  <c r="E25" i="7"/>
  <c r="G25" i="4"/>
  <c r="D25" i="7"/>
  <c r="G22" i="4"/>
  <c r="G23" i="4"/>
  <c r="D23" i="7"/>
  <c r="G20" i="4"/>
  <c r="G21" i="4"/>
  <c r="D21" i="7"/>
  <c r="G18" i="4"/>
  <c r="G19" i="4"/>
  <c r="D19" i="7"/>
  <c r="G16" i="4"/>
  <c r="G17" i="4"/>
  <c r="D17" i="7"/>
  <c r="G14" i="4"/>
  <c r="G15" i="4"/>
  <c r="D15" i="7"/>
  <c r="G12" i="4"/>
  <c r="G13" i="4"/>
  <c r="D13" i="7"/>
  <c r="G10" i="4"/>
  <c r="G11" i="4"/>
  <c r="D11" i="7"/>
  <c r="G8" i="4"/>
  <c r="H8" i="4"/>
  <c r="E9" i="7"/>
  <c r="G9" i="4"/>
  <c r="D9" i="7"/>
  <c r="G6" i="4"/>
  <c r="G7" i="4"/>
  <c r="D7" i="7"/>
  <c r="G4" i="4"/>
  <c r="G5" i="4"/>
  <c r="D5" i="7"/>
  <c r="G2" i="4"/>
  <c r="G3" i="4"/>
  <c r="D3" i="7"/>
  <c r="C3" i="7"/>
  <c r="E41" i="9"/>
  <c r="I43" i="9"/>
  <c r="E45" i="9"/>
  <c r="I44" i="9"/>
  <c r="J13" i="10"/>
  <c r="E46" i="9"/>
  <c r="E47" i="9"/>
  <c r="A51" i="9"/>
  <c r="E51" i="9"/>
  <c r="I45" i="9"/>
  <c r="J14" i="10"/>
  <c r="J15" i="10"/>
  <c r="P3" i="5"/>
  <c r="K3" i="10"/>
  <c r="O5" i="5"/>
  <c r="K4" i="10"/>
  <c r="G20" i="10"/>
  <c r="G6" i="9"/>
  <c r="I6" i="9"/>
  <c r="G7" i="9"/>
  <c r="I7" i="9"/>
  <c r="G8" i="9"/>
  <c r="I8" i="9"/>
  <c r="G9" i="9"/>
  <c r="I9" i="9"/>
  <c r="G10" i="9"/>
  <c r="I10" i="9"/>
  <c r="G11" i="9"/>
  <c r="I11" i="9"/>
  <c r="G12" i="9"/>
  <c r="I12" i="9"/>
  <c r="G13" i="9"/>
  <c r="I13" i="9"/>
  <c r="G14" i="9"/>
  <c r="I14" i="9"/>
  <c r="G15" i="9"/>
  <c r="I15" i="9"/>
  <c r="G16" i="9"/>
  <c r="I16" i="9"/>
  <c r="G17" i="9"/>
  <c r="I17" i="9"/>
  <c r="G18" i="9"/>
  <c r="I18" i="9"/>
  <c r="G19" i="9"/>
  <c r="I19" i="9"/>
  <c r="G20" i="9"/>
  <c r="I20" i="9"/>
  <c r="G21" i="9"/>
  <c r="I21" i="9"/>
  <c r="G22" i="9"/>
  <c r="I22" i="9"/>
  <c r="G23" i="9"/>
  <c r="I23" i="9"/>
  <c r="G24" i="9"/>
  <c r="I24" i="9"/>
  <c r="G25" i="9"/>
  <c r="I25" i="9"/>
  <c r="G26" i="9"/>
  <c r="I26" i="9"/>
  <c r="G27" i="9"/>
  <c r="I27" i="9"/>
  <c r="G28" i="9"/>
  <c r="I28" i="9"/>
  <c r="G29" i="9"/>
  <c r="I29" i="9"/>
  <c r="G31" i="9"/>
  <c r="I31" i="9"/>
  <c r="G32" i="9"/>
  <c r="I32" i="9"/>
  <c r="G33" i="9"/>
  <c r="I33" i="9"/>
  <c r="G34" i="9"/>
  <c r="I34" i="9"/>
  <c r="G35" i="9"/>
  <c r="I35" i="9"/>
  <c r="L54" i="3"/>
  <c r="N54" i="3"/>
  <c r="C36" i="5"/>
  <c r="D36" i="5"/>
  <c r="J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G49" i="9"/>
  <c r="G48" i="9"/>
  <c r="G47" i="9"/>
  <c r="A47" i="9"/>
  <c r="G46" i="9"/>
  <c r="A46" i="9"/>
  <c r="G45" i="9"/>
  <c r="A45" i="9"/>
  <c r="G44" i="9"/>
  <c r="G43" i="9"/>
  <c r="A41" i="9"/>
  <c r="J36" i="9"/>
  <c r="A35" i="9"/>
  <c r="A34" i="9"/>
  <c r="A33" i="9"/>
  <c r="A32" i="9"/>
  <c r="A31" i="9"/>
  <c r="G30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M37" i="2"/>
  <c r="AN37" i="2"/>
  <c r="AK37" i="2"/>
  <c r="AL37" i="2"/>
  <c r="AI37" i="2"/>
  <c r="AJ37" i="2"/>
  <c r="AJ39" i="3"/>
  <c r="AG37" i="2"/>
  <c r="AH37" i="2"/>
  <c r="AH39" i="3"/>
  <c r="AE37" i="2"/>
  <c r="AF37" i="2"/>
  <c r="AF39" i="3"/>
  <c r="AC37" i="2"/>
  <c r="AC39" i="3"/>
  <c r="AD37" i="2"/>
  <c r="AD39" i="3"/>
  <c r="AA37" i="2"/>
  <c r="AB37" i="2"/>
  <c r="AB39" i="3"/>
  <c r="Y37" i="2"/>
  <c r="Z37" i="2"/>
  <c r="Z39" i="3"/>
  <c r="W37" i="2"/>
  <c r="X37" i="2"/>
  <c r="X39" i="3"/>
  <c r="X42" i="3"/>
  <c r="U37" i="2"/>
  <c r="U39" i="3"/>
  <c r="V37" i="2"/>
  <c r="V39" i="3"/>
  <c r="S37" i="2"/>
  <c r="S39" i="3"/>
  <c r="S42" i="3"/>
  <c r="T37" i="2"/>
  <c r="T39" i="3"/>
  <c r="T42" i="3"/>
  <c r="Q37" i="2"/>
  <c r="R37" i="2"/>
  <c r="R39" i="3"/>
  <c r="O37" i="2"/>
  <c r="O39" i="3"/>
  <c r="O42" i="3"/>
  <c r="P37" i="2"/>
  <c r="P39" i="3"/>
  <c r="P42" i="3"/>
  <c r="M37" i="2"/>
  <c r="M39" i="3"/>
  <c r="N37" i="2"/>
  <c r="N39" i="3"/>
  <c r="K37" i="2"/>
  <c r="K39" i="3"/>
  <c r="K42" i="3"/>
  <c r="L37" i="2"/>
  <c r="L39" i="3"/>
  <c r="L42" i="3"/>
  <c r="I37" i="2"/>
  <c r="J37" i="2"/>
  <c r="J39" i="3"/>
  <c r="G37" i="2"/>
  <c r="G39" i="3"/>
  <c r="G42" i="3"/>
  <c r="H37" i="2"/>
  <c r="E37" i="2"/>
  <c r="E39" i="3"/>
  <c r="F37" i="2"/>
  <c r="C37" i="2"/>
  <c r="D37" i="2"/>
  <c r="D39" i="3"/>
  <c r="D4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G36" i="3"/>
  <c r="AE36" i="3"/>
  <c r="AE1" i="2"/>
  <c r="AC36" i="3"/>
  <c r="AC1" i="2"/>
  <c r="AA36" i="3"/>
  <c r="AA1" i="2"/>
  <c r="Y36" i="3"/>
  <c r="Y1" i="2"/>
  <c r="W36" i="3"/>
  <c r="W1" i="2"/>
  <c r="U36" i="3"/>
  <c r="U1" i="2"/>
  <c r="S36" i="3"/>
  <c r="S1" i="2"/>
  <c r="Q36" i="3"/>
  <c r="Q1" i="2"/>
  <c r="O36" i="3"/>
  <c r="O1" i="2"/>
  <c r="M36" i="3"/>
  <c r="M1" i="2"/>
  <c r="K36" i="3"/>
  <c r="K1" i="2"/>
  <c r="I36" i="3"/>
  <c r="I1" i="2"/>
  <c r="G36" i="3"/>
  <c r="G1" i="2"/>
  <c r="E36" i="3"/>
  <c r="E1" i="2"/>
  <c r="C36" i="3"/>
  <c r="C1" i="2"/>
  <c r="AK37" i="3"/>
  <c r="AL37" i="3"/>
  <c r="AI37" i="3"/>
  <c r="AJ37" i="3"/>
  <c r="AG37" i="3"/>
  <c r="AH37" i="3"/>
  <c r="AE37" i="3"/>
  <c r="AF37" i="3"/>
  <c r="AC37" i="3"/>
  <c r="AD37" i="3"/>
  <c r="AA37" i="3"/>
  <c r="AB37" i="3"/>
  <c r="Y37" i="3"/>
  <c r="Z37" i="3"/>
  <c r="W37" i="3"/>
  <c r="X37" i="3"/>
  <c r="U37" i="3"/>
  <c r="V37" i="3"/>
  <c r="S37" i="3"/>
  <c r="T37" i="3"/>
  <c r="Q37" i="3"/>
  <c r="R37" i="3"/>
  <c r="O37" i="3"/>
  <c r="P37" i="3"/>
  <c r="M37" i="3"/>
  <c r="N37" i="3"/>
  <c r="K37" i="3"/>
  <c r="L37" i="3"/>
  <c r="I37" i="3"/>
  <c r="J37" i="3"/>
  <c r="G37" i="3"/>
  <c r="H37" i="3"/>
  <c r="E37" i="3"/>
  <c r="F37" i="3"/>
  <c r="F39" i="3"/>
  <c r="F42" i="3"/>
  <c r="C37" i="3"/>
  <c r="D37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O11" i="5"/>
  <c r="F5" i="5"/>
  <c r="B30" i="8"/>
  <c r="H14" i="4"/>
  <c r="E15" i="7"/>
  <c r="H22" i="4"/>
  <c r="E23" i="7"/>
  <c r="H2" i="4"/>
  <c r="E3" i="7"/>
  <c r="H12" i="4"/>
  <c r="E13" i="7"/>
  <c r="H32" i="4"/>
  <c r="E33" i="7"/>
  <c r="H38" i="4"/>
  <c r="E39" i="7"/>
  <c r="H46" i="4"/>
  <c r="E47" i="7"/>
  <c r="H54" i="4"/>
  <c r="E55" i="7"/>
  <c r="H36" i="4"/>
  <c r="E37" i="7"/>
  <c r="H44" i="4"/>
  <c r="E45" i="7"/>
  <c r="H52" i="4"/>
  <c r="E53" i="7"/>
  <c r="H48" i="4"/>
  <c r="E49" i="7"/>
  <c r="H4" i="4"/>
  <c r="E5" i="7"/>
  <c r="H16" i="4"/>
  <c r="E17" i="7"/>
  <c r="H6" i="4"/>
  <c r="E7" i="7"/>
  <c r="H28" i="4"/>
  <c r="E29" i="7"/>
  <c r="A3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40" i="4"/>
  <c r="E41" i="7"/>
  <c r="H20" i="4"/>
  <c r="E21" i="7"/>
  <c r="H34" i="4"/>
  <c r="E35" i="7"/>
  <c r="H42" i="4"/>
  <c r="E43" i="7"/>
  <c r="H50" i="4"/>
  <c r="E51" i="7"/>
  <c r="H18" i="4"/>
  <c r="E19" i="7"/>
  <c r="H60" i="4"/>
  <c r="E61" i="7"/>
  <c r="H10" i="4"/>
  <c r="E11" i="7"/>
  <c r="H26" i="4"/>
  <c r="E27" i="7"/>
  <c r="H30" i="4"/>
  <c r="E31" i="7"/>
  <c r="H58" i="4"/>
  <c r="E59" i="7"/>
  <c r="C7" i="7"/>
  <c r="H62" i="4"/>
  <c r="E63" i="7"/>
  <c r="A6" i="4"/>
  <c r="C21" i="7"/>
  <c r="C5" i="7"/>
  <c r="H56" i="4"/>
  <c r="AO42" i="3"/>
  <c r="E47" i="3"/>
  <c r="E42" i="3"/>
  <c r="M42" i="3"/>
  <c r="U42" i="3"/>
  <c r="AC42" i="3"/>
  <c r="AM42" i="3"/>
  <c r="AP42" i="3"/>
  <c r="AN42" i="3"/>
  <c r="AG1" i="2"/>
  <c r="AK42" i="3"/>
  <c r="AA47" i="3"/>
  <c r="E38" i="3"/>
  <c r="J42" i="3"/>
  <c r="N42" i="3"/>
  <c r="R42" i="3"/>
  <c r="V42" i="3"/>
  <c r="Z42" i="3"/>
  <c r="AO47" i="3"/>
  <c r="E57" i="7"/>
  <c r="I36" i="9"/>
  <c r="E13" i="10"/>
  <c r="AM38" i="3"/>
  <c r="K5" i="10"/>
  <c r="C41" i="7"/>
  <c r="E8" i="6"/>
  <c r="C57" i="7"/>
  <c r="C49" i="7"/>
  <c r="C33" i="7"/>
  <c r="C25" i="7"/>
  <c r="C17" i="7"/>
  <c r="E9" i="6"/>
  <c r="C59" i="7"/>
  <c r="C63" i="7"/>
  <c r="C29" i="7"/>
  <c r="C13" i="7"/>
  <c r="C19" i="7"/>
  <c r="C27" i="7"/>
  <c r="C39" i="7"/>
  <c r="C47" i="7"/>
  <c r="C55" i="7"/>
  <c r="C11" i="7"/>
  <c r="C37" i="7"/>
  <c r="C45" i="7"/>
  <c r="C53" i="7"/>
  <c r="C61" i="7"/>
  <c r="C9" i="7"/>
  <c r="C15" i="7"/>
  <c r="C23" i="7"/>
  <c r="C31" i="7"/>
  <c r="C35" i="7"/>
  <c r="C43" i="7"/>
  <c r="C51" i="7"/>
  <c r="AO38" i="2"/>
  <c r="Y38" i="2"/>
  <c r="J4" i="5"/>
  <c r="D23" i="8"/>
  <c r="G38" i="2"/>
  <c r="C38" i="2"/>
  <c r="W38" i="2"/>
  <c r="AA38" i="2"/>
  <c r="AE38" i="2"/>
  <c r="AI38" i="2"/>
  <c r="H39" i="3"/>
  <c r="H42" i="3"/>
  <c r="W39" i="3"/>
  <c r="W42" i="3"/>
  <c r="AK38" i="2"/>
  <c r="I38" i="2"/>
  <c r="M38" i="2"/>
  <c r="Q38" i="2"/>
  <c r="AC38" i="2"/>
  <c r="AG38" i="2"/>
  <c r="AE39" i="3"/>
  <c r="AE42" i="3"/>
  <c r="AA39" i="3"/>
  <c r="AA42" i="3"/>
  <c r="E38" i="2"/>
  <c r="AM38" i="2"/>
  <c r="E5" i="10"/>
  <c r="D32" i="10"/>
  <c r="Q39" i="3"/>
  <c r="Q42" i="3"/>
  <c r="U38" i="2"/>
  <c r="O38" i="2"/>
  <c r="I39" i="3"/>
  <c r="I42" i="3"/>
  <c r="Y39" i="3"/>
  <c r="Y42" i="3"/>
  <c r="AG39" i="3"/>
  <c r="AG42" i="3"/>
  <c r="AI39" i="3"/>
  <c r="AI42" i="3"/>
  <c r="E6" i="10"/>
  <c r="E33" i="10"/>
  <c r="C39" i="3"/>
  <c r="C42" i="3"/>
  <c r="K38" i="2"/>
  <c r="S38" i="2"/>
  <c r="E32" i="10"/>
  <c r="W38" i="3"/>
  <c r="AE38" i="3"/>
  <c r="AG38" i="3"/>
  <c r="AI38" i="3"/>
  <c r="AO38" i="3"/>
  <c r="O38" i="3"/>
  <c r="AB42" i="3"/>
  <c r="AD42" i="3"/>
  <c r="AF42" i="3"/>
  <c r="AH42" i="3"/>
  <c r="AJ42" i="3"/>
  <c r="AL42" i="3"/>
  <c r="AA38" i="3"/>
  <c r="AC38" i="3"/>
  <c r="AK38" i="3"/>
  <c r="T4" i="5"/>
  <c r="E3" i="10"/>
  <c r="U4" i="5"/>
  <c r="E4" i="10"/>
  <c r="G38" i="3"/>
  <c r="M38" i="3"/>
  <c r="U38" i="3"/>
  <c r="C38" i="3"/>
  <c r="J12" i="10"/>
  <c r="J16" i="10"/>
  <c r="I50" i="9"/>
  <c r="I38" i="3"/>
  <c r="Q38" i="3"/>
  <c r="Y38" i="3"/>
  <c r="M5" i="5"/>
  <c r="C41" i="9"/>
  <c r="K38" i="3"/>
  <c r="S38" i="3"/>
  <c r="K4" i="5"/>
  <c r="F23" i="8"/>
  <c r="D7" i="8"/>
  <c r="E5" i="6"/>
  <c r="H64" i="4"/>
  <c r="E12" i="10"/>
  <c r="E14" i="10"/>
  <c r="G37" i="10"/>
  <c r="A8" i="4"/>
  <c r="A7" i="7"/>
  <c r="E2" i="6"/>
  <c r="E4" i="6"/>
  <c r="E6" i="6"/>
  <c r="E7" i="6"/>
  <c r="E11" i="6"/>
  <c r="E12" i="6"/>
  <c r="E14" i="6"/>
  <c r="E16" i="6"/>
  <c r="E18" i="6"/>
  <c r="E21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8" i="6"/>
  <c r="F21" i="6"/>
  <c r="G2" i="6"/>
  <c r="G3" i="6"/>
  <c r="G4" i="6"/>
  <c r="G5" i="6"/>
  <c r="I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20" i="6"/>
  <c r="G21" i="6"/>
  <c r="F20" i="6"/>
  <c r="E3" i="6"/>
  <c r="E10" i="6"/>
  <c r="E13" i="6"/>
  <c r="E15" i="6"/>
  <c r="E17" i="6"/>
  <c r="E20" i="6"/>
  <c r="F17" i="6"/>
  <c r="I32" i="10"/>
  <c r="G39" i="10"/>
  <c r="D33" i="10"/>
  <c r="F5" i="10"/>
  <c r="T5" i="5"/>
  <c r="F3" i="10"/>
  <c r="O13" i="5"/>
  <c r="O15" i="5"/>
  <c r="G22" i="10"/>
  <c r="G24" i="10"/>
  <c r="G26" i="10"/>
  <c r="I55" i="10"/>
  <c r="J5" i="5"/>
  <c r="B23" i="8"/>
  <c r="G41" i="10"/>
  <c r="I9" i="6"/>
  <c r="A9" i="7"/>
  <c r="A10" i="4"/>
  <c r="K47" i="3"/>
  <c r="K9" i="6"/>
  <c r="W47" i="3"/>
  <c r="K5" i="6"/>
  <c r="I18" i="6"/>
  <c r="I2" i="6"/>
  <c r="I8" i="6"/>
  <c r="I3" i="6"/>
  <c r="I14" i="6"/>
  <c r="I20" i="6"/>
  <c r="K20" i="6"/>
  <c r="I10" i="6"/>
  <c r="I11" i="6"/>
  <c r="I17" i="6"/>
  <c r="I16" i="6"/>
  <c r="I7" i="6"/>
  <c r="I15" i="6"/>
  <c r="I6" i="6"/>
  <c r="I13" i="6"/>
  <c r="I21" i="6"/>
  <c r="K21" i="6"/>
  <c r="I12" i="6"/>
  <c r="I4" i="6"/>
  <c r="K44" i="3"/>
  <c r="S44" i="3"/>
  <c r="AI44" i="3"/>
  <c r="C44" i="3"/>
  <c r="AG44" i="3"/>
  <c r="M44" i="3"/>
  <c r="U44" i="3"/>
  <c r="AC44" i="3"/>
  <c r="AK44" i="3"/>
  <c r="Q44" i="3"/>
  <c r="O44" i="3"/>
  <c r="W44" i="3"/>
  <c r="AE44" i="3"/>
  <c r="AM44" i="3"/>
  <c r="Y44" i="3"/>
  <c r="I44" i="3"/>
  <c r="F7" i="10"/>
  <c r="G44" i="10"/>
  <c r="G46" i="10"/>
  <c r="E49" i="10"/>
  <c r="I51" i="10"/>
  <c r="A11" i="7"/>
  <c r="A12" i="4"/>
  <c r="O47" i="3"/>
  <c r="K12" i="6"/>
  <c r="AI47" i="3"/>
  <c r="K15" i="6"/>
  <c r="Q47" i="3"/>
  <c r="K11" i="6"/>
  <c r="U47" i="3"/>
  <c r="K3" i="6"/>
  <c r="AG47" i="3"/>
  <c r="K7" i="6"/>
  <c r="I47" i="3"/>
  <c r="K10" i="6"/>
  <c r="AC47" i="3"/>
  <c r="K8" i="6"/>
  <c r="S47" i="3"/>
  <c r="K13" i="6"/>
  <c r="AM47" i="3"/>
  <c r="K16" i="6"/>
  <c r="C47" i="3"/>
  <c r="K2" i="6"/>
  <c r="AK47" i="3"/>
  <c r="K4" i="6"/>
  <c r="G47" i="3"/>
  <c r="K6" i="6"/>
  <c r="AE47" i="3"/>
  <c r="K17" i="6"/>
  <c r="Y47" i="3"/>
  <c r="K14" i="6"/>
  <c r="M47" i="3"/>
  <c r="K18" i="6"/>
  <c r="I22" i="6"/>
  <c r="I49" i="10"/>
  <c r="M22" i="5"/>
  <c r="O22" i="5"/>
  <c r="H54" i="3"/>
  <c r="A13" i="7"/>
  <c r="A14" i="4"/>
  <c r="AN41" i="3"/>
  <c r="AP41" i="3"/>
  <c r="AL41" i="3"/>
  <c r="F54" i="3"/>
  <c r="AB41" i="3"/>
  <c r="L41" i="3"/>
  <c r="X41" i="3"/>
  <c r="V41" i="3"/>
  <c r="P41" i="3"/>
  <c r="AF41" i="3"/>
  <c r="N41" i="3"/>
  <c r="R41" i="3"/>
  <c r="H41" i="3"/>
  <c r="AD41" i="3"/>
  <c r="AJ41" i="3"/>
  <c r="Z41" i="3"/>
  <c r="F41" i="3"/>
  <c r="T41" i="3"/>
  <c r="J41" i="3"/>
  <c r="D41" i="3"/>
  <c r="AH41" i="3"/>
  <c r="A16" i="4"/>
  <c r="A15" i="7"/>
  <c r="AM41" i="3"/>
  <c r="AM43" i="3"/>
  <c r="AM45" i="3"/>
  <c r="AM48" i="3"/>
  <c r="AO41" i="3"/>
  <c r="AO43" i="3"/>
  <c r="AO45" i="3"/>
  <c r="AO48" i="3"/>
  <c r="G41" i="3"/>
  <c r="G43" i="3"/>
  <c r="G45" i="3"/>
  <c r="G48" i="3"/>
  <c r="AG41" i="3"/>
  <c r="AG43" i="3"/>
  <c r="AG45" i="3"/>
  <c r="AG48" i="3"/>
  <c r="W41" i="3"/>
  <c r="W43" i="3"/>
  <c r="W45" i="3"/>
  <c r="W48" i="3"/>
  <c r="AK41" i="3"/>
  <c r="AK43" i="3"/>
  <c r="AK45" i="3"/>
  <c r="AK48" i="3"/>
  <c r="U41" i="3"/>
  <c r="U43" i="3"/>
  <c r="U45" i="3"/>
  <c r="U48" i="3"/>
  <c r="K41" i="3"/>
  <c r="K43" i="3"/>
  <c r="K45" i="3"/>
  <c r="K48" i="3"/>
  <c r="Y41" i="3"/>
  <c r="Y43" i="3"/>
  <c r="Y45" i="3"/>
  <c r="Y48" i="3"/>
  <c r="M41" i="3"/>
  <c r="M43" i="3"/>
  <c r="M45" i="3"/>
  <c r="M48" i="3"/>
  <c r="E41" i="3"/>
  <c r="E43" i="3"/>
  <c r="E45" i="3"/>
  <c r="E48" i="3"/>
  <c r="AC41" i="3"/>
  <c r="AC43" i="3"/>
  <c r="AC45" i="3"/>
  <c r="AC48" i="3"/>
  <c r="S41" i="3"/>
  <c r="S43" i="3"/>
  <c r="S45" i="3"/>
  <c r="S48" i="3"/>
  <c r="I41" i="3"/>
  <c r="I43" i="3"/>
  <c r="I45" i="3"/>
  <c r="I48" i="3"/>
  <c r="O41" i="3"/>
  <c r="O43" i="3"/>
  <c r="O45" i="3"/>
  <c r="O48" i="3"/>
  <c r="AE41" i="3"/>
  <c r="AE43" i="3"/>
  <c r="AE45" i="3"/>
  <c r="AE48" i="3"/>
  <c r="AA41" i="3"/>
  <c r="AA43" i="3"/>
  <c r="AA45" i="3"/>
  <c r="AA48" i="3"/>
  <c r="AI41" i="3"/>
  <c r="AI43" i="3"/>
  <c r="AI45" i="3"/>
  <c r="AI48" i="3"/>
  <c r="C41" i="3"/>
  <c r="C43" i="3"/>
  <c r="C45" i="3"/>
  <c r="C48" i="3"/>
  <c r="Q41" i="3"/>
  <c r="Q43" i="3"/>
  <c r="Q45" i="3"/>
  <c r="Q48" i="3"/>
  <c r="A18" i="4"/>
  <c r="A17" i="7"/>
  <c r="A19" i="7"/>
  <c r="A20" i="4"/>
  <c r="A21" i="7"/>
  <c r="A22" i="4"/>
  <c r="A24" i="4"/>
  <c r="A23" i="7"/>
  <c r="A25" i="7"/>
  <c r="A26" i="4"/>
  <c r="A27" i="7"/>
  <c r="A28" i="4"/>
  <c r="A29" i="7"/>
  <c r="A30" i="4"/>
  <c r="A32" i="4"/>
  <c r="A31" i="7"/>
  <c r="A34" i="4"/>
  <c r="A33" i="7"/>
  <c r="A36" i="4"/>
  <c r="A35" i="7"/>
  <c r="A37" i="7"/>
  <c r="A38" i="4"/>
  <c r="A40" i="4"/>
  <c r="A39" i="7"/>
  <c r="A41" i="7"/>
  <c r="A42" i="4"/>
  <c r="A43" i="7"/>
  <c r="A44" i="4"/>
  <c r="A45" i="7"/>
  <c r="A46" i="4"/>
  <c r="A48" i="4"/>
  <c r="A47" i="7"/>
  <c r="A49" i="7"/>
  <c r="A50" i="4"/>
  <c r="A52" i="4"/>
  <c r="A51" i="7"/>
  <c r="A53" i="7"/>
  <c r="A54" i="4"/>
  <c r="A56" i="4"/>
  <c r="A55" i="7"/>
  <c r="A57" i="7"/>
  <c r="A58" i="4"/>
  <c r="A59" i="7"/>
  <c r="A60" i="4"/>
  <c r="A61" i="7"/>
  <c r="A62" i="4"/>
  <c r="A63" i="7"/>
  <c r="L2" i="7"/>
  <c r="L3" i="7"/>
  <c r="L4" i="7"/>
  <c r="L5" i="7"/>
  <c r="L6" i="7"/>
  <c r="L7" i="7"/>
  <c r="L8" i="7"/>
  <c r="L9" i="7"/>
  <c r="L10" i="7"/>
  <c r="L11" i="7"/>
  <c r="L12" i="7"/>
  <c r="I5" i="5"/>
  <c r="E15" i="8"/>
  <c r="H5" i="5"/>
  <c r="B1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<sst xmlns="http://schemas.openxmlformats.org/spreadsheetml/2006/main" count="1577" uniqueCount="178">
  <si>
    <t>Today's 
Baazzar Update</t>
  </si>
  <si>
    <t>Date</t>
  </si>
  <si>
    <t>Person</t>
  </si>
  <si>
    <t>Today's Menu</t>
  </si>
  <si>
    <t>Total Meal</t>
  </si>
  <si>
    <t>Day</t>
  </si>
  <si>
    <t>Night</t>
  </si>
  <si>
    <t>Last Update</t>
  </si>
  <si>
    <t xml:space="preserve">Month: </t>
  </si>
  <si>
    <t>DATE</t>
  </si>
  <si>
    <t>Today
 Baazzar</t>
  </si>
  <si>
    <t>Baazzar Type</t>
  </si>
  <si>
    <t>Total Member</t>
  </si>
  <si>
    <t>Total
 Meal</t>
  </si>
  <si>
    <t>D</t>
  </si>
  <si>
    <t>N</t>
  </si>
  <si>
    <t>Active Member</t>
  </si>
  <si>
    <t>Inactive Member</t>
  </si>
  <si>
    <t>Fund Details</t>
  </si>
  <si>
    <t>Fund Collection</t>
  </si>
  <si>
    <t>Total Expenses</t>
  </si>
  <si>
    <t>Amount Left</t>
  </si>
  <si>
    <t>Meal Charge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</si>
  <si>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</si>
  <si>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</si>
  <si>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</si>
  <si>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</si>
  <si>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</si>
  <si>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</si>
  <si>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</si>
  <si>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</si>
  <si>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</si>
  <si>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</si>
  <si>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</si>
  <si>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</si>
  <si>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</si>
  <si>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</si>
  <si>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</si>
  <si>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</si>
  <si>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</si>
  <si>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</si>
  <si>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</si>
  <si>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</si>
  <si>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N- ON</t>
  </si>
  <si>
    <t>N- OFF</t>
  </si>
  <si>
    <t>D- ON</t>
  </si>
  <si>
    <t>D- OFF</t>
  </si>
  <si>
    <t>Total -&gt;</t>
  </si>
  <si>
    <t>Tolal Meal-&gt;</t>
  </si>
  <si>
    <t>Guest Meal-&gt;</t>
  </si>
  <si>
    <t>Guest Meal Charge</t>
  </si>
  <si>
    <t>Total
Meal Charge</t>
  </si>
  <si>
    <t>Other Charges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</si>
  <si>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</si>
  <si>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</si>
  <si>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</si>
  <si>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</si>
  <si>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</si>
  <si>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</si>
  <si>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</si>
  <si>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</si>
  <si>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</si>
  <si>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</si>
  <si>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</si>
  <si>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</si>
  <si>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</si>
  <si>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Others</t>
  </si>
  <si>
    <t>Total Baazaar Amount</t>
  </si>
  <si>
    <t>Convenor Expenses</t>
  </si>
  <si>
    <t xml:space="preserve">Grocery </t>
  </si>
  <si>
    <t>[Per meal]</t>
  </si>
  <si>
    <t>S/L</t>
  </si>
  <si>
    <t xml:space="preserve"> Item Name</t>
  </si>
  <si>
    <t>Qty</t>
  </si>
  <si>
    <t>Unit</t>
  </si>
  <si>
    <t>Rate</t>
  </si>
  <si>
    <t>Amount</t>
  </si>
  <si>
    <t>Discount</t>
  </si>
  <si>
    <t>Fourtune Oil</t>
  </si>
  <si>
    <t>L</t>
  </si>
  <si>
    <t>Online</t>
  </si>
  <si>
    <t>Refined Oil</t>
  </si>
  <si>
    <t>Tata Salt</t>
  </si>
  <si>
    <t>KG</t>
  </si>
  <si>
    <t>Rice</t>
  </si>
  <si>
    <t>Packet</t>
  </si>
  <si>
    <t>1 Packet = 26 kg</t>
  </si>
  <si>
    <t>ratna rice 1 packet=26kg</t>
  </si>
  <si>
    <t>Total Expenses For Grecery</t>
  </si>
  <si>
    <t>Didi's Salary Details</t>
  </si>
  <si>
    <t>Others Expenses [Per head]</t>
  </si>
  <si>
    <t>Per Head</t>
  </si>
  <si>
    <t>Bonus</t>
  </si>
  <si>
    <t>Reason</t>
  </si>
  <si>
    <t>Gas Cylinder Details</t>
  </si>
  <si>
    <t>Didi's Salary</t>
  </si>
  <si>
    <t>Gas Cylinder</t>
  </si>
  <si>
    <t>Electric Blll</t>
  </si>
  <si>
    <t>Electric Bill Details</t>
  </si>
  <si>
    <t>Bill Amount / Month</t>
  </si>
  <si>
    <t>Total Months</t>
  </si>
  <si>
    <t>Fine Collection</t>
  </si>
  <si>
    <t xml:space="preserve">S/L </t>
  </si>
  <si>
    <t>Fine Amout</t>
  </si>
  <si>
    <t>Reaaon</t>
  </si>
  <si>
    <t>forget to gate lock</t>
  </si>
  <si>
    <t>Advance's Date</t>
  </si>
  <si>
    <t>Advance</t>
  </si>
  <si>
    <t>Baazzar 1</t>
  </si>
  <si>
    <t>Baazzar 2</t>
  </si>
  <si>
    <t>Baazzar 3</t>
  </si>
  <si>
    <t>online</t>
  </si>
  <si>
    <t>from jamal (online)</t>
  </si>
  <si>
    <t>from faruk (online)</t>
  </si>
  <si>
    <t>cash</t>
  </si>
  <si>
    <t>online (26 from faruk)</t>
  </si>
  <si>
    <t>from faruk &amp; jamal (online)</t>
  </si>
  <si>
    <t>[3,5] jul online</t>
  </si>
  <si>
    <t>cash(gas)</t>
  </si>
  <si>
    <t xml:space="preserve">Total </t>
  </si>
  <si>
    <t>( Meal Details )</t>
  </si>
  <si>
    <t>( Member Details )</t>
  </si>
  <si>
    <t>Total In-active Member</t>
  </si>
  <si>
    <t>Total Guest Meal</t>
  </si>
  <si>
    <t>Total Active Member</t>
  </si>
  <si>
    <t>Total Member's Meal</t>
  </si>
  <si>
    <t>Total Expenses Summery</t>
  </si>
  <si>
    <t>( Will be devide by per meal )</t>
  </si>
  <si>
    <t>( Will be devide by per head )</t>
  </si>
  <si>
    <t>Total Member Baazaar Amount</t>
  </si>
  <si>
    <t>Convenor Baazaar Amout</t>
  </si>
  <si>
    <t>Total Amount</t>
  </si>
  <si>
    <t>Electric Bill</t>
  </si>
  <si>
    <t>Convenor Expenses Details</t>
  </si>
  <si>
    <t>Total Advance Collection</t>
  </si>
  <si>
    <t>Total Expanses</t>
  </si>
  <si>
    <t>Per Head Return</t>
  </si>
  <si>
    <t>( Guest Meal Collection )</t>
  </si>
  <si>
    <t>Calculation</t>
  </si>
  <si>
    <t xml:space="preserve"> Baazar</t>
  </si>
  <si>
    <t xml:space="preserve">( - ) </t>
  </si>
  <si>
    <t>Guest Meal</t>
  </si>
  <si>
    <t>Total Amout</t>
  </si>
  <si>
    <t>Average Per Meal Charge</t>
  </si>
  <si>
    <t>One Day Meal Charge</t>
  </si>
  <si>
    <t>Day Charge</t>
  </si>
  <si>
    <t>Night Charge</t>
  </si>
  <si>
    <t>Per Head Charge</t>
  </si>
  <si>
    <t xml:space="preserve"> [Didi's Salary + Gas+Electric Bill+ Others]
 - Advance Return</t>
  </si>
  <si>
    <t>Starting Date</t>
  </si>
  <si>
    <t>Total In-Active Member</t>
  </si>
  <si>
    <t>Didi's Charge / Head</t>
  </si>
  <si>
    <t>Electric Bill / Month</t>
  </si>
  <si>
    <t xml:space="preserve">Day </t>
  </si>
  <si>
    <t>Team</t>
  </si>
  <si>
    <t>Members</t>
  </si>
  <si>
    <t>*Note:-</t>
  </si>
  <si>
    <t xml:space="preserve">Meal Off </t>
  </si>
  <si>
    <t>A</t>
  </si>
  <si>
    <t>B</t>
  </si>
  <si>
    <t>C</t>
  </si>
  <si>
    <t>E</t>
  </si>
  <si>
    <t>F</t>
  </si>
  <si>
    <t>name</t>
  </si>
  <si>
    <t>occurrence</t>
  </si>
  <si>
    <t>baazaar type</t>
  </si>
  <si>
    <t>Amout</t>
  </si>
  <si>
    <t>Guest meal</t>
  </si>
  <si>
    <t>Didi Salary Dated</t>
  </si>
  <si>
    <t>Nasim</t>
  </si>
  <si>
    <r>
      <t xml:space="preserve">Fund Collection </t>
    </r>
    <r>
      <rPr>
        <b/>
        <sz val="18"/>
        <color rgb="FFFF0000"/>
        <rFont val="Calibri"/>
        <family val="2"/>
        <scheme val="minor"/>
      </rPr>
      <t>(fine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rgb="FFFF0000"/>
        <rFont val="Calibri"/>
        <family val="2"/>
        <scheme val="minor"/>
      </rPr>
      <t>and others)</t>
    </r>
  </si>
  <si>
    <t>Emami Oil</t>
  </si>
  <si>
    <t>Pay</t>
  </si>
  <si>
    <t>Due</t>
  </si>
  <si>
    <t xml:space="preserve">Due </t>
  </si>
  <si>
    <t>Payment 
Status</t>
  </si>
  <si>
    <t>Cooking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</si>
</sst>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 &quot;₹&quot;\ * #,##0.00_ ;_ &quot;₹&quot;\ * \-#,##0.00_ ;_ &quot;₹&quot;\ * &quot;-&quot;??_ ;_ @_ "/>
    <numFmt numFmtId="165" formatCode="_ [$₹-4009]\ * #,##0.00_ ;_ [$₹-4009]\ * \-#,##0.00_ ;_ [$₹-4009]\ * &quot;-&quot;??_ ;_ @_ "/>
    <numFmt numFmtId="166" formatCode="dd/mmm\,\ yyyy\ /\ ddd"/>
    <numFmt numFmtId="167" formatCode="dd\ mmm\ \,\ yyyy\ \(ddd\)\ \/\ h:mm:ss\ AM/PM"/>
    <numFmt numFmtId="168" formatCode="&quot;₹&quot;#,##0.00_);[Red]\(&quot;₹&quot;#,##0.00\)"/>
    <numFmt numFmtId="169" formatCode="dd/mm/yyyy\ \(ddd\)"/>
    <numFmt numFmtId="170" formatCode="&quot;₹&quot;\ #,##0.00"/>
    <numFmt numFmtId="171" formatCode="dd/mmm\,\ ddd"/>
    <numFmt numFmtId="172" formatCode="dd\ mmm\,\ yyyy\ \(ddd\)"/>
    <numFmt numFmtId="173" formatCode="dd\ mmm\ yyyy\ \(ddd\)"/>
    <numFmt numFmtId="174" formatCode="dd\/mm\/yyyy\ \(ddd\)"/>
    <numFmt numFmtId="175" formatCode="dd\-mm\-yyyy"/>
    <numFmt numFmtId="176" formatCode="dd/mm/ss\ \(ddd\)\ h:mm:ss\ AM/PM"/>
    <numFmt numFmtId="177" formatCode="_ &quot;₹&quot;* #,##0.00_ ;_ &quot;₹&quot;* \-#,##0.00_ ;_ &quot;₹&quot;* &quot;-&quot;??_ ;_ @_ "/>
    <numFmt numFmtId="178" formatCode="mmmm\ /\ yyyy"/>
  </numFmts>
  <fonts count="137" x14ac:knownFonts="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20"/>
      <color rgb="FF00B0F0"/>
      <name val="Calibri"/>
      <charset val="134"/>
      <scheme val="minor"/>
    </font>
    <font>
      <b/>
      <sz val="28"/>
      <color rgb="FFFF0000"/>
      <name val="Calibri"/>
      <charset val="134"/>
      <scheme val="minor"/>
    </font>
    <font>
      <b/>
      <sz val="22"/>
      <color theme="5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2"/>
      <color theme="7"/>
      <name val="Calibri"/>
      <charset val="134"/>
      <scheme val="minor"/>
    </font>
    <font>
      <b/>
      <sz val="22"/>
      <color theme="5" tint="-0.499984740745262"/>
      <name val="Calibri"/>
      <charset val="134"/>
      <scheme val="minor"/>
    </font>
    <font>
      <b/>
      <sz val="12"/>
      <color rgb="FFCC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8"/>
      <color theme="5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b/>
      <sz val="12"/>
      <color rgb="FF7030A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2"/>
      <color rgb="FF002060"/>
      <name val="Calibri"/>
      <charset val="134"/>
      <scheme val="minor"/>
    </font>
    <font>
      <b/>
      <sz val="18"/>
      <color theme="7"/>
      <name val="Calibri"/>
      <charset val="134"/>
      <scheme val="minor"/>
    </font>
    <font>
      <b/>
      <sz val="20"/>
      <color rgb="FF0070C0"/>
      <name val="Calibri"/>
      <charset val="134"/>
      <scheme val="minor"/>
    </font>
    <font>
      <b/>
      <sz val="16"/>
      <color rgb="FF00B050"/>
      <name val="Calibri"/>
      <charset val="134"/>
      <scheme val="minor"/>
    </font>
    <font>
      <b/>
      <sz val="20"/>
      <color rgb="FF00B050"/>
      <name val="Calibri"/>
      <charset val="134"/>
      <scheme val="minor"/>
    </font>
    <font>
      <b/>
      <sz val="20"/>
      <color theme="5" tint="-0.249977111117893"/>
      <name val="Calibri"/>
      <charset val="134"/>
      <scheme val="minor"/>
    </font>
    <font>
      <b/>
      <sz val="20"/>
      <color theme="4"/>
      <name val="Calibri"/>
      <charset val="134"/>
      <scheme val="minor"/>
    </font>
    <font>
      <b/>
      <sz val="20"/>
      <color rgb="FF002060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b/>
      <sz val="20"/>
      <color theme="9" tint="-0.249977111117893"/>
      <name val="Calibri"/>
      <charset val="134"/>
      <scheme val="minor"/>
    </font>
    <font>
      <b/>
      <sz val="20"/>
      <color theme="5"/>
      <name val="Calibri"/>
      <charset val="134"/>
      <scheme val="minor"/>
    </font>
    <font>
      <b/>
      <sz val="26"/>
      <color rgb="FF7030A0"/>
      <name val="Calibri"/>
      <charset val="134"/>
      <scheme val="minor"/>
    </font>
    <font>
      <b/>
      <sz val="24"/>
      <color rgb="FF00B0F0"/>
      <name val="Calibri"/>
      <charset val="134"/>
      <scheme val="minor"/>
    </font>
    <font>
      <b/>
      <sz val="24"/>
      <color rgb="FFDFDA00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b/>
      <sz val="12"/>
      <color theme="5"/>
      <name val="Calibri"/>
      <charset val="134"/>
      <scheme val="minor"/>
    </font>
    <font>
      <b/>
      <sz val="20"/>
      <color theme="7"/>
      <name val="Calibri"/>
      <charset val="134"/>
      <scheme val="minor"/>
    </font>
    <font>
      <b/>
      <sz val="22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20"/>
      <color rgb="FF00B0F0"/>
      <name val="Calibri"/>
      <charset val="134"/>
      <scheme val="minor"/>
    </font>
    <font>
      <b/>
      <sz val="12"/>
      <color theme="9" tint="-0.499984740745262"/>
      <name val="Calibri"/>
      <charset val="134"/>
      <scheme val="minor"/>
    </font>
    <font>
      <sz val="11"/>
      <name val="Calibri"/>
      <charset val="134"/>
      <scheme val="minor"/>
    </font>
    <font>
      <b/>
      <sz val="30"/>
      <color rgb="FFFF0000"/>
      <name val="Calibri"/>
      <charset val="134"/>
      <scheme val="minor"/>
    </font>
    <font>
      <b/>
      <sz val="20"/>
      <color rgb="FF002060"/>
      <name val="Arial Black"/>
      <charset val="134"/>
    </font>
    <font>
      <b/>
      <sz val="16"/>
      <color theme="0"/>
      <name val="Calibri"/>
      <charset val="134"/>
      <scheme val="minor"/>
    </font>
    <font>
      <b/>
      <sz val="16"/>
      <color theme="1" tint="4.9989318521683403E-2"/>
      <name val="Calibri"/>
      <charset val="134"/>
      <scheme val="minor"/>
    </font>
    <font>
      <b/>
      <sz val="22"/>
      <color theme="0"/>
      <name val="Arial Black"/>
      <charset val="134"/>
    </font>
    <font>
      <b/>
      <sz val="24"/>
      <color rgb="FF002060"/>
      <name val="Arial Black"/>
      <charset val="134"/>
    </font>
    <font>
      <b/>
      <sz val="24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b/>
      <sz val="24"/>
      <color theme="1"/>
      <name val="Arial Black"/>
      <charset val="134"/>
    </font>
    <font>
      <b/>
      <sz val="14"/>
      <color theme="0"/>
      <name val="Arial Black"/>
      <charset val="134"/>
    </font>
    <font>
      <b/>
      <sz val="14"/>
      <color rgb="FF002060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9" tint="-0.499984740745262"/>
      <name val="Calibri"/>
      <charset val="134"/>
      <scheme val="minor"/>
    </font>
    <font>
      <b/>
      <sz val="18"/>
      <color rgb="FF7030A0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b/>
      <sz val="28"/>
      <color rgb="FF00B0F0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theme="1"/>
      <name val="Arial Rounded MT Bold"/>
      <charset val="134"/>
    </font>
    <font>
      <b/>
      <sz val="14"/>
      <color rgb="FF002060"/>
      <name val="Arial Black"/>
      <charset val="134"/>
    </font>
    <font>
      <sz val="18"/>
      <color theme="1"/>
      <name val="Arial Rounded MT Bold"/>
      <charset val="134"/>
    </font>
    <font>
      <b/>
      <sz val="12"/>
      <color theme="4" tint="0.79979857783745845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12"/>
      <color theme="0"/>
      <name val="Arial Black"/>
      <charset val="134"/>
    </font>
    <font>
      <b/>
      <sz val="20"/>
      <color theme="0"/>
      <name val="Arial Black"/>
      <charset val="134"/>
    </font>
    <font>
      <b/>
      <sz val="20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b/>
      <sz val="26"/>
      <color rgb="FF00B0F0"/>
      <name val="Calibri"/>
      <charset val="134"/>
      <scheme val="minor"/>
    </font>
    <font>
      <b/>
      <sz val="26"/>
      <color rgb="FFFF0000"/>
      <name val="Calibri"/>
      <charset val="134"/>
      <scheme val="minor"/>
    </font>
    <font>
      <b/>
      <sz val="18"/>
      <color rgb="FF002060"/>
      <name val="Calibri"/>
      <charset val="134"/>
      <scheme val="minor"/>
    </font>
    <font>
      <b/>
      <sz val="18"/>
      <color theme="4" tint="0.79979857783745845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b/>
      <sz val="28"/>
      <color rgb="FF002060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36"/>
      <color theme="0"/>
      <name val="Calibri"/>
      <charset val="134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7030A0"/>
      <name val="Playbill"/>
      <family val="5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0"/>
      <color rgb="FF7030A0"/>
      <name val="Playbill"/>
      <family val="5"/>
    </font>
  </fonts>
  <fills count="8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003DB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5C67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33A8F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79FFDF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339A"/>
        <bgColor indexed="64"/>
      </patternFill>
    </fill>
    <fill>
      <patternFill patternType="solid">
        <fgColor rgb="FFD1FFF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0F75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B5FB0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rgb="FF3FF2FB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rgb="FFF19E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0F9B9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DF9F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rgb="FFF7C8AB"/>
        <bgColor indexed="64"/>
      </patternFill>
    </fill>
    <fill>
      <patternFill patternType="solid">
        <fgColor rgb="FFEE8240"/>
        <bgColor indexed="64"/>
      </patternFill>
    </fill>
    <fill>
      <patternFill patternType="solid">
        <fgColor rgb="FFCEF509"/>
        <bgColor indexed="64"/>
      </patternFill>
    </fill>
    <fill>
      <patternFill patternType="solid">
        <fgColor rgb="FF89FFBE"/>
        <bgColor indexed="64"/>
      </patternFill>
    </fill>
    <fill>
      <patternFill patternType="solid">
        <fgColor rgb="FFECF0F8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5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75" fontId="4" fillId="5" borderId="5" xfId="0" applyNumberFormat="1" applyFont="1" applyFill="1" applyBorder="1" applyAlignment="1">
      <alignment horizontal="center" vertical="center"/>
    </xf>
    <xf numFmtId="175" fontId="4" fillId="5" borderId="6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175" fontId="0" fillId="9" borderId="1" xfId="0" applyNumberFormat="1" applyFill="1" applyBorder="1" applyAlignment="1">
      <alignment horizontal="center" vertical="center"/>
    </xf>
    <xf numFmtId="1" fontId="6" fillId="10" borderId="3" xfId="0" applyNumberFormat="1" applyFont="1" applyFill="1" applyBorder="1" applyAlignment="1" applyProtection="1">
      <alignment horizontal="center" vertical="center"/>
      <protection hidden="1"/>
    </xf>
    <xf numFmtId="1" fontId="6" fillId="10" borderId="9" xfId="0" applyNumberFormat="1" applyFont="1" applyFill="1" applyBorder="1" applyAlignment="1" applyProtection="1">
      <alignment horizontal="center" vertical="center"/>
      <protection hidden="1"/>
    </xf>
    <xf numFmtId="175" fontId="0" fillId="9" borderId="10" xfId="0" applyNumberFormat="1" applyFill="1" applyBorder="1" applyAlignment="1">
      <alignment horizontal="center" vertical="center"/>
    </xf>
    <xf numFmtId="175" fontId="0" fillId="9" borderId="2" xfId="0" applyNumberFormat="1" applyFill="1" applyBorder="1" applyAlignment="1">
      <alignment horizontal="center" vertical="center"/>
    </xf>
    <xf numFmtId="1" fontId="6" fillId="11" borderId="0" xfId="0" applyNumberFormat="1" applyFont="1" applyFill="1" applyAlignment="1" applyProtection="1">
      <alignment horizontal="center" vertical="center"/>
      <protection hidden="1"/>
    </xf>
    <xf numFmtId="0" fontId="7" fillId="11" borderId="0" xfId="0" applyFont="1" applyFill="1" applyAlignment="1">
      <alignment horizontal="center" vertical="center"/>
    </xf>
    <xf numFmtId="0" fontId="10" fillId="13" borderId="3" xfId="0" applyFont="1" applyFill="1" applyBorder="1" applyAlignment="1" applyProtection="1">
      <alignment horizontal="center" vertical="center"/>
      <protection locked="0" hidden="1"/>
    </xf>
    <xf numFmtId="0" fontId="9" fillId="13" borderId="3" xfId="0" applyFont="1" applyFill="1" applyBorder="1" applyAlignment="1" applyProtection="1">
      <alignment horizontal="center" vertical="center"/>
      <protection locked="0" hidden="1"/>
    </xf>
    <xf numFmtId="0" fontId="10" fillId="14" borderId="3" xfId="0" applyFont="1" applyFill="1" applyBorder="1" applyAlignment="1" applyProtection="1">
      <alignment horizontal="center" vertical="center"/>
      <protection locked="0" hidden="1"/>
    </xf>
    <xf numFmtId="0" fontId="9" fillId="14" borderId="3" xfId="0" applyFont="1" applyFill="1" applyBorder="1" applyAlignment="1" applyProtection="1">
      <alignment horizontal="center" vertical="center"/>
      <protection locked="0" hidden="1"/>
    </xf>
    <xf numFmtId="0" fontId="10" fillId="15" borderId="3" xfId="0" applyFont="1" applyFill="1" applyBorder="1" applyAlignment="1" applyProtection="1">
      <alignment horizontal="center" vertical="center"/>
      <protection locked="0" hidden="1"/>
    </xf>
    <xf numFmtId="0" fontId="9" fillId="15" borderId="3" xfId="0" applyFont="1" applyFill="1" applyBorder="1" applyAlignment="1" applyProtection="1">
      <alignment horizontal="center" vertical="center"/>
      <protection locked="0" hidden="1"/>
    </xf>
    <xf numFmtId="0" fontId="10" fillId="16" borderId="3" xfId="0" applyFont="1" applyFill="1" applyBorder="1" applyAlignment="1" applyProtection="1">
      <alignment horizontal="center" vertical="center"/>
      <protection locked="0" hidden="1"/>
    </xf>
    <xf numFmtId="0" fontId="9" fillId="16" borderId="3" xfId="0" applyFont="1" applyFill="1" applyBorder="1" applyAlignment="1" applyProtection="1">
      <alignment horizontal="center" vertical="center"/>
      <protection locked="0" hidden="1"/>
    </xf>
    <xf numFmtId="0" fontId="10" fillId="3" borderId="3" xfId="0" applyFont="1" applyFill="1" applyBorder="1" applyAlignment="1" applyProtection="1">
      <alignment horizontal="center" vertical="center"/>
      <protection locked="0" hidden="1"/>
    </xf>
    <xf numFmtId="0" fontId="9" fillId="3" borderId="3" xfId="0" applyFont="1" applyFill="1" applyBorder="1" applyAlignment="1" applyProtection="1">
      <alignment horizontal="center" vertical="center"/>
      <protection locked="0" hidden="1"/>
    </xf>
    <xf numFmtId="0" fontId="11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3" fillId="11" borderId="1" xfId="0" applyFont="1" applyFill="1" applyBorder="1" applyAlignment="1" applyProtection="1">
      <alignment horizontal="center" vertical="center"/>
      <protection locked="0" hidden="1"/>
    </xf>
    <xf numFmtId="0" fontId="13" fillId="11" borderId="10" xfId="0" applyFont="1" applyFill="1" applyBorder="1" applyAlignment="1" applyProtection="1">
      <alignment horizontal="center" vertical="center"/>
      <protection locked="0" hidden="1"/>
    </xf>
    <xf numFmtId="0" fontId="13" fillId="11" borderId="2" xfId="0" applyFont="1" applyFill="1" applyBorder="1" applyAlignment="1" applyProtection="1">
      <alignment horizontal="center" vertical="center"/>
      <protection locked="0" hidden="1"/>
    </xf>
    <xf numFmtId="0" fontId="7" fillId="11" borderId="0" xfId="0" applyFont="1" applyFill="1" applyAlignment="1" applyProtection="1">
      <alignment horizontal="center" vertical="center"/>
      <protection hidden="1"/>
    </xf>
    <xf numFmtId="175" fontId="14" fillId="0" borderId="15" xfId="0" applyNumberFormat="1" applyFont="1" applyBorder="1" applyAlignment="1" applyProtection="1">
      <alignment horizontal="center" vertical="center"/>
      <protection locked="0" hidden="1"/>
    </xf>
    <xf numFmtId="0" fontId="15" fillId="0" borderId="15" xfId="0" applyFont="1" applyBorder="1" applyAlignment="1" applyProtection="1">
      <alignment horizontal="center" vertical="center"/>
      <protection locked="0" hidden="1"/>
    </xf>
    <xf numFmtId="164" fontId="16" fillId="0" borderId="15" xfId="0" applyNumberFormat="1" applyFont="1" applyBorder="1" applyAlignment="1" applyProtection="1">
      <alignment horizontal="center" vertical="center"/>
      <protection locked="0" hidden="1"/>
    </xf>
    <xf numFmtId="164" fontId="17" fillId="0" borderId="15" xfId="0" applyNumberFormat="1" applyFont="1" applyBorder="1" applyAlignment="1" applyProtection="1">
      <alignment horizontal="center" vertical="center"/>
      <protection locked="0" hidden="1"/>
    </xf>
    <xf numFmtId="0" fontId="18" fillId="3" borderId="13" xfId="0" applyFont="1" applyFill="1" applyBorder="1" applyAlignment="1" applyProtection="1">
      <alignment horizontal="center" vertical="center"/>
      <protection hidden="1"/>
    </xf>
    <xf numFmtId="164" fontId="19" fillId="11" borderId="15" xfId="0" applyNumberFormat="1" applyFont="1" applyFill="1" applyBorder="1" applyAlignment="1" applyProtection="1">
      <alignment horizontal="center" vertical="center"/>
      <protection locked="0" hidden="1"/>
    </xf>
    <xf numFmtId="0" fontId="18" fillId="21" borderId="16" xfId="0" applyFont="1" applyFill="1" applyBorder="1" applyAlignment="1" applyProtection="1">
      <alignment horizontal="center" vertical="center"/>
      <protection hidden="1"/>
    </xf>
    <xf numFmtId="164" fontId="20" fillId="11" borderId="17" xfId="0" applyNumberFormat="1" applyFont="1" applyFill="1" applyBorder="1" applyAlignment="1" applyProtection="1">
      <alignment horizontal="center" vertical="center"/>
      <protection locked="0" hidden="1"/>
    </xf>
    <xf numFmtId="0" fontId="7" fillId="22" borderId="13" xfId="0" applyFont="1" applyFill="1" applyBorder="1" applyAlignment="1" applyProtection="1">
      <alignment horizontal="center" vertical="center"/>
      <protection hidden="1"/>
    </xf>
    <xf numFmtId="0" fontId="7" fillId="21" borderId="13" xfId="0" applyFont="1" applyFill="1" applyBorder="1" applyAlignment="1" applyProtection="1">
      <alignment horizontal="center" vertical="center"/>
      <protection hidden="1"/>
    </xf>
    <xf numFmtId="0" fontId="7" fillId="23" borderId="13" xfId="0" applyFont="1" applyFill="1" applyBorder="1" applyAlignment="1" applyProtection="1">
      <alignment horizontal="center" vertical="center"/>
      <protection hidden="1"/>
    </xf>
    <xf numFmtId="0" fontId="7" fillId="11" borderId="21" xfId="0" applyFont="1" applyFill="1" applyBorder="1" applyAlignment="1" applyProtection="1">
      <alignment horizontal="center" vertical="center"/>
      <protection hidden="1"/>
    </xf>
    <xf numFmtId="0" fontId="7" fillId="11" borderId="16" xfId="0" applyFont="1" applyFill="1" applyBorder="1" applyAlignment="1" applyProtection="1">
      <alignment horizontal="center" vertical="center"/>
      <protection hidden="1"/>
    </xf>
    <xf numFmtId="0" fontId="7" fillId="11" borderId="20" xfId="0" applyFont="1" applyFill="1" applyBorder="1" applyAlignment="1" applyProtection="1">
      <alignment horizontal="center" vertical="center"/>
      <protection hidden="1"/>
    </xf>
    <xf numFmtId="0" fontId="28" fillId="27" borderId="3" xfId="0" applyFont="1" applyFill="1" applyBorder="1" applyAlignment="1" applyProtection="1">
      <alignment horizontal="center" vertical="center"/>
      <protection hidden="1"/>
    </xf>
    <xf numFmtId="0" fontId="28" fillId="27" borderId="3" xfId="0" applyFont="1" applyFill="1" applyBorder="1" applyAlignment="1" applyProtection="1">
      <alignment vertical="center"/>
      <protection hidden="1"/>
    </xf>
    <xf numFmtId="0" fontId="29" fillId="27" borderId="3" xfId="0" applyFont="1" applyFill="1" applyBorder="1" applyAlignment="1" applyProtection="1">
      <alignment horizontal="center" vertical="center"/>
      <protection hidden="1"/>
    </xf>
    <xf numFmtId="0" fontId="29" fillId="27" borderId="3" xfId="0" applyFont="1" applyFill="1" applyBorder="1" applyAlignment="1" applyProtection="1">
      <alignment vertical="center"/>
      <protection hidden="1"/>
    </xf>
    <xf numFmtId="0" fontId="30" fillId="11" borderId="0" xfId="0" applyFont="1" applyFill="1" applyAlignment="1" applyProtection="1">
      <alignment vertical="center"/>
      <protection hidden="1"/>
    </xf>
    <xf numFmtId="0" fontId="31" fillId="11" borderId="0" xfId="0" applyFont="1" applyFill="1" applyAlignment="1" applyProtection="1">
      <alignment horizontal="center" vertical="center"/>
      <protection hidden="1"/>
    </xf>
    <xf numFmtId="0" fontId="32" fillId="11" borderId="18" xfId="0" applyFont="1" applyFill="1" applyBorder="1" applyAlignment="1" applyProtection="1">
      <alignment horizontal="left" vertical="center"/>
      <protection hidden="1"/>
    </xf>
    <xf numFmtId="0" fontId="32" fillId="11" borderId="21" xfId="0" applyFont="1" applyFill="1" applyBorder="1" applyAlignment="1" applyProtection="1">
      <alignment horizontal="left" vertical="center"/>
      <protection hidden="1"/>
    </xf>
    <xf numFmtId="0" fontId="30" fillId="11" borderId="0" xfId="0" applyFont="1" applyFill="1" applyAlignment="1" applyProtection="1">
      <alignment horizontal="left" vertical="center"/>
      <protection hidden="1"/>
    </xf>
    <xf numFmtId="0" fontId="7" fillId="29" borderId="15" xfId="0" applyFont="1" applyFill="1" applyBorder="1" applyAlignment="1" applyProtection="1">
      <alignment horizontal="center" vertical="center"/>
      <protection hidden="1"/>
    </xf>
    <xf numFmtId="0" fontId="7" fillId="30" borderId="15" xfId="0" applyFont="1" applyFill="1" applyBorder="1" applyAlignment="1" applyProtection="1">
      <alignment horizontal="center" vertical="center"/>
      <protection hidden="1"/>
    </xf>
    <xf numFmtId="1" fontId="7" fillId="29" borderId="15" xfId="0" applyNumberFormat="1" applyFont="1" applyFill="1" applyBorder="1" applyAlignment="1" applyProtection="1">
      <alignment horizontal="center" vertical="center"/>
      <protection hidden="1"/>
    </xf>
    <xf numFmtId="1" fontId="7" fillId="30" borderId="15" xfId="0" applyNumberFormat="1" applyFont="1" applyFill="1" applyBorder="1" applyAlignment="1" applyProtection="1">
      <alignment horizontal="center" vertical="center"/>
      <protection hidden="1"/>
    </xf>
    <xf numFmtId="0" fontId="49" fillId="11" borderId="15" xfId="0" applyFont="1" applyFill="1" applyBorder="1" applyAlignment="1" applyProtection="1">
      <alignment horizontal="center" vertical="center"/>
      <protection hidden="1"/>
    </xf>
    <xf numFmtId="0" fontId="50" fillId="11" borderId="15" xfId="0" applyFont="1" applyFill="1" applyBorder="1" applyAlignment="1" applyProtection="1">
      <alignment horizontal="center" vertical="center"/>
      <protection hidden="1"/>
    </xf>
    <xf numFmtId="0" fontId="9" fillId="11" borderId="0" xfId="0" applyFont="1" applyFill="1" applyAlignment="1" applyProtection="1">
      <alignment horizontal="right" vertical="center"/>
      <protection hidden="1"/>
    </xf>
    <xf numFmtId="164" fontId="7" fillId="11" borderId="0" xfId="0" applyNumberFormat="1" applyFont="1" applyFill="1" applyAlignment="1" applyProtection="1">
      <alignment horizontal="center" vertical="center"/>
      <protection hidden="1"/>
    </xf>
    <xf numFmtId="0" fontId="0" fillId="11" borderId="0" xfId="0" applyFill="1" applyAlignment="1" applyProtection="1">
      <alignment horizontal="center" vertical="center"/>
      <protection hidden="1"/>
    </xf>
    <xf numFmtId="0" fontId="53" fillId="11" borderId="0" xfId="0" applyFont="1" applyFill="1" applyAlignment="1" applyProtection="1">
      <alignment horizontal="center" vertical="center"/>
      <protection hidden="1"/>
    </xf>
    <xf numFmtId="0" fontId="54" fillId="8" borderId="4" xfId="0" applyFont="1" applyFill="1" applyBorder="1" applyAlignment="1" applyProtection="1">
      <alignment horizontal="center" vertical="center"/>
      <protection hidden="1"/>
    </xf>
    <xf numFmtId="0" fontId="54" fillId="8" borderId="7" xfId="0" applyFont="1" applyFill="1" applyBorder="1" applyAlignment="1" applyProtection="1">
      <alignment horizontal="center" vertical="center"/>
      <protection hidden="1"/>
    </xf>
    <xf numFmtId="0" fontId="55" fillId="8" borderId="7" xfId="0" applyFont="1" applyFill="1" applyBorder="1" applyAlignment="1" applyProtection="1">
      <alignment horizontal="center" vertical="center"/>
      <protection hidden="1"/>
    </xf>
    <xf numFmtId="0" fontId="0" fillId="36" borderId="5" xfId="0" applyFill="1" applyBorder="1" applyAlignment="1" applyProtection="1">
      <alignment horizontal="center" vertical="center"/>
      <protection hidden="1"/>
    </xf>
    <xf numFmtId="0" fontId="56" fillId="7" borderId="3" xfId="0" applyFont="1" applyFill="1" applyBorder="1" applyAlignment="1" applyProtection="1">
      <alignment horizontal="center" vertical="center"/>
      <protection locked="0" hidden="1"/>
    </xf>
    <xf numFmtId="169" fontId="53" fillId="2" borderId="3" xfId="0" applyNumberFormat="1" applyFont="1" applyFill="1" applyBorder="1" applyAlignment="1" applyProtection="1">
      <alignment horizontal="center" vertical="center"/>
      <protection locked="0" hidden="1"/>
    </xf>
    <xf numFmtId="164" fontId="0" fillId="11" borderId="3" xfId="0" applyNumberFormat="1" applyFill="1" applyBorder="1" applyAlignment="1" applyProtection="1">
      <alignment horizontal="center" vertical="center"/>
      <protection locked="0" hidden="1"/>
    </xf>
    <xf numFmtId="0" fontId="0" fillId="36" borderId="24" xfId="0" applyFill="1" applyBorder="1" applyAlignment="1" applyProtection="1">
      <alignment horizontal="center" vertical="center"/>
      <protection hidden="1"/>
    </xf>
    <xf numFmtId="0" fontId="56" fillId="7" borderId="1" xfId="0" applyFont="1" applyFill="1" applyBorder="1" applyAlignment="1" applyProtection="1">
      <alignment horizontal="center" vertical="center"/>
      <protection locked="0" hidden="1"/>
    </xf>
    <xf numFmtId="169" fontId="53" fillId="2" borderId="1" xfId="0" applyNumberFormat="1" applyFont="1" applyFill="1" applyBorder="1" applyAlignment="1" applyProtection="1">
      <alignment horizontal="center" vertical="center"/>
      <protection locked="0" hidden="1"/>
    </xf>
    <xf numFmtId="164" fontId="0" fillId="11" borderId="1" xfId="0" applyNumberFormat="1" applyFill="1" applyBorder="1" applyAlignment="1" applyProtection="1">
      <alignment horizontal="center" vertical="center"/>
      <protection locked="0" hidden="1"/>
    </xf>
    <xf numFmtId="164" fontId="0" fillId="11" borderId="3" xfId="0" applyNumberFormat="1" applyFill="1" applyBorder="1" applyAlignment="1" applyProtection="1">
      <alignment horizontal="center" vertical="center" wrapText="1"/>
      <protection hidden="1"/>
    </xf>
    <xf numFmtId="164" fontId="0" fillId="11" borderId="1" xfId="0" applyNumberFormat="1" applyFill="1" applyBorder="1" applyAlignment="1" applyProtection="1">
      <alignment horizontal="center" vertical="center" wrapText="1"/>
      <protection hidden="1"/>
    </xf>
    <xf numFmtId="0" fontId="58" fillId="8" borderId="8" xfId="0" applyFont="1" applyFill="1" applyBorder="1" applyAlignment="1" applyProtection="1">
      <alignment horizontal="center" vertical="center"/>
      <protection hidden="1"/>
    </xf>
    <xf numFmtId="164" fontId="59" fillId="33" borderId="3" xfId="0" applyNumberFormat="1" applyFont="1" applyFill="1" applyBorder="1" applyAlignment="1" applyProtection="1">
      <alignment horizontal="center" vertical="center"/>
      <protection hidden="1"/>
    </xf>
    <xf numFmtId="0" fontId="60" fillId="0" borderId="9" xfId="0" applyFont="1" applyBorder="1" applyAlignment="1" applyProtection="1">
      <alignment horizontal="center" vertical="center"/>
      <protection locked="0" hidden="1"/>
    </xf>
    <xf numFmtId="0" fontId="60" fillId="0" borderId="29" xfId="0" applyFont="1" applyBorder="1" applyAlignment="1" applyProtection="1">
      <alignment horizontal="center" vertical="center"/>
      <protection locked="0" hidden="1"/>
    </xf>
    <xf numFmtId="0" fontId="3" fillId="11" borderId="0" xfId="0" applyFont="1" applyFill="1" applyAlignment="1" applyProtection="1">
      <alignment horizontal="center" vertical="center"/>
      <protection hidden="1"/>
    </xf>
    <xf numFmtId="0" fontId="63" fillId="11" borderId="0" xfId="0" applyFont="1" applyFill="1" applyAlignment="1" applyProtection="1">
      <alignment horizontal="center" vertical="center"/>
      <protection hidden="1"/>
    </xf>
    <xf numFmtId="164" fontId="63" fillId="11" borderId="0" xfId="0" applyNumberFormat="1" applyFont="1" applyFill="1" applyAlignment="1" applyProtection="1">
      <alignment horizontal="center" vertical="center"/>
      <protection hidden="1"/>
    </xf>
    <xf numFmtId="0" fontId="66" fillId="4" borderId="33" xfId="0" applyFont="1" applyFill="1" applyBorder="1" applyAlignment="1" applyProtection="1">
      <alignment horizontal="center" vertical="center"/>
      <protection hidden="1"/>
    </xf>
    <xf numFmtId="0" fontId="66" fillId="38" borderId="34" xfId="0" applyFont="1" applyFill="1" applyBorder="1" applyAlignment="1" applyProtection="1">
      <alignment horizontal="center" vertical="center"/>
      <protection hidden="1"/>
    </xf>
    <xf numFmtId="0" fontId="67" fillId="39" borderId="34" xfId="0" applyFont="1" applyFill="1" applyBorder="1" applyAlignment="1" applyProtection="1">
      <alignment horizontal="center" vertical="center"/>
      <protection hidden="1"/>
    </xf>
    <xf numFmtId="0" fontId="56" fillId="40" borderId="35" xfId="0" applyFont="1" applyFill="1" applyBorder="1" applyAlignment="1" applyProtection="1">
      <alignment horizontal="center" vertical="center"/>
      <protection hidden="1"/>
    </xf>
    <xf numFmtId="169" fontId="56" fillId="41" borderId="2" xfId="0" applyNumberFormat="1" applyFont="1" applyFill="1" applyBorder="1" applyAlignment="1" applyProtection="1">
      <alignment horizontal="center" vertical="center"/>
      <protection locked="0" hidden="1"/>
    </xf>
    <xf numFmtId="0" fontId="25" fillId="0" borderId="3" xfId="0" applyFont="1" applyBorder="1" applyAlignment="1" applyProtection="1">
      <alignment horizontal="center" vertical="center"/>
      <protection locked="0" hidden="1"/>
    </xf>
    <xf numFmtId="0" fontId="56" fillId="0" borderId="2" xfId="0" applyFont="1" applyBorder="1" applyAlignment="1" applyProtection="1">
      <alignment horizontal="center" vertical="center"/>
      <protection locked="0" hidden="1"/>
    </xf>
    <xf numFmtId="0" fontId="56" fillId="0" borderId="3" xfId="0" applyFont="1" applyBorder="1" applyAlignment="1" applyProtection="1">
      <alignment horizontal="center" vertical="center"/>
      <protection locked="0" hidden="1"/>
    </xf>
    <xf numFmtId="169" fontId="56" fillId="41" borderId="3" xfId="0" applyNumberFormat="1" applyFont="1" applyFill="1" applyBorder="1" applyAlignment="1" applyProtection="1">
      <alignment horizontal="center" vertical="center"/>
      <protection locked="0" hidden="1"/>
    </xf>
    <xf numFmtId="169" fontId="56" fillId="41" borderId="1" xfId="0" applyNumberFormat="1" applyFont="1" applyFill="1" applyBorder="1" applyAlignment="1" applyProtection="1">
      <alignment horizontal="center" vertical="center"/>
      <protection locked="0" hidden="1"/>
    </xf>
    <xf numFmtId="0" fontId="56" fillId="0" borderId="1" xfId="0" applyFont="1" applyBorder="1" applyAlignment="1" applyProtection="1">
      <alignment horizontal="center" vertical="center"/>
      <protection locked="0" hidden="1"/>
    </xf>
    <xf numFmtId="0" fontId="69" fillId="11" borderId="0" xfId="0" applyFont="1" applyFill="1" applyAlignment="1" applyProtection="1">
      <alignment vertical="center"/>
      <protection hidden="1"/>
    </xf>
    <xf numFmtId="0" fontId="53" fillId="43" borderId="2" xfId="0" applyFont="1" applyFill="1" applyBorder="1" applyAlignment="1" applyProtection="1">
      <alignment horizontal="center" vertical="center"/>
      <protection hidden="1"/>
    </xf>
    <xf numFmtId="0" fontId="66" fillId="38" borderId="2" xfId="0" applyFont="1" applyFill="1" applyBorder="1" applyAlignment="1" applyProtection="1">
      <alignment horizontal="center" vertical="center"/>
      <protection hidden="1"/>
    </xf>
    <xf numFmtId="0" fontId="7" fillId="43" borderId="2" xfId="0" applyFont="1" applyFill="1" applyBorder="1" applyAlignment="1" applyProtection="1">
      <alignment horizontal="center" vertical="center"/>
      <protection hidden="1"/>
    </xf>
    <xf numFmtId="168" fontId="53" fillId="44" borderId="3" xfId="0" applyNumberFormat="1" applyFont="1" applyFill="1" applyBorder="1" applyAlignment="1" applyProtection="1">
      <alignment horizontal="center" vertical="center"/>
      <protection hidden="1"/>
    </xf>
    <xf numFmtId="169" fontId="56" fillId="9" borderId="3" xfId="0" applyNumberFormat="1" applyFont="1" applyFill="1" applyBorder="1" applyAlignment="1" applyProtection="1">
      <alignment horizontal="center" vertical="center"/>
      <protection locked="0" hidden="1"/>
    </xf>
    <xf numFmtId="0" fontId="53" fillId="44" borderId="3" xfId="0" applyFont="1" applyFill="1" applyBorder="1" applyAlignment="1" applyProtection="1">
      <alignment horizontal="center" vertical="center"/>
      <protection hidden="1"/>
    </xf>
    <xf numFmtId="168" fontId="53" fillId="11" borderId="3" xfId="0" applyNumberFormat="1" applyFont="1" applyFill="1" applyBorder="1" applyAlignment="1" applyProtection="1">
      <alignment horizontal="center" vertical="center"/>
      <protection locked="0" hidden="1"/>
    </xf>
    <xf numFmtId="0" fontId="66" fillId="4" borderId="2" xfId="0" applyFont="1" applyFill="1" applyBorder="1" applyAlignment="1" applyProtection="1">
      <alignment horizontal="center" vertical="center"/>
      <protection hidden="1"/>
    </xf>
    <xf numFmtId="0" fontId="56" fillId="40" borderId="3" xfId="0" applyFont="1" applyFill="1" applyBorder="1" applyAlignment="1" applyProtection="1">
      <alignment horizontal="center" vertical="center"/>
      <protection hidden="1"/>
    </xf>
    <xf numFmtId="169" fontId="56" fillId="45" borderId="3" xfId="0" applyNumberFormat="1" applyFont="1" applyFill="1" applyBorder="1" applyAlignment="1" applyProtection="1">
      <alignment horizontal="center" vertical="center"/>
      <protection locked="0" hidden="1"/>
    </xf>
    <xf numFmtId="170" fontId="53" fillId="11" borderId="3" xfId="0" applyNumberFormat="1" applyFont="1" applyFill="1" applyBorder="1" applyAlignment="1" applyProtection="1">
      <alignment horizontal="center" vertical="center"/>
      <protection locked="0" hidden="1"/>
    </xf>
    <xf numFmtId="0" fontId="53" fillId="11" borderId="3" xfId="0" applyFont="1" applyFill="1" applyBorder="1" applyAlignment="1" applyProtection="1">
      <alignment horizontal="center" vertical="center"/>
      <protection locked="0" hidden="1"/>
    </xf>
    <xf numFmtId="164" fontId="53" fillId="11" borderId="3" xfId="0" applyNumberFormat="1" applyFont="1" applyFill="1" applyBorder="1" applyAlignment="1" applyProtection="1">
      <alignment horizontal="center" vertical="center"/>
      <protection locked="0" hidden="1"/>
    </xf>
    <xf numFmtId="0" fontId="53" fillId="46" borderId="3" xfId="0" applyFont="1" applyFill="1" applyBorder="1" applyAlignment="1" applyProtection="1">
      <alignment horizontal="center" vertical="center"/>
      <protection locked="0" hidden="1"/>
    </xf>
    <xf numFmtId="0" fontId="6" fillId="11" borderId="0" xfId="0" applyFont="1" applyFill="1" applyAlignment="1" applyProtection="1">
      <alignment horizontal="center" vertical="center"/>
      <protection hidden="1"/>
    </xf>
    <xf numFmtId="0" fontId="55" fillId="48" borderId="3" xfId="0" applyFont="1" applyFill="1" applyBorder="1" applyAlignment="1" applyProtection="1">
      <alignment horizontal="center" vertical="center"/>
      <protection hidden="1"/>
    </xf>
    <xf numFmtId="0" fontId="71" fillId="40" borderId="3" xfId="0" applyFont="1" applyFill="1" applyBorder="1" applyAlignment="1" applyProtection="1">
      <alignment horizontal="center" vertical="center"/>
      <protection hidden="1"/>
    </xf>
    <xf numFmtId="169" fontId="71" fillId="45" borderId="3" xfId="0" applyNumberFormat="1" applyFont="1" applyFill="1" applyBorder="1" applyAlignment="1" applyProtection="1">
      <alignment horizontal="center" vertical="center"/>
      <protection locked="0" hidden="1"/>
    </xf>
    <xf numFmtId="0" fontId="71" fillId="28" borderId="3" xfId="0" applyFont="1" applyFill="1" applyBorder="1" applyAlignment="1" applyProtection="1">
      <alignment horizontal="center" vertical="center"/>
      <protection locked="0" hidden="1"/>
    </xf>
    <xf numFmtId="164" fontId="72" fillId="11" borderId="3" xfId="0" applyNumberFormat="1" applyFont="1" applyFill="1" applyBorder="1" applyAlignment="1" applyProtection="1">
      <alignment horizontal="center" vertical="center"/>
      <protection locked="0" hidden="1"/>
    </xf>
    <xf numFmtId="0" fontId="66" fillId="48" borderId="34" xfId="0" applyFont="1" applyFill="1" applyBorder="1" applyAlignment="1" applyProtection="1">
      <alignment horizontal="center" vertical="center"/>
      <protection hidden="1"/>
    </xf>
    <xf numFmtId="164" fontId="66" fillId="49" borderId="34" xfId="0" applyNumberFormat="1" applyFont="1" applyFill="1" applyBorder="1" applyAlignment="1" applyProtection="1">
      <alignment horizontal="center" vertical="center"/>
      <protection hidden="1"/>
    </xf>
    <xf numFmtId="0" fontId="67" fillId="39" borderId="36" xfId="0" applyFont="1" applyFill="1" applyBorder="1" applyAlignment="1" applyProtection="1">
      <alignment horizontal="center" vertical="center"/>
      <protection hidden="1"/>
    </xf>
    <xf numFmtId="0" fontId="56" fillId="50" borderId="2" xfId="0" applyFont="1" applyFill="1" applyBorder="1" applyAlignment="1" applyProtection="1">
      <alignment horizontal="center" vertical="center"/>
      <protection locked="0" hidden="1"/>
    </xf>
    <xf numFmtId="164" fontId="56" fillId="0" borderId="2" xfId="0" applyNumberFormat="1" applyFont="1" applyBorder="1" applyAlignment="1" applyProtection="1">
      <alignment horizontal="center" vertical="center"/>
      <protection locked="0" hidden="1"/>
    </xf>
    <xf numFmtId="164" fontId="56" fillId="51" borderId="2" xfId="0" applyNumberFormat="1" applyFont="1" applyFill="1" applyBorder="1" applyAlignment="1" applyProtection="1">
      <alignment horizontal="center" vertical="center"/>
      <protection hidden="1"/>
    </xf>
    <xf numFmtId="164" fontId="56" fillId="0" borderId="16" xfId="0" applyNumberFormat="1" applyFont="1" applyBorder="1" applyAlignment="1" applyProtection="1">
      <alignment horizontal="center" vertical="center"/>
      <protection locked="0" hidden="1"/>
    </xf>
    <xf numFmtId="164" fontId="56" fillId="0" borderId="3" xfId="0" applyNumberFormat="1" applyFont="1" applyBorder="1" applyAlignment="1" applyProtection="1">
      <alignment horizontal="center" vertical="center"/>
      <protection locked="0" hidden="1"/>
    </xf>
    <xf numFmtId="164" fontId="56" fillId="51" borderId="3" xfId="0" applyNumberFormat="1" applyFont="1" applyFill="1" applyBorder="1" applyAlignment="1" applyProtection="1">
      <alignment horizontal="center" vertical="center"/>
      <protection hidden="1"/>
    </xf>
    <xf numFmtId="164" fontId="56" fillId="0" borderId="13" xfId="0" applyNumberFormat="1" applyFont="1" applyBorder="1" applyAlignment="1" applyProtection="1">
      <alignment horizontal="center" vertical="center"/>
      <protection locked="0" hidden="1"/>
    </xf>
    <xf numFmtId="0" fontId="56" fillId="50" borderId="3" xfId="0" applyFont="1" applyFill="1" applyBorder="1" applyAlignment="1" applyProtection="1">
      <alignment horizontal="center" vertical="center"/>
      <protection locked="0" hidden="1"/>
    </xf>
    <xf numFmtId="0" fontId="25" fillId="50" borderId="3" xfId="0" applyFont="1" applyFill="1" applyBorder="1" applyAlignment="1" applyProtection="1">
      <alignment horizontal="center" vertical="center"/>
      <protection locked="0" hidden="1"/>
    </xf>
    <xf numFmtId="0" fontId="56" fillId="50" borderId="1" xfId="0" applyFont="1" applyFill="1" applyBorder="1" applyAlignment="1" applyProtection="1">
      <alignment horizontal="center" vertical="center"/>
      <protection locked="0" hidden="1"/>
    </xf>
    <xf numFmtId="164" fontId="56" fillId="0" borderId="1" xfId="0" applyNumberFormat="1" applyFont="1" applyBorder="1" applyAlignment="1" applyProtection="1">
      <alignment horizontal="center" vertical="center"/>
      <protection locked="0" hidden="1"/>
    </xf>
    <xf numFmtId="164" fontId="56" fillId="51" borderId="1" xfId="0" applyNumberFormat="1" applyFont="1" applyFill="1" applyBorder="1" applyAlignment="1" applyProtection="1">
      <alignment horizontal="center" vertical="center"/>
      <protection hidden="1"/>
    </xf>
    <xf numFmtId="164" fontId="56" fillId="0" borderId="18" xfId="0" applyNumberFormat="1" applyFont="1" applyBorder="1" applyAlignment="1" applyProtection="1">
      <alignment horizontal="center" vertical="center"/>
      <protection locked="0" hidden="1"/>
    </xf>
    <xf numFmtId="0" fontId="73" fillId="11" borderId="0" xfId="0" applyFont="1" applyFill="1" applyAlignment="1" applyProtection="1">
      <alignment vertical="center"/>
      <protection hidden="1"/>
    </xf>
    <xf numFmtId="177" fontId="53" fillId="3" borderId="3" xfId="0" applyNumberFormat="1" applyFont="1" applyFill="1" applyBorder="1" applyAlignment="1" applyProtection="1">
      <alignment horizontal="center" vertical="center"/>
      <protection hidden="1"/>
    </xf>
    <xf numFmtId="164" fontId="0" fillId="11" borderId="0" xfId="0" applyNumberFormat="1" applyFill="1" applyAlignment="1" applyProtection="1">
      <alignment horizontal="center" vertical="center"/>
      <protection hidden="1"/>
    </xf>
    <xf numFmtId="0" fontId="75" fillId="28" borderId="3" xfId="0" applyFont="1" applyFill="1" applyBorder="1" applyAlignment="1" applyProtection="1">
      <alignment horizontal="center" vertical="center"/>
      <protection hidden="1"/>
    </xf>
    <xf numFmtId="0" fontId="76" fillId="9" borderId="3" xfId="0" applyFont="1" applyFill="1" applyBorder="1" applyAlignment="1" applyProtection="1">
      <alignment horizontal="left" vertical="center"/>
      <protection locked="0" hidden="1"/>
    </xf>
    <xf numFmtId="0" fontId="75" fillId="9" borderId="3" xfId="0" applyFont="1" applyFill="1" applyBorder="1" applyAlignment="1" applyProtection="1">
      <alignment horizontal="left" vertical="center"/>
      <protection locked="0" hidden="1"/>
    </xf>
    <xf numFmtId="0" fontId="75" fillId="9" borderId="1" xfId="0" applyFont="1" applyFill="1" applyBorder="1" applyAlignment="1" applyProtection="1">
      <alignment horizontal="left" vertical="center"/>
      <protection locked="0" hidden="1"/>
    </xf>
    <xf numFmtId="164" fontId="6" fillId="11" borderId="0" xfId="0" applyNumberFormat="1" applyFont="1" applyFill="1" applyAlignment="1" applyProtection="1">
      <alignment horizontal="center" vertical="center"/>
      <protection hidden="1"/>
    </xf>
    <xf numFmtId="164" fontId="3" fillId="11" borderId="0" xfId="0" applyNumberFormat="1" applyFont="1" applyFill="1" applyAlignment="1" applyProtection="1">
      <alignment horizontal="center" vertical="center"/>
      <protection hidden="1"/>
    </xf>
    <xf numFmtId="164" fontId="78" fillId="52" borderId="27" xfId="0" applyNumberFormat="1" applyFont="1" applyFill="1" applyBorder="1" applyAlignment="1" applyProtection="1">
      <alignment horizontal="center" vertical="center"/>
      <protection hidden="1"/>
    </xf>
    <xf numFmtId="0" fontId="79" fillId="39" borderId="39" xfId="0" applyFont="1" applyFill="1" applyBorder="1" applyAlignment="1" applyProtection="1">
      <alignment horizontal="center" vertical="center"/>
      <protection locked="0" hidden="1"/>
    </xf>
    <xf numFmtId="164" fontId="56" fillId="44" borderId="40" xfId="0" applyNumberFormat="1" applyFont="1" applyFill="1" applyBorder="1" applyAlignment="1" applyProtection="1">
      <alignment horizontal="center" vertical="center"/>
      <protection hidden="1"/>
    </xf>
    <xf numFmtId="0" fontId="80" fillId="11" borderId="41" xfId="0" applyFont="1" applyFill="1" applyBorder="1" applyAlignment="1" applyProtection="1">
      <alignment horizontal="center" vertical="center"/>
      <protection locked="0" hidden="1"/>
    </xf>
    <xf numFmtId="164" fontId="56" fillId="44" borderId="42" xfId="0" applyNumberFormat="1" applyFont="1" applyFill="1" applyBorder="1" applyAlignment="1" applyProtection="1">
      <alignment horizontal="center" vertical="center"/>
      <protection hidden="1"/>
    </xf>
    <xf numFmtId="164" fontId="56" fillId="44" borderId="43" xfId="0" applyNumberFormat="1" applyFont="1" applyFill="1" applyBorder="1" applyAlignment="1" applyProtection="1">
      <alignment horizontal="center" vertical="center"/>
      <protection hidden="1"/>
    </xf>
    <xf numFmtId="0" fontId="80" fillId="11" borderId="44" xfId="0" applyFont="1" applyFill="1" applyBorder="1" applyAlignment="1" applyProtection="1">
      <alignment horizontal="center" vertical="center"/>
      <protection locked="0" hidden="1"/>
    </xf>
    <xf numFmtId="0" fontId="69" fillId="11" borderId="0" xfId="0" applyFont="1" applyFill="1" applyAlignment="1" applyProtection="1">
      <alignment horizontal="right" vertical="center"/>
      <protection hidden="1"/>
    </xf>
    <xf numFmtId="177" fontId="75" fillId="28" borderId="3" xfId="0" applyNumberFormat="1" applyFont="1" applyFill="1" applyBorder="1" applyAlignment="1" applyProtection="1">
      <alignment horizontal="center" vertical="center"/>
      <protection hidden="1"/>
    </xf>
    <xf numFmtId="177" fontId="75" fillId="9" borderId="3" xfId="0" applyNumberFormat="1" applyFont="1" applyFill="1" applyBorder="1" applyAlignment="1" applyProtection="1">
      <alignment horizontal="center" vertical="center"/>
      <protection locked="0" hidden="1"/>
    </xf>
    <xf numFmtId="177" fontId="75" fillId="9" borderId="1" xfId="0" applyNumberFormat="1" applyFont="1" applyFill="1" applyBorder="1" applyAlignment="1" applyProtection="1">
      <alignment horizontal="center" vertical="center"/>
      <protection locked="0" hidden="1"/>
    </xf>
    <xf numFmtId="0" fontId="59" fillId="11" borderId="0" xfId="0" applyFont="1" applyFill="1" applyAlignment="1" applyProtection="1">
      <alignment horizontal="center"/>
      <protection hidden="1"/>
    </xf>
    <xf numFmtId="0" fontId="0" fillId="11" borderId="0" xfId="0" applyFill="1" applyAlignment="1" applyProtection="1">
      <alignment horizontal="center"/>
      <protection hidden="1"/>
    </xf>
    <xf numFmtId="0" fontId="84" fillId="11" borderId="0" xfId="0" applyFont="1" applyFill="1" applyAlignment="1" applyProtection="1">
      <alignment horizontal="center"/>
      <protection hidden="1"/>
    </xf>
    <xf numFmtId="0" fontId="6" fillId="11" borderId="0" xfId="0" applyFont="1" applyFill="1" applyAlignment="1" applyProtection="1">
      <alignment horizontal="center"/>
      <protection hidden="1"/>
    </xf>
    <xf numFmtId="0" fontId="57" fillId="8" borderId="4" xfId="0" applyFont="1" applyFill="1" applyBorder="1" applyAlignment="1" applyProtection="1">
      <alignment horizontal="center" vertical="center"/>
      <protection hidden="1"/>
    </xf>
    <xf numFmtId="0" fontId="57" fillId="8" borderId="7" xfId="0" applyFont="1" applyFill="1" applyBorder="1" applyAlignment="1" applyProtection="1">
      <alignment horizontal="center" vertical="center"/>
      <protection hidden="1"/>
    </xf>
    <xf numFmtId="0" fontId="85" fillId="7" borderId="3" xfId="0" applyFont="1" applyFill="1" applyBorder="1" applyAlignment="1" applyProtection="1">
      <alignment horizontal="center" vertical="center"/>
      <protection locked="0" hidden="1"/>
    </xf>
    <xf numFmtId="0" fontId="86" fillId="7" borderId="3" xfId="0" applyFont="1" applyFill="1" applyBorder="1" applyAlignment="1" applyProtection="1">
      <alignment horizontal="center" vertical="center"/>
      <protection locked="0" hidden="1"/>
    </xf>
    <xf numFmtId="165" fontId="86" fillId="7" borderId="3" xfId="0" applyNumberFormat="1" applyFont="1" applyFill="1" applyBorder="1" applyAlignment="1" applyProtection="1">
      <alignment horizontal="center" vertical="center"/>
      <protection locked="0" hidden="1"/>
    </xf>
    <xf numFmtId="0" fontId="85" fillId="11" borderId="3" xfId="0" applyFont="1" applyFill="1" applyBorder="1" applyAlignment="1" applyProtection="1">
      <alignment horizontal="center" vertical="center"/>
      <protection locked="0" hidden="1"/>
    </xf>
    <xf numFmtId="0" fontId="86" fillId="11" borderId="3" xfId="0" applyFont="1" applyFill="1" applyBorder="1" applyAlignment="1" applyProtection="1">
      <alignment horizontal="center" vertical="center"/>
      <protection locked="0" hidden="1"/>
    </xf>
    <xf numFmtId="165" fontId="86" fillId="11" borderId="3" xfId="0" applyNumberFormat="1" applyFont="1" applyFill="1" applyBorder="1" applyAlignment="1" applyProtection="1">
      <alignment horizontal="center" vertical="center"/>
      <protection locked="0" hidden="1"/>
    </xf>
    <xf numFmtId="0" fontId="85" fillId="2" borderId="3" xfId="0" applyFont="1" applyFill="1" applyBorder="1" applyAlignment="1" applyProtection="1">
      <alignment horizontal="center" vertical="center"/>
      <protection locked="0" hidden="1"/>
    </xf>
    <xf numFmtId="0" fontId="86" fillId="2" borderId="3" xfId="0" applyFont="1" applyFill="1" applyBorder="1" applyAlignment="1" applyProtection="1">
      <alignment horizontal="center" vertical="center"/>
      <protection locked="0" hidden="1"/>
    </xf>
    <xf numFmtId="165" fontId="86" fillId="2" borderId="3" xfId="0" applyNumberFormat="1" applyFont="1" applyFill="1" applyBorder="1" applyAlignment="1" applyProtection="1">
      <alignment horizontal="center" vertical="center"/>
      <protection locked="0" hidden="1"/>
    </xf>
    <xf numFmtId="0" fontId="85" fillId="11" borderId="1" xfId="0" applyFont="1" applyFill="1" applyBorder="1" applyAlignment="1" applyProtection="1">
      <alignment horizontal="center" vertical="center"/>
      <protection locked="0" hidden="1"/>
    </xf>
    <xf numFmtId="0" fontId="86" fillId="11" borderId="1" xfId="0" applyFont="1" applyFill="1" applyBorder="1" applyAlignment="1" applyProtection="1">
      <alignment horizontal="center" vertical="center"/>
      <protection locked="0" hidden="1"/>
    </xf>
    <xf numFmtId="165" fontId="86" fillId="11" borderId="1" xfId="0" applyNumberFormat="1" applyFont="1" applyFill="1" applyBorder="1" applyAlignment="1" applyProtection="1">
      <alignment horizontal="center" vertical="center"/>
      <protection locked="0" hidden="1"/>
    </xf>
    <xf numFmtId="165" fontId="86" fillId="7" borderId="3" xfId="0" applyNumberFormat="1" applyFont="1" applyFill="1" applyBorder="1" applyAlignment="1" applyProtection="1">
      <alignment horizontal="center" vertical="center"/>
      <protection hidden="1"/>
    </xf>
    <xf numFmtId="165" fontId="86" fillId="11" borderId="3" xfId="0" applyNumberFormat="1" applyFont="1" applyFill="1" applyBorder="1" applyAlignment="1" applyProtection="1">
      <alignment horizontal="center" vertical="center"/>
      <protection hidden="1"/>
    </xf>
    <xf numFmtId="165" fontId="86" fillId="2" borderId="3" xfId="0" applyNumberFormat="1" applyFont="1" applyFill="1" applyBorder="1" applyAlignment="1" applyProtection="1">
      <alignment horizontal="center" vertical="center"/>
      <protection hidden="1"/>
    </xf>
    <xf numFmtId="165" fontId="86" fillId="11" borderId="1" xfId="0" applyNumberFormat="1" applyFont="1" applyFill="1" applyBorder="1" applyAlignment="1" applyProtection="1">
      <alignment horizontal="center" vertical="center"/>
      <protection hidden="1"/>
    </xf>
    <xf numFmtId="0" fontId="57" fillId="19" borderId="8" xfId="0" applyFont="1" applyFill="1" applyBorder="1" applyAlignment="1" applyProtection="1">
      <alignment horizontal="center" vertical="center"/>
      <protection hidden="1"/>
    </xf>
    <xf numFmtId="49" fontId="92" fillId="11" borderId="9" xfId="0" applyNumberFormat="1" applyFont="1" applyFill="1" applyBorder="1" applyAlignment="1" applyProtection="1">
      <alignment horizontal="center" vertical="center"/>
      <protection locked="0" hidden="1"/>
    </xf>
    <xf numFmtId="166" fontId="6" fillId="11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11" borderId="47" xfId="0" applyFill="1" applyBorder="1" applyProtection="1">
      <protection hidden="1"/>
    </xf>
    <xf numFmtId="0" fontId="93" fillId="0" borderId="47" xfId="0" applyFont="1" applyBorder="1" applyProtection="1">
      <protection hidden="1"/>
    </xf>
    <xf numFmtId="0" fontId="0" fillId="0" borderId="47" xfId="0" applyBorder="1" applyProtection="1">
      <protection hidden="1"/>
    </xf>
    <xf numFmtId="0" fontId="0" fillId="11" borderId="0" xfId="0" applyFill="1" applyAlignment="1" applyProtection="1">
      <alignment horizontal="left"/>
      <protection hidden="1"/>
    </xf>
    <xf numFmtId="0" fontId="0" fillId="11" borderId="0" xfId="0" applyFill="1" applyProtection="1">
      <protection hidden="1"/>
    </xf>
    <xf numFmtId="0" fontId="0" fillId="11" borderId="25" xfId="0" applyFill="1" applyBorder="1" applyProtection="1">
      <protection hidden="1"/>
    </xf>
    <xf numFmtId="0" fontId="94" fillId="11" borderId="26" xfId="0" applyFont="1" applyFill="1" applyBorder="1" applyProtection="1">
      <protection hidden="1"/>
    </xf>
    <xf numFmtId="0" fontId="96" fillId="11" borderId="32" xfId="0" applyFont="1" applyFill="1" applyBorder="1" applyProtection="1">
      <protection hidden="1"/>
    </xf>
    <xf numFmtId="0" fontId="53" fillId="54" borderId="33" xfId="0" applyFont="1" applyFill="1" applyBorder="1" applyAlignment="1" applyProtection="1">
      <alignment horizontal="center"/>
      <protection hidden="1"/>
    </xf>
    <xf numFmtId="0" fontId="97" fillId="55" borderId="34" xfId="0" applyFont="1" applyFill="1" applyBorder="1" applyAlignment="1" applyProtection="1">
      <alignment horizontal="center"/>
      <protection hidden="1"/>
    </xf>
    <xf numFmtId="1" fontId="53" fillId="56" borderId="35" xfId="0" applyNumberFormat="1" applyFont="1" applyFill="1" applyBorder="1" applyAlignment="1" applyProtection="1">
      <alignment horizontal="center"/>
      <protection locked="0" hidden="1"/>
    </xf>
    <xf numFmtId="1" fontId="53" fillId="57" borderId="35" xfId="0" applyNumberFormat="1" applyFont="1" applyFill="1" applyBorder="1" applyAlignment="1" applyProtection="1">
      <alignment horizontal="center"/>
      <protection locked="0" hidden="1"/>
    </xf>
    <xf numFmtId="0" fontId="53" fillId="56" borderId="35" xfId="0" applyFont="1" applyFill="1" applyBorder="1" applyAlignment="1" applyProtection="1">
      <alignment horizontal="center"/>
      <protection locked="0" hidden="1"/>
    </xf>
    <xf numFmtId="0" fontId="53" fillId="57" borderId="35" xfId="0" applyFont="1" applyFill="1" applyBorder="1" applyAlignment="1" applyProtection="1">
      <alignment horizontal="center"/>
      <protection locked="0" hidden="1"/>
    </xf>
    <xf numFmtId="0" fontId="0" fillId="19" borderId="50" xfId="0" applyFill="1" applyBorder="1" applyAlignment="1" applyProtection="1">
      <alignment horizontal="left"/>
      <protection hidden="1"/>
    </xf>
    <xf numFmtId="0" fontId="0" fillId="19" borderId="47" xfId="0" applyFill="1" applyBorder="1" applyAlignment="1" applyProtection="1">
      <alignment horizontal="left"/>
      <protection hidden="1"/>
    </xf>
    <xf numFmtId="0" fontId="0" fillId="19" borderId="47" xfId="0" applyFill="1" applyBorder="1" applyProtection="1">
      <protection hidden="1"/>
    </xf>
    <xf numFmtId="0" fontId="66" fillId="24" borderId="48" xfId="0" applyFont="1" applyFill="1" applyBorder="1" applyAlignment="1" applyProtection="1">
      <alignment horizontal="center"/>
      <protection hidden="1"/>
    </xf>
    <xf numFmtId="0" fontId="78" fillId="48" borderId="52" xfId="0" applyFont="1" applyFill="1" applyBorder="1" applyAlignment="1" applyProtection="1">
      <alignment horizontal="center"/>
      <protection hidden="1"/>
    </xf>
    <xf numFmtId="0" fontId="0" fillId="11" borderId="0" xfId="0" applyFill="1" applyAlignment="1" applyProtection="1">
      <alignment horizontal="left" vertical="center"/>
      <protection hidden="1"/>
    </xf>
    <xf numFmtId="0" fontId="0" fillId="11" borderId="0" xfId="0" applyFill="1" applyAlignment="1" applyProtection="1">
      <alignment vertical="center"/>
      <protection hidden="1"/>
    </xf>
    <xf numFmtId="0" fontId="0" fillId="11" borderId="25" xfId="0" applyFill="1" applyBorder="1" applyAlignment="1" applyProtection="1">
      <alignment vertical="center"/>
      <protection hidden="1"/>
    </xf>
    <xf numFmtId="0" fontId="94" fillId="11" borderId="26" xfId="0" applyFont="1" applyFill="1" applyBorder="1" applyAlignment="1" applyProtection="1">
      <alignment vertical="center"/>
      <protection hidden="1"/>
    </xf>
    <xf numFmtId="0" fontId="96" fillId="11" borderId="32" xfId="0" applyFont="1" applyFill="1" applyBorder="1" applyAlignment="1" applyProtection="1">
      <alignment vertical="center"/>
      <protection hidden="1"/>
    </xf>
    <xf numFmtId="0" fontId="53" fillId="54" borderId="46" xfId="0" applyFont="1" applyFill="1" applyBorder="1" applyAlignment="1" applyProtection="1">
      <alignment horizontal="center" vertical="center"/>
      <protection hidden="1"/>
    </xf>
    <xf numFmtId="0" fontId="97" fillId="55" borderId="10" xfId="0" applyFont="1" applyFill="1" applyBorder="1" applyAlignment="1" applyProtection="1">
      <alignment horizontal="center" vertical="center"/>
      <protection hidden="1"/>
    </xf>
    <xf numFmtId="0" fontId="53" fillId="56" borderId="4" xfId="0" applyFont="1" applyFill="1" applyBorder="1" applyAlignment="1" applyProtection="1">
      <alignment horizontal="center" vertical="center"/>
      <protection locked="0" hidden="1"/>
    </xf>
    <xf numFmtId="0" fontId="53" fillId="58" borderId="8" xfId="0" applyFont="1" applyFill="1" applyBorder="1" applyAlignment="1" applyProtection="1">
      <alignment horizontal="center" vertical="center"/>
      <protection locked="0" hidden="1"/>
    </xf>
    <xf numFmtId="0" fontId="66" fillId="24" borderId="48" xfId="0" applyFont="1" applyFill="1" applyBorder="1" applyAlignment="1" applyProtection="1">
      <alignment horizontal="center" vertical="center"/>
      <protection hidden="1"/>
    </xf>
    <xf numFmtId="0" fontId="78" fillId="48" borderId="52" xfId="0" applyFont="1" applyFill="1" applyBorder="1" applyAlignment="1" applyProtection="1">
      <alignment horizontal="center" vertical="center"/>
      <protection hidden="1"/>
    </xf>
    <xf numFmtId="0" fontId="101" fillId="28" borderId="33" xfId="0" applyFont="1" applyFill="1" applyBorder="1" applyAlignment="1" applyProtection="1">
      <alignment horizontal="center" vertical="center"/>
      <protection hidden="1"/>
    </xf>
    <xf numFmtId="0" fontId="101" fillId="33" borderId="54" xfId="0" applyFont="1" applyFill="1" applyBorder="1" applyAlignment="1" applyProtection="1">
      <alignment horizontal="center" vertical="center"/>
      <protection hidden="1"/>
    </xf>
    <xf numFmtId="0" fontId="3" fillId="11" borderId="25" xfId="0" applyFont="1" applyFill="1" applyBorder="1" applyAlignment="1" applyProtection="1">
      <alignment horizontal="left" vertical="center"/>
      <protection hidden="1"/>
    </xf>
    <xf numFmtId="0" fontId="3" fillId="11" borderId="26" xfId="0" applyFont="1" applyFill="1" applyBorder="1" applyAlignment="1" applyProtection="1">
      <alignment horizontal="left" vertical="center"/>
      <protection hidden="1"/>
    </xf>
    <xf numFmtId="0" fontId="3" fillId="11" borderId="26" xfId="0" applyFont="1" applyFill="1" applyBorder="1" applyAlignment="1" applyProtection="1">
      <alignment vertical="center"/>
      <protection hidden="1"/>
    </xf>
    <xf numFmtId="2" fontId="101" fillId="49" borderId="48" xfId="0" applyNumberFormat="1" applyFont="1" applyFill="1" applyBorder="1" applyAlignment="1" applyProtection="1">
      <alignment horizontal="center" vertical="center"/>
      <protection hidden="1"/>
    </xf>
    <xf numFmtId="2" fontId="101" fillId="55" borderId="48" xfId="0" applyNumberFormat="1" applyFont="1" applyFill="1" applyBorder="1" applyAlignment="1" applyProtection="1">
      <alignment horizontal="center" vertical="center"/>
      <protection hidden="1"/>
    </xf>
    <xf numFmtId="0" fontId="101" fillId="28" borderId="48" xfId="0" applyFont="1" applyFill="1" applyBorder="1" applyAlignment="1" applyProtection="1">
      <alignment horizontal="center" vertical="center"/>
      <protection hidden="1"/>
    </xf>
    <xf numFmtId="0" fontId="101" fillId="33" borderId="48" xfId="0" applyFont="1" applyFill="1" applyBorder="1" applyAlignment="1" applyProtection="1">
      <alignment horizontal="center" vertical="center"/>
      <protection hidden="1"/>
    </xf>
    <xf numFmtId="0" fontId="53" fillId="54" borderId="33" xfId="0" applyFont="1" applyFill="1" applyBorder="1" applyAlignment="1" applyProtection="1">
      <alignment horizontal="center" vertical="center"/>
      <protection hidden="1"/>
    </xf>
    <xf numFmtId="0" fontId="97" fillId="55" borderId="34" xfId="0" applyFont="1" applyFill="1" applyBorder="1" applyAlignment="1" applyProtection="1">
      <alignment horizontal="center" vertical="center"/>
      <protection hidden="1"/>
    </xf>
    <xf numFmtId="0" fontId="97" fillId="55" borderId="36" xfId="0" applyFont="1" applyFill="1" applyBorder="1" applyAlignment="1" applyProtection="1">
      <alignment horizontal="center" vertical="center"/>
      <protection hidden="1"/>
    </xf>
    <xf numFmtId="0" fontId="53" fillId="58" borderId="53" xfId="0" applyFont="1" applyFill="1" applyBorder="1" applyAlignment="1" applyProtection="1">
      <alignment horizontal="center" vertical="center"/>
      <protection locked="0" hidden="1"/>
    </xf>
    <xf numFmtId="0" fontId="3" fillId="11" borderId="30" xfId="0" applyFont="1" applyFill="1" applyBorder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7" fillId="20" borderId="0" xfId="0" applyFont="1" applyFill="1" applyAlignment="1" applyProtection="1">
      <alignment horizontal="center" vertical="center"/>
      <protection hidden="1"/>
    </xf>
    <xf numFmtId="0" fontId="66" fillId="49" borderId="48" xfId="0" applyFont="1" applyFill="1" applyBorder="1" applyAlignment="1" applyProtection="1">
      <alignment horizontal="center" vertical="center"/>
      <protection hidden="1"/>
    </xf>
    <xf numFmtId="0" fontId="100" fillId="48" borderId="52" xfId="0" applyFont="1" applyFill="1" applyBorder="1" applyAlignment="1" applyProtection="1">
      <alignment horizontal="center" vertical="center"/>
      <protection hidden="1"/>
    </xf>
    <xf numFmtId="171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8" borderId="35" xfId="0" applyFont="1" applyFill="1" applyBorder="1" applyAlignment="1" applyProtection="1">
      <alignment horizontal="center" vertical="center"/>
      <protection hidden="1"/>
    </xf>
    <xf numFmtId="0" fontId="1" fillId="57" borderId="39" xfId="0" applyFont="1" applyFill="1" applyBorder="1" applyAlignment="1" applyProtection="1">
      <alignment horizontal="center" vertical="center"/>
      <protection hidden="1"/>
    </xf>
    <xf numFmtId="171" fontId="2" fillId="41" borderId="4" xfId="0" applyNumberFormat="1" applyFont="1" applyFill="1" applyBorder="1" applyAlignment="1" applyProtection="1">
      <alignment horizontal="center" vertical="center"/>
      <protection hidden="1"/>
    </xf>
    <xf numFmtId="171" fontId="2" fillId="2" borderId="50" xfId="0" applyNumberFormat="1" applyFont="1" applyFill="1" applyBorder="1" applyAlignment="1" applyProtection="1">
      <alignment horizontal="center" vertical="center"/>
      <protection hidden="1"/>
    </xf>
    <xf numFmtId="0" fontId="1" fillId="11" borderId="0" xfId="0" applyFont="1" applyFill="1" applyAlignment="1" applyProtection="1">
      <alignment horizontal="center" vertical="center"/>
      <protection hidden="1"/>
    </xf>
    <xf numFmtId="0" fontId="2" fillId="18" borderId="58" xfId="0" applyFont="1" applyFill="1" applyBorder="1" applyAlignment="1" applyProtection="1">
      <alignment horizontal="center" vertical="center"/>
      <protection hidden="1"/>
    </xf>
    <xf numFmtId="0" fontId="98" fillId="48" borderId="58" xfId="0" applyFont="1" applyFill="1" applyBorder="1" applyAlignment="1" applyProtection="1">
      <alignment horizontal="center" vertical="center"/>
      <protection hidden="1"/>
    </xf>
    <xf numFmtId="0" fontId="2" fillId="11" borderId="0" xfId="0" applyFont="1" applyFill="1" applyAlignment="1" applyProtection="1">
      <alignment horizontal="center" vertical="center"/>
      <protection hidden="1"/>
    </xf>
    <xf numFmtId="0" fontId="2" fillId="56" borderId="59" xfId="0" applyFont="1" applyFill="1" applyBorder="1" applyAlignment="1" applyProtection="1">
      <alignment horizontal="center" vertical="center"/>
      <protection hidden="1"/>
    </xf>
    <xf numFmtId="0" fontId="2" fillId="57" borderId="59" xfId="0" applyFont="1" applyFill="1" applyBorder="1" applyAlignment="1" applyProtection="1">
      <alignment horizontal="center" vertical="center"/>
      <protection hidden="1"/>
    </xf>
    <xf numFmtId="0" fontId="13" fillId="64" borderId="8" xfId="0" applyFont="1" applyFill="1" applyBorder="1" applyAlignment="1" applyProtection="1">
      <alignment horizontal="right" vertical="center"/>
      <protection hidden="1"/>
    </xf>
    <xf numFmtId="0" fontId="2" fillId="18" borderId="57" xfId="0" applyFont="1" applyFill="1" applyBorder="1" applyAlignment="1" applyProtection="1">
      <alignment horizontal="center" vertical="center"/>
      <protection hidden="1"/>
    </xf>
    <xf numFmtId="0" fontId="59" fillId="56" borderId="60" xfId="0" applyFont="1" applyFill="1" applyBorder="1" applyAlignment="1" applyProtection="1">
      <alignment horizontal="center" vertical="center"/>
      <protection hidden="1"/>
    </xf>
    <xf numFmtId="0" fontId="1" fillId="11" borderId="0" xfId="0" applyFont="1" applyFill="1" applyAlignment="1" applyProtection="1">
      <alignment vertical="center"/>
      <protection hidden="1"/>
    </xf>
    <xf numFmtId="0" fontId="59" fillId="57" borderId="59" xfId="0" applyFont="1" applyFill="1" applyBorder="1" applyAlignment="1" applyProtection="1">
      <alignment horizontal="center" vertical="center"/>
      <protection hidden="1"/>
    </xf>
    <xf numFmtId="0" fontId="97" fillId="55" borderId="54" xfId="0" applyFont="1" applyFill="1" applyBorder="1" applyAlignment="1" applyProtection="1">
      <alignment horizontal="center"/>
      <protection hidden="1"/>
    </xf>
    <xf numFmtId="0" fontId="53" fillId="57" borderId="39" xfId="0" applyFont="1" applyFill="1" applyBorder="1" applyAlignment="1" applyProtection="1">
      <alignment horizontal="center"/>
      <protection locked="0" hidden="1"/>
    </xf>
    <xf numFmtId="0" fontId="53" fillId="56" borderId="33" xfId="0" applyFont="1" applyFill="1" applyBorder="1" applyAlignment="1" applyProtection="1">
      <alignment horizontal="center"/>
      <protection locked="0" hidden="1"/>
    </xf>
    <xf numFmtId="0" fontId="53" fillId="57" borderId="66" xfId="0" applyFont="1" applyFill="1" applyBorder="1" applyAlignment="1" applyProtection="1">
      <alignment horizontal="center"/>
      <protection locked="0" hidden="1"/>
    </xf>
    <xf numFmtId="0" fontId="97" fillId="55" borderId="54" xfId="0" applyFont="1" applyFill="1" applyBorder="1" applyAlignment="1" applyProtection="1">
      <alignment horizontal="center" vertical="center"/>
      <protection hidden="1"/>
    </xf>
    <xf numFmtId="0" fontId="53" fillId="56" borderId="48" xfId="0" applyFont="1" applyFill="1" applyBorder="1" applyAlignment="1" applyProtection="1">
      <alignment horizontal="center" vertical="center"/>
      <protection locked="0" hidden="1"/>
    </xf>
    <xf numFmtId="0" fontId="53" fillId="58" borderId="52" xfId="0" applyFont="1" applyFill="1" applyBorder="1" applyAlignment="1" applyProtection="1">
      <alignment horizontal="center" vertical="center"/>
      <protection locked="0" hidden="1"/>
    </xf>
    <xf numFmtId="0" fontId="53" fillId="58" borderId="67" xfId="0" applyFont="1" applyFill="1" applyBorder="1" applyAlignment="1" applyProtection="1">
      <alignment horizontal="center" vertical="center"/>
      <protection locked="0" hidden="1"/>
    </xf>
    <xf numFmtId="170" fontId="0" fillId="11" borderId="0" xfId="0" applyNumberFormat="1" applyFill="1" applyAlignment="1" applyProtection="1">
      <alignment horizontal="center" vertical="center"/>
      <protection hidden="1"/>
    </xf>
    <xf numFmtId="0" fontId="3" fillId="11" borderId="0" xfId="0" applyFont="1" applyFill="1" applyAlignment="1" applyProtection="1">
      <alignment vertical="center"/>
      <protection hidden="1"/>
    </xf>
    <xf numFmtId="0" fontId="3" fillId="11" borderId="0" xfId="0" applyFont="1" applyFill="1" applyAlignment="1" applyProtection="1">
      <alignment vertical="center"/>
      <protection locked="0" hidden="1"/>
    </xf>
    <xf numFmtId="0" fontId="95" fillId="11" borderId="0" xfId="0" applyFont="1" applyFill="1" applyAlignment="1" applyProtection="1">
      <alignment horizontal="center" vertical="center"/>
      <protection hidden="1"/>
    </xf>
    <xf numFmtId="0" fontId="95" fillId="11" borderId="0" xfId="0" applyFont="1" applyFill="1" applyAlignment="1" applyProtection="1">
      <alignment horizontal="center" vertical="center"/>
      <protection locked="0" hidden="1"/>
    </xf>
    <xf numFmtId="0" fontId="66" fillId="11" borderId="0" xfId="0" applyFont="1" applyFill="1" applyAlignment="1" applyProtection="1">
      <alignment horizontal="center" vertical="center"/>
      <protection hidden="1"/>
    </xf>
    <xf numFmtId="0" fontId="100" fillId="11" borderId="0" xfId="0" applyFont="1" applyFill="1" applyAlignment="1" applyProtection="1">
      <alignment vertical="center"/>
      <protection hidden="1"/>
    </xf>
    <xf numFmtId="0" fontId="101" fillId="11" borderId="0" xfId="0" applyFont="1" applyFill="1" applyAlignment="1" applyProtection="1">
      <alignment horizontal="center" vertical="center"/>
      <protection hidden="1"/>
    </xf>
    <xf numFmtId="0" fontId="101" fillId="11" borderId="0" xfId="0" applyFont="1" applyFill="1" applyAlignment="1" applyProtection="1">
      <alignment vertical="center"/>
      <protection hidden="1"/>
    </xf>
    <xf numFmtId="0" fontId="5" fillId="11" borderId="0" xfId="0" applyFont="1" applyFill="1" applyAlignment="1" applyProtection="1">
      <alignment horizontal="center" vertical="center"/>
      <protection hidden="1"/>
    </xf>
    <xf numFmtId="0" fontId="5" fillId="11" borderId="0" xfId="0" applyFont="1" applyFill="1" applyAlignment="1" applyProtection="1">
      <alignment vertical="center"/>
      <protection hidden="1"/>
    </xf>
    <xf numFmtId="0" fontId="102" fillId="11" borderId="0" xfId="0" applyFont="1" applyFill="1" applyAlignment="1" applyProtection="1">
      <alignment vertical="center"/>
      <protection hidden="1"/>
    </xf>
    <xf numFmtId="0" fontId="111" fillId="11" borderId="0" xfId="0" applyFont="1" applyFill="1" applyAlignment="1" applyProtection="1">
      <alignment horizontal="center" vertical="center"/>
      <protection hidden="1"/>
    </xf>
    <xf numFmtId="0" fontId="0" fillId="11" borderId="32" xfId="0" applyFill="1" applyBorder="1" applyAlignment="1" applyProtection="1">
      <alignment horizontal="left" vertical="center"/>
      <protection hidden="1"/>
    </xf>
    <xf numFmtId="0" fontId="0" fillId="11" borderId="38" xfId="0" applyFill="1" applyBorder="1" applyAlignment="1" applyProtection="1">
      <alignment vertical="center"/>
      <protection hidden="1"/>
    </xf>
    <xf numFmtId="2" fontId="101" fillId="55" borderId="68" xfId="0" applyNumberFormat="1" applyFont="1" applyFill="1" applyBorder="1" applyAlignment="1" applyProtection="1">
      <alignment horizontal="center" vertical="center"/>
      <protection hidden="1"/>
    </xf>
    <xf numFmtId="0" fontId="101" fillId="33" borderId="68" xfId="0" applyFont="1" applyFill="1" applyBorder="1" applyAlignment="1" applyProtection="1">
      <alignment horizontal="center" vertical="center"/>
      <protection hidden="1"/>
    </xf>
    <xf numFmtId="0" fontId="131" fillId="11" borderId="0" xfId="0" applyFont="1" applyFill="1" applyAlignment="1" applyProtection="1">
      <alignment horizontal="left" vertical="center"/>
      <protection hidden="1"/>
    </xf>
    <xf numFmtId="171" fontId="132" fillId="19" borderId="50" xfId="0" applyNumberFormat="1" applyFont="1" applyFill="1" applyBorder="1" applyAlignment="1" applyProtection="1">
      <alignment horizontal="center" vertical="center"/>
      <protection hidden="1"/>
    </xf>
    <xf numFmtId="0" fontId="132" fillId="19" borderId="47" xfId="0" applyFont="1" applyFill="1" applyBorder="1" applyAlignment="1" applyProtection="1">
      <alignment horizontal="center" vertical="center"/>
      <protection hidden="1"/>
    </xf>
    <xf numFmtId="0" fontId="132" fillId="19" borderId="51" xfId="0" applyFont="1" applyFill="1" applyBorder="1" applyAlignment="1" applyProtection="1">
      <alignment horizontal="center" vertical="center"/>
      <protection hidden="1"/>
    </xf>
    <xf numFmtId="0" fontId="0" fillId="11" borderId="0" xfId="0" applyFill="1" applyBorder="1" applyAlignment="1" applyProtection="1">
      <alignment vertical="center"/>
      <protection hidden="1"/>
    </xf>
    <xf numFmtId="0" fontId="0" fillId="11" borderId="0" xfId="0" applyFill="1" applyBorder="1" applyAlignment="1" applyProtection="1">
      <alignment horizontal="left" vertical="center"/>
      <protection hidden="1"/>
    </xf>
    <xf numFmtId="0" fontId="57" fillId="8" borderId="53" xfId="0" applyFont="1" applyFill="1" applyBorder="1" applyAlignment="1" applyProtection="1">
      <alignment horizontal="center" vertical="center"/>
      <protection hidden="1"/>
    </xf>
    <xf numFmtId="168" fontId="91" fillId="11" borderId="0" xfId="0" applyNumberFormat="1" applyFont="1" applyFill="1" applyBorder="1" applyAlignment="1" applyProtection="1">
      <alignment horizontal="center" vertical="center"/>
      <protection hidden="1"/>
    </xf>
    <xf numFmtId="0" fontId="8" fillId="6" borderId="3" xfId="0" applyFont="1" applyFill="1" applyBorder="1" applyAlignment="1">
      <alignment horizontal="center" vertical="center"/>
    </xf>
    <xf numFmtId="173" fontId="9" fillId="12" borderId="3" xfId="0" applyNumberFormat="1" applyFont="1" applyFill="1" applyBorder="1" applyAlignment="1" applyProtection="1">
      <alignment horizontal="left" vertical="center"/>
      <protection locked="0" hidden="1"/>
    </xf>
    <xf numFmtId="172" fontId="9" fillId="12" borderId="3" xfId="0" applyNumberFormat="1" applyFont="1" applyFill="1" applyBorder="1" applyAlignment="1" applyProtection="1">
      <alignment horizontal="left" vertical="center"/>
      <protection locked="0" hidden="1"/>
    </xf>
    <xf numFmtId="0" fontId="10" fillId="17" borderId="3" xfId="0" applyFont="1" applyFill="1" applyBorder="1" applyAlignment="1" applyProtection="1">
      <alignment horizontal="center" vertical="center"/>
      <protection locked="0" hidden="1"/>
    </xf>
    <xf numFmtId="0" fontId="9" fillId="17" borderId="3" xfId="0" applyFont="1" applyFill="1" applyBorder="1" applyAlignment="1" applyProtection="1">
      <alignment horizontal="center" vertical="center"/>
      <protection locked="0" hidden="1"/>
    </xf>
    <xf numFmtId="0" fontId="0" fillId="66" borderId="0" xfId="0" applyFill="1" applyAlignment="1" applyProtection="1">
      <alignment horizontal="center"/>
      <protection hidden="1"/>
    </xf>
    <xf numFmtId="0" fontId="127" fillId="70" borderId="0" xfId="0" applyFont="1" applyFill="1" applyAlignment="1" applyProtection="1">
      <alignment horizontal="center" vertical="center"/>
      <protection hidden="1"/>
    </xf>
    <xf numFmtId="167" fontId="127" fillId="70" borderId="0" xfId="0" applyNumberFormat="1" applyFont="1" applyFill="1" applyAlignment="1" applyProtection="1">
      <alignment horizontal="center" vertical="center"/>
      <protection hidden="1"/>
    </xf>
    <xf numFmtId="0" fontId="121" fillId="7" borderId="0" xfId="0" applyFont="1" applyFill="1" applyAlignment="1" applyProtection="1">
      <alignment horizontal="center" vertical="center"/>
      <protection hidden="1"/>
    </xf>
    <xf numFmtId="0" fontId="85" fillId="18" borderId="0" xfId="0" applyFont="1" applyFill="1" applyAlignment="1" applyProtection="1">
      <alignment horizontal="center" vertical="center"/>
      <protection hidden="1"/>
    </xf>
    <xf numFmtId="0" fontId="85" fillId="2" borderId="0" xfId="0" applyFont="1" applyFill="1" applyAlignment="1" applyProtection="1">
      <alignment horizontal="center" vertical="center"/>
      <protection hidden="1"/>
    </xf>
    <xf numFmtId="0" fontId="57" fillId="73" borderId="0" xfId="0" applyFont="1" applyFill="1" applyAlignment="1" applyProtection="1">
      <alignment horizontal="center" vertical="center"/>
      <protection hidden="1"/>
    </xf>
    <xf numFmtId="0" fontId="124" fillId="14" borderId="0" xfId="0" applyFont="1" applyFill="1" applyAlignment="1" applyProtection="1">
      <alignment horizontal="center" vertical="center"/>
      <protection hidden="1"/>
    </xf>
    <xf numFmtId="0" fontId="124" fillId="69" borderId="0" xfId="0" applyFont="1" applyFill="1" applyAlignment="1" applyProtection="1">
      <alignment horizontal="center" vertical="center"/>
      <protection hidden="1"/>
    </xf>
    <xf numFmtId="0" fontId="126" fillId="74" borderId="0" xfId="0" applyFont="1" applyFill="1" applyAlignment="1" applyProtection="1">
      <alignment horizontal="center" vertical="center"/>
      <protection hidden="1"/>
    </xf>
    <xf numFmtId="0" fontId="120" fillId="3" borderId="0" xfId="0" applyFont="1" applyFill="1" applyAlignment="1" applyProtection="1">
      <alignment horizontal="center" vertical="center" wrapText="1"/>
      <protection hidden="1"/>
    </xf>
    <xf numFmtId="0" fontId="120" fillId="3" borderId="0" xfId="0" applyFont="1" applyFill="1" applyAlignment="1" applyProtection="1">
      <alignment horizontal="center" vertical="center"/>
      <protection hidden="1"/>
    </xf>
    <xf numFmtId="173" fontId="85" fillId="11" borderId="0" xfId="0" applyNumberFormat="1" applyFont="1" applyFill="1" applyAlignment="1" applyProtection="1">
      <alignment horizontal="center" vertical="center"/>
      <protection hidden="1"/>
    </xf>
    <xf numFmtId="0" fontId="59" fillId="66" borderId="0" xfId="0" applyFont="1" applyFill="1" applyAlignment="1" applyProtection="1">
      <alignment horizontal="center" vertical="center"/>
      <protection hidden="1"/>
    </xf>
    <xf numFmtId="0" fontId="122" fillId="67" borderId="0" xfId="0" applyFont="1" applyFill="1" applyAlignment="1" applyProtection="1">
      <alignment horizontal="center" vertical="center"/>
      <protection hidden="1"/>
    </xf>
    <xf numFmtId="0" fontId="125" fillId="70" borderId="0" xfId="0" applyFont="1" applyFill="1" applyAlignment="1" applyProtection="1">
      <alignment horizontal="center" vertical="center"/>
      <protection hidden="1"/>
    </xf>
    <xf numFmtId="176" fontId="86" fillId="70" borderId="0" xfId="0" applyNumberFormat="1" applyFont="1" applyFill="1" applyAlignment="1" applyProtection="1">
      <alignment horizontal="center" vertical="center"/>
      <protection hidden="1"/>
    </xf>
    <xf numFmtId="0" fontId="122" fillId="71" borderId="0" xfId="0" applyFont="1" applyFill="1" applyAlignment="1" applyProtection="1">
      <alignment horizontal="center" vertical="center"/>
      <protection hidden="1"/>
    </xf>
    <xf numFmtId="0" fontId="123" fillId="68" borderId="0" xfId="0" applyFont="1" applyFill="1" applyAlignment="1" applyProtection="1">
      <alignment horizontal="center" vertical="center"/>
      <protection hidden="1"/>
    </xf>
    <xf numFmtId="0" fontId="123" fillId="72" borderId="0" xfId="0" applyFont="1" applyFill="1" applyAlignment="1" applyProtection="1">
      <alignment horizontal="center" vertical="center"/>
      <protection hidden="1"/>
    </xf>
    <xf numFmtId="0" fontId="2" fillId="66" borderId="0" xfId="0" applyFont="1" applyFill="1" applyAlignment="1" applyProtection="1">
      <alignment horizontal="center" vertical="center"/>
      <protection hidden="1"/>
    </xf>
    <xf numFmtId="0" fontId="10" fillId="13" borderId="18" xfId="0" applyFont="1" applyFill="1" applyBorder="1" applyAlignment="1" applyProtection="1">
      <alignment horizontal="center" vertical="center"/>
      <protection hidden="1"/>
    </xf>
    <xf numFmtId="0" fontId="10" fillId="13" borderId="19" xfId="0" applyFont="1" applyFill="1" applyBorder="1" applyAlignment="1" applyProtection="1">
      <alignment horizontal="center" vertical="center"/>
      <protection hidden="1"/>
    </xf>
    <xf numFmtId="0" fontId="10" fillId="13" borderId="16" xfId="0" applyFont="1" applyFill="1" applyBorder="1" applyAlignment="1" applyProtection="1">
      <alignment horizontal="center" vertical="center"/>
      <protection hidden="1"/>
    </xf>
    <xf numFmtId="0" fontId="10" fillId="13" borderId="20" xfId="0" applyFont="1" applyFill="1" applyBorder="1" applyAlignment="1" applyProtection="1">
      <alignment horizontal="center" vertical="center"/>
      <protection hidden="1"/>
    </xf>
    <xf numFmtId="164" fontId="18" fillId="11" borderId="19" xfId="0" applyNumberFormat="1" applyFont="1" applyFill="1" applyBorder="1" applyAlignment="1" applyProtection="1">
      <alignment horizontal="center" vertical="center"/>
      <protection hidden="1"/>
    </xf>
    <xf numFmtId="164" fontId="18" fillId="11" borderId="22" xfId="0" applyNumberFormat="1" applyFont="1" applyFill="1" applyBorder="1" applyAlignment="1" applyProtection="1">
      <alignment horizontal="center" vertical="center"/>
      <protection hidden="1"/>
    </xf>
    <xf numFmtId="164" fontId="18" fillId="11" borderId="20" xfId="0" applyNumberFormat="1" applyFont="1" applyFill="1" applyBorder="1" applyAlignment="1" applyProtection="1">
      <alignment horizontal="center" vertical="center"/>
      <protection hidden="1"/>
    </xf>
    <xf numFmtId="164" fontId="18" fillId="11" borderId="17" xfId="0" applyNumberFormat="1" applyFont="1" applyFill="1" applyBorder="1" applyAlignment="1" applyProtection="1">
      <alignment horizontal="center" vertical="center"/>
      <protection hidden="1"/>
    </xf>
    <xf numFmtId="0" fontId="10" fillId="26" borderId="18" xfId="0" applyFont="1" applyFill="1" applyBorder="1" applyAlignment="1" applyProtection="1">
      <alignment horizontal="center" vertical="center"/>
      <protection hidden="1"/>
    </xf>
    <xf numFmtId="0" fontId="10" fillId="26" borderId="19" xfId="0" applyFont="1" applyFill="1" applyBorder="1" applyAlignment="1" applyProtection="1">
      <alignment horizontal="center" vertical="center"/>
      <protection hidden="1"/>
    </xf>
    <xf numFmtId="0" fontId="10" fillId="26" borderId="16" xfId="0" applyFont="1" applyFill="1" applyBorder="1" applyAlignment="1" applyProtection="1">
      <alignment horizontal="center" vertical="center"/>
      <protection hidden="1"/>
    </xf>
    <xf numFmtId="0" fontId="10" fillId="26" borderId="20" xfId="0" applyFont="1" applyFill="1" applyBorder="1" applyAlignment="1" applyProtection="1">
      <alignment horizontal="center" vertical="center"/>
      <protection hidden="1"/>
    </xf>
    <xf numFmtId="164" fontId="18" fillId="35" borderId="19" xfId="0" applyNumberFormat="1" applyFont="1" applyFill="1" applyBorder="1" applyAlignment="1" applyProtection="1">
      <alignment horizontal="center" vertical="center"/>
      <protection hidden="1"/>
    </xf>
    <xf numFmtId="164" fontId="18" fillId="35" borderId="22" xfId="0" applyNumberFormat="1" applyFont="1" applyFill="1" applyBorder="1" applyAlignment="1" applyProtection="1">
      <alignment horizontal="center" vertical="center"/>
      <protection hidden="1"/>
    </xf>
    <xf numFmtId="164" fontId="18" fillId="35" borderId="20" xfId="0" applyNumberFormat="1" applyFont="1" applyFill="1" applyBorder="1" applyAlignment="1" applyProtection="1">
      <alignment horizontal="center" vertical="center"/>
      <protection hidden="1"/>
    </xf>
    <xf numFmtId="164" fontId="18" fillId="35" borderId="17" xfId="0" applyNumberFormat="1" applyFont="1" applyFill="1" applyBorder="1" applyAlignment="1" applyProtection="1">
      <alignment horizontal="center" vertical="center"/>
      <protection hidden="1"/>
    </xf>
    <xf numFmtId="0" fontId="10" fillId="65" borderId="18" xfId="0" applyFont="1" applyFill="1" applyBorder="1" applyAlignment="1" applyProtection="1">
      <alignment horizontal="center" vertical="center"/>
      <protection hidden="1"/>
    </xf>
    <xf numFmtId="0" fontId="10" fillId="65" borderId="19" xfId="0" applyFont="1" applyFill="1" applyBorder="1" applyAlignment="1" applyProtection="1">
      <alignment horizontal="center" vertical="center"/>
      <protection hidden="1"/>
    </xf>
    <xf numFmtId="0" fontId="10" fillId="65" borderId="16" xfId="0" applyFont="1" applyFill="1" applyBorder="1" applyAlignment="1" applyProtection="1">
      <alignment horizontal="center" vertical="center"/>
      <protection hidden="1"/>
    </xf>
    <xf numFmtId="0" fontId="10" fillId="65" borderId="20" xfId="0" applyFont="1" applyFill="1" applyBorder="1" applyAlignment="1" applyProtection="1">
      <alignment horizontal="center" vertical="center"/>
      <protection hidden="1"/>
    </xf>
    <xf numFmtId="164" fontId="18" fillId="33" borderId="19" xfId="0" applyNumberFormat="1" applyFont="1" applyFill="1" applyBorder="1" applyAlignment="1" applyProtection="1">
      <alignment horizontal="center" vertical="center"/>
      <protection hidden="1"/>
    </xf>
    <xf numFmtId="164" fontId="18" fillId="33" borderId="22" xfId="0" applyNumberFormat="1" applyFont="1" applyFill="1" applyBorder="1" applyAlignment="1" applyProtection="1">
      <alignment horizontal="center" vertical="center"/>
      <protection hidden="1"/>
    </xf>
    <xf numFmtId="164" fontId="18" fillId="33" borderId="20" xfId="0" applyNumberFormat="1" applyFont="1" applyFill="1" applyBorder="1" applyAlignment="1" applyProtection="1">
      <alignment horizontal="center" vertical="center"/>
      <protection hidden="1"/>
    </xf>
    <xf numFmtId="164" fontId="18" fillId="33" borderId="17" xfId="0" applyNumberFormat="1" applyFont="1" applyFill="1" applyBorder="1" applyAlignment="1" applyProtection="1">
      <alignment horizontal="center" vertical="center"/>
      <protection hidden="1"/>
    </xf>
    <xf numFmtId="0" fontId="1" fillId="11" borderId="0" xfId="0" applyFont="1" applyFill="1" applyAlignment="1" applyProtection="1">
      <alignment horizontal="center" vertical="center"/>
      <protection hidden="1"/>
    </xf>
    <xf numFmtId="0" fontId="114" fillId="12" borderId="26" xfId="0" applyFont="1" applyFill="1" applyBorder="1" applyAlignment="1" applyProtection="1">
      <alignment horizontal="center" vertical="center"/>
      <protection hidden="1"/>
    </xf>
    <xf numFmtId="0" fontId="114" fillId="12" borderId="30" xfId="0" applyFont="1" applyFill="1" applyBorder="1" applyAlignment="1" applyProtection="1">
      <alignment horizontal="center" vertical="center"/>
      <protection hidden="1"/>
    </xf>
    <xf numFmtId="0" fontId="114" fillId="12" borderId="28" xfId="0" applyFont="1" applyFill="1" applyBorder="1" applyAlignment="1" applyProtection="1">
      <alignment horizontal="center" vertical="center"/>
      <protection hidden="1"/>
    </xf>
    <xf numFmtId="0" fontId="114" fillId="12" borderId="31" xfId="0" applyFont="1" applyFill="1" applyBorder="1" applyAlignment="1" applyProtection="1">
      <alignment horizontal="center" vertical="center"/>
      <protection hidden="1"/>
    </xf>
    <xf numFmtId="0" fontId="32" fillId="2" borderId="18" xfId="0" applyFont="1" applyFill="1" applyBorder="1" applyAlignment="1" applyProtection="1">
      <alignment horizontal="center" vertical="center"/>
      <protection hidden="1"/>
    </xf>
    <xf numFmtId="0" fontId="32" fillId="2" borderId="19" xfId="0" applyFont="1" applyFill="1" applyBorder="1" applyAlignment="1" applyProtection="1">
      <alignment horizontal="center" vertical="center"/>
      <protection hidden="1"/>
    </xf>
    <xf numFmtId="0" fontId="32" fillId="2" borderId="22" xfId="0" applyFont="1" applyFill="1" applyBorder="1" applyAlignment="1" applyProtection="1">
      <alignment horizontal="center" vertical="center"/>
      <protection hidden="1"/>
    </xf>
    <xf numFmtId="0" fontId="32" fillId="2" borderId="21" xfId="0" applyFont="1" applyFill="1" applyBorder="1" applyAlignment="1" applyProtection="1">
      <alignment horizontal="center" vertical="center"/>
      <protection hidden="1"/>
    </xf>
    <xf numFmtId="0" fontId="32" fillId="2" borderId="0" xfId="0" applyFont="1" applyFill="1" applyAlignment="1" applyProtection="1">
      <alignment horizontal="center" vertical="center"/>
      <protection hidden="1"/>
    </xf>
    <xf numFmtId="0" fontId="32" fillId="2" borderId="23" xfId="0" applyFont="1" applyFill="1" applyBorder="1" applyAlignment="1" applyProtection="1">
      <alignment horizontal="center" vertical="center"/>
      <protection hidden="1"/>
    </xf>
    <xf numFmtId="0" fontId="114" fillId="12" borderId="25" xfId="0" applyFont="1" applyFill="1" applyBorder="1" applyAlignment="1" applyProtection="1">
      <alignment horizontal="center" vertical="center"/>
      <protection hidden="1"/>
    </xf>
    <xf numFmtId="0" fontId="114" fillId="12" borderId="27" xfId="0" applyFont="1" applyFill="1" applyBorder="1" applyAlignment="1" applyProtection="1">
      <alignment horizontal="center" vertical="center"/>
      <protection hidden="1"/>
    </xf>
    <xf numFmtId="0" fontId="30" fillId="37" borderId="25" xfId="0" applyFont="1" applyFill="1" applyBorder="1" applyAlignment="1" applyProtection="1">
      <alignment horizontal="center" vertical="center" wrapText="1"/>
      <protection hidden="1"/>
    </xf>
    <xf numFmtId="0" fontId="30" fillId="37" borderId="26" xfId="0" applyFont="1" applyFill="1" applyBorder="1" applyAlignment="1" applyProtection="1">
      <alignment horizontal="center" vertical="center"/>
      <protection hidden="1"/>
    </xf>
    <xf numFmtId="0" fontId="30" fillId="37" borderId="32" xfId="0" applyFont="1" applyFill="1" applyBorder="1" applyAlignment="1" applyProtection="1">
      <alignment horizontal="center" vertical="center"/>
      <protection hidden="1"/>
    </xf>
    <xf numFmtId="0" fontId="30" fillId="37" borderId="0" xfId="0" applyFont="1" applyFill="1" applyAlignment="1" applyProtection="1">
      <alignment horizontal="center" vertical="center"/>
      <protection hidden="1"/>
    </xf>
    <xf numFmtId="0" fontId="30" fillId="37" borderId="27" xfId="0" applyFont="1" applyFill="1" applyBorder="1" applyAlignment="1" applyProtection="1">
      <alignment horizontal="center" vertical="center"/>
      <protection hidden="1"/>
    </xf>
    <xf numFmtId="0" fontId="30" fillId="37" borderId="28" xfId="0" applyFont="1" applyFill="1" applyBorder="1" applyAlignment="1" applyProtection="1">
      <alignment horizontal="center" vertical="center"/>
      <protection hidden="1"/>
    </xf>
    <xf numFmtId="0" fontId="115" fillId="40" borderId="43" xfId="0" applyFont="1" applyFill="1" applyBorder="1" applyAlignment="1" applyProtection="1">
      <alignment horizontal="center" vertical="center"/>
      <protection hidden="1"/>
    </xf>
    <xf numFmtId="0" fontId="115" fillId="40" borderId="22" xfId="0" applyFont="1" applyFill="1" applyBorder="1" applyAlignment="1" applyProtection="1">
      <alignment horizontal="center" vertical="center"/>
      <protection hidden="1"/>
    </xf>
    <xf numFmtId="0" fontId="115" fillId="40" borderId="27" xfId="0" applyFont="1" applyFill="1" applyBorder="1" applyAlignment="1" applyProtection="1">
      <alignment horizontal="center" vertical="center"/>
      <protection hidden="1"/>
    </xf>
    <xf numFmtId="0" fontId="115" fillId="40" borderId="65" xfId="0" applyFont="1" applyFill="1" applyBorder="1" applyAlignment="1" applyProtection="1">
      <alignment horizontal="center" vertical="center"/>
      <protection hidden="1"/>
    </xf>
    <xf numFmtId="0" fontId="116" fillId="41" borderId="18" xfId="0" applyFont="1" applyFill="1" applyBorder="1" applyAlignment="1" applyProtection="1">
      <alignment horizontal="center" vertical="center"/>
      <protection hidden="1"/>
    </xf>
    <xf numFmtId="0" fontId="116" fillId="41" borderId="56" xfId="0" applyFont="1" applyFill="1" applyBorder="1" applyAlignment="1" applyProtection="1">
      <alignment horizontal="center" vertical="center"/>
      <protection hidden="1"/>
    </xf>
    <xf numFmtId="0" fontId="116" fillId="41" borderId="36" xfId="0" applyFont="1" applyFill="1" applyBorder="1" applyAlignment="1" applyProtection="1">
      <alignment horizontal="center" vertical="center"/>
      <protection hidden="1"/>
    </xf>
    <xf numFmtId="0" fontId="116" fillId="41" borderId="31" xfId="0" applyFont="1" applyFill="1" applyBorder="1" applyAlignment="1" applyProtection="1">
      <alignment horizontal="center" vertical="center"/>
      <protection hidden="1"/>
    </xf>
    <xf numFmtId="0" fontId="117" fillId="3" borderId="18" xfId="0" applyFont="1" applyFill="1" applyBorder="1" applyAlignment="1" applyProtection="1">
      <alignment horizontal="center" vertical="center"/>
      <protection hidden="1"/>
    </xf>
    <xf numFmtId="0" fontId="117" fillId="3" borderId="19" xfId="0" applyFont="1" applyFill="1" applyBorder="1" applyAlignment="1" applyProtection="1">
      <alignment horizontal="center" vertical="center"/>
      <protection hidden="1"/>
    </xf>
    <xf numFmtId="0" fontId="117" fillId="3" borderId="22" xfId="0" applyFont="1" applyFill="1" applyBorder="1" applyAlignment="1" applyProtection="1">
      <alignment horizontal="center" vertical="center"/>
      <protection hidden="1"/>
    </xf>
    <xf numFmtId="0" fontId="117" fillId="3" borderId="21" xfId="0" applyFont="1" applyFill="1" applyBorder="1" applyAlignment="1" applyProtection="1">
      <alignment horizontal="center" vertical="center"/>
      <protection hidden="1"/>
    </xf>
    <xf numFmtId="0" fontId="117" fillId="3" borderId="0" xfId="0" applyFont="1" applyFill="1" applyAlignment="1" applyProtection="1">
      <alignment horizontal="center" vertical="center"/>
      <protection hidden="1"/>
    </xf>
    <xf numFmtId="0" fontId="117" fillId="3" borderId="23" xfId="0" applyFont="1" applyFill="1" applyBorder="1" applyAlignment="1" applyProtection="1">
      <alignment horizontal="center" vertical="center"/>
      <protection hidden="1"/>
    </xf>
    <xf numFmtId="0" fontId="23" fillId="24" borderId="18" xfId="0" applyFont="1" applyFill="1" applyBorder="1" applyAlignment="1" applyProtection="1">
      <alignment horizontal="center" vertical="center"/>
      <protection hidden="1"/>
    </xf>
    <xf numFmtId="0" fontId="23" fillId="24" borderId="22" xfId="0" applyFont="1" applyFill="1" applyBorder="1" applyAlignment="1" applyProtection="1">
      <alignment horizontal="center" vertical="center"/>
      <protection hidden="1"/>
    </xf>
    <xf numFmtId="0" fontId="23" fillId="24" borderId="21" xfId="0" applyFont="1" applyFill="1" applyBorder="1" applyAlignment="1" applyProtection="1">
      <alignment horizontal="center" vertical="center"/>
      <protection hidden="1"/>
    </xf>
    <xf numFmtId="0" fontId="23" fillId="24" borderId="23" xfId="0" applyFont="1" applyFill="1" applyBorder="1" applyAlignment="1" applyProtection="1">
      <alignment horizontal="center" vertical="center"/>
      <protection hidden="1"/>
    </xf>
    <xf numFmtId="0" fontId="118" fillId="48" borderId="18" xfId="0" applyFont="1" applyFill="1" applyBorder="1" applyAlignment="1" applyProtection="1">
      <alignment horizontal="center" vertical="center"/>
      <protection hidden="1"/>
    </xf>
    <xf numFmtId="0" fontId="118" fillId="48" borderId="22" xfId="0" applyFont="1" applyFill="1" applyBorder="1" applyAlignment="1" applyProtection="1">
      <alignment horizontal="center" vertical="center"/>
      <protection hidden="1"/>
    </xf>
    <xf numFmtId="0" fontId="118" fillId="48" borderId="21" xfId="0" applyFont="1" applyFill="1" applyBorder="1" applyAlignment="1" applyProtection="1">
      <alignment horizontal="center" vertical="center"/>
      <protection hidden="1"/>
    </xf>
    <xf numFmtId="0" fontId="118" fillId="48" borderId="23" xfId="0" applyFont="1" applyFill="1" applyBorder="1" applyAlignment="1" applyProtection="1">
      <alignment horizontal="center" vertical="center"/>
      <protection hidden="1"/>
    </xf>
    <xf numFmtId="168" fontId="119" fillId="62" borderId="21" xfId="0" applyNumberFormat="1" applyFont="1" applyFill="1" applyBorder="1" applyAlignment="1" applyProtection="1">
      <alignment horizontal="center" vertical="center"/>
      <protection locked="0" hidden="1"/>
    </xf>
    <xf numFmtId="168" fontId="119" fillId="62" borderId="23" xfId="0" applyNumberFormat="1" applyFont="1" applyFill="1" applyBorder="1" applyAlignment="1" applyProtection="1">
      <alignment horizontal="center" vertical="center"/>
      <protection locked="0" hidden="1"/>
    </xf>
    <xf numFmtId="168" fontId="119" fillId="62" borderId="16" xfId="0" applyNumberFormat="1" applyFont="1" applyFill="1" applyBorder="1" applyAlignment="1" applyProtection="1">
      <alignment horizontal="center" vertical="center"/>
      <protection locked="0" hidden="1"/>
    </xf>
    <xf numFmtId="168" fontId="119" fillId="62" borderId="17" xfId="0" applyNumberFormat="1" applyFont="1" applyFill="1" applyBorder="1" applyAlignment="1" applyProtection="1">
      <alignment horizontal="center" vertical="center"/>
      <protection locked="0" hidden="1"/>
    </xf>
    <xf numFmtId="168" fontId="119" fillId="57" borderId="21" xfId="0" applyNumberFormat="1" applyFont="1" applyFill="1" applyBorder="1" applyAlignment="1" applyProtection="1">
      <alignment horizontal="center" vertical="center"/>
      <protection locked="0" hidden="1"/>
    </xf>
    <xf numFmtId="168" fontId="119" fillId="57" borderId="23" xfId="0" applyNumberFormat="1" applyFont="1" applyFill="1" applyBorder="1" applyAlignment="1" applyProtection="1">
      <alignment horizontal="center" vertical="center"/>
      <protection locked="0" hidden="1"/>
    </xf>
    <xf numFmtId="168" fontId="119" fillId="57" borderId="16" xfId="0" applyNumberFormat="1" applyFont="1" applyFill="1" applyBorder="1" applyAlignment="1" applyProtection="1">
      <alignment horizontal="center" vertical="center"/>
      <protection locked="0" hidden="1"/>
    </xf>
    <xf numFmtId="168" fontId="119" fillId="57" borderId="17" xfId="0" applyNumberFormat="1" applyFont="1" applyFill="1" applyBorder="1" applyAlignment="1" applyProtection="1">
      <alignment horizontal="center" vertical="center"/>
      <protection locked="0" hidden="1"/>
    </xf>
    <xf numFmtId="0" fontId="112" fillId="18" borderId="25" xfId="0" applyFont="1" applyFill="1" applyBorder="1" applyAlignment="1" applyProtection="1">
      <alignment horizontal="center" vertical="center"/>
      <protection hidden="1"/>
    </xf>
    <xf numFmtId="0" fontId="112" fillId="18" borderId="27" xfId="0" applyFont="1" applyFill="1" applyBorder="1" applyAlignment="1" applyProtection="1">
      <alignment horizontal="center" vertical="center"/>
      <protection hidden="1"/>
    </xf>
    <xf numFmtId="0" fontId="66" fillId="4" borderId="25" xfId="0" applyFont="1" applyFill="1" applyBorder="1" applyAlignment="1" applyProtection="1">
      <alignment horizontal="center" vertical="center" wrapText="1"/>
      <protection hidden="1"/>
    </xf>
    <xf numFmtId="0" fontId="66" fillId="4" borderId="40" xfId="0" applyFont="1" applyFill="1" applyBorder="1" applyAlignment="1" applyProtection="1">
      <alignment horizontal="center" vertical="center" wrapText="1"/>
      <protection hidden="1"/>
    </xf>
    <xf numFmtId="0" fontId="113" fillId="36" borderId="32" xfId="0" applyFont="1" applyFill="1" applyBorder="1" applyAlignment="1" applyProtection="1">
      <alignment horizontal="center" vertical="center"/>
      <protection hidden="1"/>
    </xf>
    <xf numFmtId="0" fontId="113" fillId="36" borderId="27" xfId="0" applyFont="1" applyFill="1" applyBorder="1" applyAlignment="1" applyProtection="1">
      <alignment horizontal="center" vertical="center"/>
      <protection hidden="1"/>
    </xf>
    <xf numFmtId="0" fontId="66" fillId="49" borderId="57" xfId="0" applyFont="1" applyFill="1" applyBorder="1" applyAlignment="1" applyProtection="1">
      <alignment horizontal="center" vertical="center" wrapText="1"/>
      <protection hidden="1"/>
    </xf>
    <xf numFmtId="0" fontId="66" fillId="49" borderId="41" xfId="0" applyFont="1" applyFill="1" applyBorder="1" applyAlignment="1" applyProtection="1">
      <alignment horizontal="center" vertical="center" wrapText="1"/>
      <protection hidden="1"/>
    </xf>
    <xf numFmtId="0" fontId="113" fillId="63" borderId="41" xfId="0" applyFont="1" applyFill="1" applyBorder="1" applyAlignment="1" applyProtection="1">
      <alignment horizontal="center" vertical="center"/>
      <protection hidden="1"/>
    </xf>
    <xf numFmtId="0" fontId="113" fillId="63" borderId="60" xfId="0" applyFont="1" applyFill="1" applyBorder="1" applyAlignment="1" applyProtection="1">
      <alignment horizontal="center" vertical="center"/>
      <protection hidden="1"/>
    </xf>
    <xf numFmtId="174" fontId="85" fillId="43" borderId="43" xfId="0" applyNumberFormat="1" applyFont="1" applyFill="1" applyBorder="1" applyAlignment="1" applyProtection="1">
      <alignment horizontal="center" vertical="center" wrapText="1"/>
      <protection hidden="1"/>
    </xf>
    <xf numFmtId="174" fontId="85" fillId="43" borderId="56" xfId="0" applyNumberFormat="1" applyFont="1" applyFill="1" applyBorder="1" applyAlignment="1" applyProtection="1">
      <alignment horizontal="center" vertical="center" wrapText="1"/>
      <protection hidden="1"/>
    </xf>
    <xf numFmtId="174" fontId="85" fillId="43" borderId="27" xfId="0" applyNumberFormat="1" applyFont="1" applyFill="1" applyBorder="1" applyAlignment="1" applyProtection="1">
      <alignment horizontal="center" vertical="center" wrapText="1"/>
      <protection hidden="1"/>
    </xf>
    <xf numFmtId="174" fontId="85" fillId="43" borderId="31" xfId="0" applyNumberFormat="1" applyFont="1" applyFill="1" applyBorder="1" applyAlignment="1" applyProtection="1">
      <alignment horizontal="center" vertical="center" wrapText="1"/>
      <protection hidden="1"/>
    </xf>
    <xf numFmtId="0" fontId="59" fillId="3" borderId="25" xfId="0" applyFont="1" applyFill="1" applyBorder="1" applyAlignment="1" applyProtection="1">
      <alignment horizontal="center" vertical="center" wrapText="1"/>
      <protection hidden="1"/>
    </xf>
    <xf numFmtId="0" fontId="59" fillId="3" borderId="30" xfId="0" applyFont="1" applyFill="1" applyBorder="1" applyAlignment="1" applyProtection="1">
      <alignment horizontal="center" vertical="center" wrapText="1"/>
      <protection hidden="1"/>
    </xf>
    <xf numFmtId="0" fontId="59" fillId="3" borderId="40" xfId="0" applyFont="1" applyFill="1" applyBorder="1" applyAlignment="1" applyProtection="1">
      <alignment horizontal="center" vertical="center" wrapText="1"/>
      <protection hidden="1"/>
    </xf>
    <xf numFmtId="0" fontId="59" fillId="3" borderId="55" xfId="0" applyFont="1" applyFill="1" applyBorder="1" applyAlignment="1" applyProtection="1">
      <alignment horizontal="center" vertical="center" wrapText="1"/>
      <protection hidden="1"/>
    </xf>
    <xf numFmtId="178" fontId="57" fillId="53" borderId="0" xfId="0" applyNumberFormat="1" applyFont="1" applyFill="1" applyAlignment="1" applyProtection="1">
      <alignment horizontal="center" vertical="center"/>
      <protection hidden="1"/>
    </xf>
    <xf numFmtId="0" fontId="59" fillId="3" borderId="48" xfId="0" applyFont="1" applyFill="1" applyBorder="1" applyAlignment="1" applyProtection="1">
      <alignment horizontal="center" vertical="center"/>
      <protection hidden="1"/>
    </xf>
    <xf numFmtId="0" fontId="59" fillId="3" borderId="52" xfId="0" applyFont="1" applyFill="1" applyBorder="1" applyAlignment="1" applyProtection="1">
      <alignment horizontal="center" vertical="center"/>
      <protection hidden="1"/>
    </xf>
    <xf numFmtId="0" fontId="18" fillId="37" borderId="61" xfId="0" applyFont="1" applyFill="1" applyBorder="1" applyAlignment="1" applyProtection="1">
      <alignment horizontal="left" vertical="center" wrapText="1"/>
      <protection hidden="1"/>
    </xf>
    <xf numFmtId="0" fontId="18" fillId="37" borderId="62" xfId="0" applyFont="1" applyFill="1" applyBorder="1" applyAlignment="1" applyProtection="1">
      <alignment horizontal="left" vertical="center" wrapText="1"/>
      <protection hidden="1"/>
    </xf>
    <xf numFmtId="0" fontId="18" fillId="37" borderId="63" xfId="0" applyFont="1" applyFill="1" applyBorder="1" applyAlignment="1" applyProtection="1">
      <alignment horizontal="left" vertical="center" wrapText="1"/>
      <protection hidden="1"/>
    </xf>
    <xf numFmtId="0" fontId="9" fillId="24" borderId="42" xfId="0" applyFont="1" applyFill="1" applyBorder="1" applyAlignment="1" applyProtection="1">
      <alignment horizontal="center" vertical="center"/>
      <protection hidden="1"/>
    </xf>
    <xf numFmtId="0" fontId="9" fillId="24" borderId="15" xfId="0" applyFont="1" applyFill="1" applyBorder="1" applyAlignment="1" applyProtection="1">
      <alignment horizontal="center" vertical="center"/>
      <protection hidden="1"/>
    </xf>
    <xf numFmtId="0" fontId="13" fillId="19" borderId="13" xfId="0" applyFont="1" applyFill="1" applyBorder="1" applyAlignment="1" applyProtection="1">
      <alignment horizontal="center" vertical="center"/>
      <protection hidden="1"/>
    </xf>
    <xf numFmtId="0" fontId="13" fillId="19" borderId="64" xfId="0" applyFont="1" applyFill="1" applyBorder="1" applyAlignment="1" applyProtection="1">
      <alignment horizontal="center" vertical="center"/>
      <protection hidden="1"/>
    </xf>
    <xf numFmtId="170" fontId="134" fillId="11" borderId="28" xfId="0" applyNumberFormat="1" applyFont="1" applyFill="1" applyBorder="1" applyAlignment="1" applyProtection="1">
      <alignment horizontal="center" vertical="center"/>
      <protection locked="0" hidden="1"/>
    </xf>
    <xf numFmtId="170" fontId="134" fillId="11" borderId="31" xfId="0" applyNumberFormat="1" applyFont="1" applyFill="1" applyBorder="1" applyAlignment="1" applyProtection="1">
      <alignment horizontal="center" vertical="center"/>
      <protection locked="0" hidden="1"/>
    </xf>
    <xf numFmtId="170" fontId="135" fillId="11" borderId="28" xfId="0" applyNumberFormat="1" applyFont="1" applyFill="1" applyBorder="1" applyAlignment="1" applyProtection="1">
      <alignment horizontal="center" vertical="center"/>
      <protection locked="0" hidden="1"/>
    </xf>
    <xf numFmtId="170" fontId="135" fillId="11" borderId="31" xfId="0" applyNumberFormat="1" applyFont="1" applyFill="1" applyBorder="1" applyAlignment="1" applyProtection="1">
      <alignment horizontal="center" vertical="center"/>
      <protection locked="0" hidden="1"/>
    </xf>
    <xf numFmtId="170" fontId="105" fillId="76" borderId="50" xfId="0" applyNumberFormat="1" applyFont="1" applyFill="1" applyBorder="1" applyAlignment="1" applyProtection="1">
      <alignment horizontal="center" vertical="center"/>
      <protection hidden="1"/>
    </xf>
    <xf numFmtId="170" fontId="105" fillId="76" borderId="51" xfId="0" applyNumberFormat="1" applyFont="1" applyFill="1" applyBorder="1" applyAlignment="1" applyProtection="1">
      <alignment horizontal="center" vertical="center"/>
      <protection hidden="1"/>
    </xf>
    <xf numFmtId="170" fontId="105" fillId="2" borderId="50" xfId="0" applyNumberFormat="1" applyFont="1" applyFill="1" applyBorder="1" applyAlignment="1" applyProtection="1">
      <alignment horizontal="center" vertical="center"/>
      <protection hidden="1"/>
    </xf>
    <xf numFmtId="170" fontId="105" fillId="2" borderId="51" xfId="0" applyNumberFormat="1" applyFont="1" applyFill="1" applyBorder="1" applyAlignment="1" applyProtection="1">
      <alignment horizontal="center" vertical="center"/>
      <protection hidden="1"/>
    </xf>
    <xf numFmtId="164" fontId="108" fillId="62" borderId="5" xfId="0" applyNumberFormat="1" applyFont="1" applyFill="1" applyBorder="1" applyAlignment="1" applyProtection="1">
      <alignment horizontal="center" vertical="center"/>
      <protection locked="0" hidden="1"/>
    </xf>
    <xf numFmtId="0" fontId="108" fillId="62" borderId="3" xfId="0" applyFont="1" applyFill="1" applyBorder="1" applyAlignment="1" applyProtection="1">
      <alignment horizontal="center" vertical="center"/>
      <protection locked="0" hidden="1"/>
    </xf>
    <xf numFmtId="0" fontId="108" fillId="62" borderId="6" xfId="0" applyFont="1" applyFill="1" applyBorder="1" applyAlignment="1" applyProtection="1">
      <alignment horizontal="center" vertical="center"/>
      <protection locked="0" hidden="1"/>
    </xf>
    <xf numFmtId="0" fontId="108" fillId="62" borderId="11" xfId="0" applyFont="1" applyFill="1" applyBorder="1" applyAlignment="1" applyProtection="1">
      <alignment horizontal="center" vertical="center"/>
      <protection locked="0" hidden="1"/>
    </xf>
    <xf numFmtId="164" fontId="108" fillId="57" borderId="3" xfId="0" applyNumberFormat="1" applyFont="1" applyFill="1" applyBorder="1" applyAlignment="1" applyProtection="1">
      <alignment horizontal="center" vertical="center"/>
      <protection locked="0" hidden="1"/>
    </xf>
    <xf numFmtId="0" fontId="108" fillId="57" borderId="9" xfId="0" applyFont="1" applyFill="1" applyBorder="1" applyAlignment="1" applyProtection="1">
      <alignment horizontal="center" vertical="center"/>
      <protection locked="0" hidden="1"/>
    </xf>
    <xf numFmtId="0" fontId="108" fillId="57" borderId="11" xfId="0" applyFont="1" applyFill="1" applyBorder="1" applyAlignment="1" applyProtection="1">
      <alignment horizontal="center" vertical="center"/>
      <protection locked="0" hidden="1"/>
    </xf>
    <xf numFmtId="0" fontId="108" fillId="57" borderId="12" xfId="0" applyFont="1" applyFill="1" applyBorder="1" applyAlignment="1" applyProtection="1">
      <alignment horizontal="center" vertical="center"/>
      <protection locked="0" hidden="1"/>
    </xf>
    <xf numFmtId="164" fontId="108" fillId="62" borderId="5" xfId="0" applyNumberFormat="1" applyFont="1" applyFill="1" applyBorder="1" applyAlignment="1" applyProtection="1">
      <alignment horizontal="center" vertical="center"/>
      <protection hidden="1"/>
    </xf>
    <xf numFmtId="0" fontId="108" fillId="62" borderId="3" xfId="0" applyFont="1" applyFill="1" applyBorder="1" applyAlignment="1" applyProtection="1">
      <alignment horizontal="center" vertical="center"/>
      <protection hidden="1"/>
    </xf>
    <xf numFmtId="0" fontId="108" fillId="62" borderId="6" xfId="0" applyFont="1" applyFill="1" applyBorder="1" applyAlignment="1" applyProtection="1">
      <alignment horizontal="center" vertical="center"/>
      <protection hidden="1"/>
    </xf>
    <xf numFmtId="0" fontId="108" fillId="62" borderId="11" xfId="0" applyFont="1" applyFill="1" applyBorder="1" applyAlignment="1" applyProtection="1">
      <alignment horizontal="center" vertical="center"/>
      <protection hidden="1"/>
    </xf>
    <xf numFmtId="164" fontId="108" fillId="57" borderId="3" xfId="0" applyNumberFormat="1" applyFont="1" applyFill="1" applyBorder="1" applyAlignment="1" applyProtection="1">
      <alignment horizontal="center" vertical="center"/>
      <protection hidden="1"/>
    </xf>
    <xf numFmtId="0" fontId="108" fillId="57" borderId="9" xfId="0" applyFont="1" applyFill="1" applyBorder="1" applyAlignment="1" applyProtection="1">
      <alignment horizontal="center" vertical="center"/>
      <protection hidden="1"/>
    </xf>
    <xf numFmtId="0" fontId="108" fillId="57" borderId="11" xfId="0" applyFont="1" applyFill="1" applyBorder="1" applyAlignment="1" applyProtection="1">
      <alignment horizontal="center" vertical="center"/>
      <protection hidden="1"/>
    </xf>
    <xf numFmtId="0" fontId="108" fillId="57" borderId="12" xfId="0" applyFont="1" applyFill="1" applyBorder="1" applyAlignment="1" applyProtection="1">
      <alignment horizontal="center" vertical="center"/>
      <protection hidden="1"/>
    </xf>
    <xf numFmtId="170" fontId="0" fillId="11" borderId="25" xfId="0" applyNumberFormat="1" applyFill="1" applyBorder="1" applyAlignment="1" applyProtection="1">
      <alignment horizontal="center" vertical="center"/>
      <protection hidden="1"/>
    </xf>
    <xf numFmtId="170" fontId="0" fillId="11" borderId="26" xfId="0" applyNumberFormat="1" applyFill="1" applyBorder="1" applyAlignment="1" applyProtection="1">
      <alignment horizontal="center" vertical="center"/>
      <protection hidden="1"/>
    </xf>
    <xf numFmtId="170" fontId="0" fillId="11" borderId="47" xfId="0" applyNumberFormat="1" applyFill="1" applyBorder="1" applyAlignment="1" applyProtection="1">
      <alignment horizontal="center" vertical="center"/>
      <protection hidden="1"/>
    </xf>
    <xf numFmtId="170" fontId="0" fillId="11" borderId="51" xfId="0" applyNumberFormat="1" applyFill="1" applyBorder="1" applyAlignment="1" applyProtection="1">
      <alignment horizontal="center" vertical="center"/>
      <protection hidden="1"/>
    </xf>
    <xf numFmtId="0" fontId="66" fillId="3" borderId="4" xfId="0" applyFont="1" applyFill="1" applyBorder="1" applyAlignment="1" applyProtection="1">
      <alignment horizontal="center" vertical="center"/>
      <protection hidden="1"/>
    </xf>
    <xf numFmtId="0" fontId="66" fillId="3" borderId="7" xfId="0" applyFont="1" applyFill="1" applyBorder="1" applyAlignment="1" applyProtection="1">
      <alignment horizontal="center" vertical="center"/>
      <protection hidden="1"/>
    </xf>
    <xf numFmtId="0" fontId="66" fillId="3" borderId="8" xfId="0" applyFont="1" applyFill="1" applyBorder="1" applyAlignment="1" applyProtection="1">
      <alignment horizontal="center" vertical="center"/>
      <protection hidden="1"/>
    </xf>
    <xf numFmtId="0" fontId="13" fillId="19" borderId="4" xfId="0" applyFont="1" applyFill="1" applyBorder="1" applyAlignment="1" applyProtection="1">
      <alignment horizontal="center" vertical="center"/>
      <protection hidden="1"/>
    </xf>
    <xf numFmtId="0" fontId="66" fillId="19" borderId="7" xfId="0" applyFont="1" applyFill="1" applyBorder="1" applyAlignment="1" applyProtection="1">
      <alignment horizontal="center" vertical="center"/>
      <protection hidden="1"/>
    </xf>
    <xf numFmtId="0" fontId="66" fillId="19" borderId="8" xfId="0" applyFont="1" applyFill="1" applyBorder="1" applyAlignment="1" applyProtection="1">
      <alignment horizontal="center" vertical="center"/>
      <protection hidden="1"/>
    </xf>
    <xf numFmtId="0" fontId="54" fillId="24" borderId="5" xfId="0" applyFont="1" applyFill="1" applyBorder="1" applyAlignment="1" applyProtection="1">
      <alignment horizontal="center" vertical="center"/>
      <protection hidden="1"/>
    </xf>
    <xf numFmtId="0" fontId="54" fillId="24" borderId="3" xfId="0" applyFont="1" applyFill="1" applyBorder="1" applyAlignment="1" applyProtection="1">
      <alignment horizontal="center" vertical="center"/>
      <protection hidden="1"/>
    </xf>
    <xf numFmtId="0" fontId="107" fillId="48" borderId="3" xfId="0" applyFont="1" applyFill="1" applyBorder="1" applyAlignment="1" applyProtection="1">
      <alignment horizontal="center" vertical="center"/>
      <protection hidden="1"/>
    </xf>
    <xf numFmtId="0" fontId="107" fillId="48" borderId="9" xfId="0" applyFont="1" applyFill="1" applyBorder="1" applyAlignment="1" applyProtection="1">
      <alignment horizontal="center" vertical="center"/>
      <protection hidden="1"/>
    </xf>
    <xf numFmtId="170" fontId="106" fillId="61" borderId="50" xfId="0" applyNumberFormat="1" applyFont="1" applyFill="1" applyBorder="1" applyAlignment="1" applyProtection="1">
      <alignment horizontal="center" vertical="center" wrapText="1"/>
      <protection hidden="1"/>
    </xf>
    <xf numFmtId="170" fontId="106" fillId="61" borderId="51" xfId="0" applyNumberFormat="1" applyFont="1" applyFill="1" applyBorder="1" applyAlignment="1" applyProtection="1">
      <alignment horizontal="center" vertical="center" wrapText="1"/>
      <protection hidden="1"/>
    </xf>
    <xf numFmtId="170" fontId="105" fillId="30" borderId="48" xfId="0" applyNumberFormat="1" applyFont="1" applyFill="1" applyBorder="1" applyAlignment="1" applyProtection="1">
      <alignment horizontal="center" vertical="center"/>
      <protection hidden="1"/>
    </xf>
    <xf numFmtId="170" fontId="105" fillId="30" borderId="52" xfId="0" applyNumberFormat="1" applyFont="1" applyFill="1" applyBorder="1" applyAlignment="1" applyProtection="1">
      <alignment horizontal="center" vertical="center"/>
      <protection hidden="1"/>
    </xf>
    <xf numFmtId="170" fontId="104" fillId="21" borderId="50" xfId="0" applyNumberFormat="1" applyFont="1" applyFill="1" applyBorder="1" applyAlignment="1" applyProtection="1">
      <alignment horizontal="center" vertical="center" wrapText="1"/>
      <protection hidden="1"/>
    </xf>
    <xf numFmtId="170" fontId="104" fillId="21" borderId="47" xfId="0" applyNumberFormat="1" applyFont="1" applyFill="1" applyBorder="1" applyAlignment="1" applyProtection="1">
      <alignment horizontal="center" vertical="center" wrapText="1"/>
      <protection hidden="1"/>
    </xf>
    <xf numFmtId="0" fontId="109" fillId="11" borderId="0" xfId="0" applyFont="1" applyFill="1" applyAlignment="1" applyProtection="1">
      <alignment horizontal="center" vertical="center"/>
      <protection hidden="1"/>
    </xf>
    <xf numFmtId="0" fontId="103" fillId="59" borderId="27" xfId="0" applyFont="1" applyFill="1" applyBorder="1" applyAlignment="1" applyProtection="1">
      <alignment horizontal="center" vertical="center"/>
      <protection hidden="1"/>
    </xf>
    <xf numFmtId="0" fontId="103" fillId="59" borderId="28" xfId="0" applyFont="1" applyFill="1" applyBorder="1" applyAlignment="1" applyProtection="1">
      <alignment horizontal="center" vertical="center"/>
      <protection hidden="1"/>
    </xf>
    <xf numFmtId="0" fontId="103" fillId="3" borderId="50" xfId="0" applyFont="1" applyFill="1" applyBorder="1" applyAlignment="1" applyProtection="1">
      <alignment horizontal="center" vertical="center"/>
      <protection hidden="1"/>
    </xf>
    <xf numFmtId="0" fontId="103" fillId="3" borderId="47" xfId="0" applyFont="1" applyFill="1" applyBorder="1" applyAlignment="1" applyProtection="1">
      <alignment horizontal="center" vertical="center"/>
      <protection hidden="1"/>
    </xf>
    <xf numFmtId="0" fontId="103" fillId="19" borderId="50" xfId="0" applyFont="1" applyFill="1" applyBorder="1" applyAlignment="1" applyProtection="1">
      <alignment horizontal="center" vertical="center"/>
      <protection hidden="1"/>
    </xf>
    <xf numFmtId="0" fontId="103" fillId="19" borderId="47" xfId="0" applyFont="1" applyFill="1" applyBorder="1" applyAlignment="1" applyProtection="1">
      <alignment horizontal="center" vertical="center"/>
      <protection hidden="1"/>
    </xf>
    <xf numFmtId="170" fontId="104" fillId="60" borderId="50" xfId="0" applyNumberFormat="1" applyFont="1" applyFill="1" applyBorder="1" applyAlignment="1" applyProtection="1">
      <alignment horizontal="center" vertical="center" wrapText="1"/>
      <protection hidden="1"/>
    </xf>
    <xf numFmtId="170" fontId="104" fillId="60" borderId="47" xfId="0" applyNumberFormat="1" applyFont="1" applyFill="1" applyBorder="1" applyAlignment="1" applyProtection="1">
      <alignment horizontal="center" vertical="center"/>
      <protection hidden="1"/>
    </xf>
    <xf numFmtId="170" fontId="105" fillId="2" borderId="48" xfId="0" applyNumberFormat="1" applyFont="1" applyFill="1" applyBorder="1" applyAlignment="1" applyProtection="1">
      <alignment horizontal="center" vertical="center"/>
      <protection hidden="1"/>
    </xf>
    <xf numFmtId="170" fontId="105" fillId="2" borderId="52" xfId="0" applyNumberFormat="1" applyFont="1" applyFill="1" applyBorder="1" applyAlignment="1" applyProtection="1">
      <alignment horizontal="center" vertical="center"/>
      <protection hidden="1"/>
    </xf>
    <xf numFmtId="170" fontId="105" fillId="2" borderId="47" xfId="0" applyNumberFormat="1" applyFont="1" applyFill="1" applyBorder="1" applyAlignment="1" applyProtection="1">
      <alignment horizontal="center" vertical="center"/>
      <protection hidden="1"/>
    </xf>
    <xf numFmtId="0" fontId="110" fillId="11" borderId="0" xfId="0" applyFont="1" applyFill="1" applyAlignment="1" applyProtection="1">
      <alignment horizontal="center" vertical="center"/>
      <protection hidden="1"/>
    </xf>
    <xf numFmtId="0" fontId="99" fillId="0" borderId="50" xfId="0" applyFont="1" applyBorder="1" applyAlignment="1" applyProtection="1">
      <alignment horizontal="center" vertical="center"/>
      <protection hidden="1"/>
    </xf>
    <xf numFmtId="0" fontId="99" fillId="0" borderId="51" xfId="0" applyFont="1" applyBorder="1" applyAlignment="1" applyProtection="1">
      <alignment horizontal="center" vertical="center"/>
      <protection hidden="1"/>
    </xf>
    <xf numFmtId="171" fontId="53" fillId="2" borderId="4" xfId="0" applyNumberFormat="1" applyFont="1" applyFill="1" applyBorder="1" applyAlignment="1" applyProtection="1">
      <alignment horizontal="left" vertical="center"/>
      <protection hidden="1"/>
    </xf>
    <xf numFmtId="171" fontId="53" fillId="2" borderId="53" xfId="0" applyNumberFormat="1" applyFont="1" applyFill="1" applyBorder="1" applyAlignment="1" applyProtection="1">
      <alignment horizontal="left" vertical="center"/>
      <protection hidden="1"/>
    </xf>
    <xf numFmtId="171" fontId="53" fillId="41" borderId="4" xfId="0" applyNumberFormat="1" applyFont="1" applyFill="1" applyBorder="1" applyAlignment="1" applyProtection="1">
      <alignment horizontal="left" vertical="center"/>
      <protection hidden="1"/>
    </xf>
    <xf numFmtId="171" fontId="53" fillId="41" borderId="53" xfId="0" applyNumberFormat="1" applyFont="1" applyFill="1" applyBorder="1" applyAlignment="1" applyProtection="1">
      <alignment horizontal="left" vertical="center"/>
      <protection hidden="1"/>
    </xf>
    <xf numFmtId="171" fontId="53" fillId="41" borderId="48" xfId="0" applyNumberFormat="1" applyFont="1" applyFill="1" applyBorder="1" applyAlignment="1" applyProtection="1">
      <alignment horizontal="left" vertical="center"/>
      <protection hidden="1"/>
    </xf>
    <xf numFmtId="171" fontId="53" fillId="41" borderId="67" xfId="0" applyNumberFormat="1" applyFont="1" applyFill="1" applyBorder="1" applyAlignment="1" applyProtection="1">
      <alignment horizontal="left" vertical="center"/>
      <protection hidden="1"/>
    </xf>
    <xf numFmtId="0" fontId="0" fillId="11" borderId="28" xfId="0" applyFill="1" applyBorder="1" applyAlignment="1" applyProtection="1">
      <alignment horizontal="center" vertical="center"/>
      <protection hidden="1"/>
    </xf>
    <xf numFmtId="0" fontId="66" fillId="3" borderId="25" xfId="0" applyFont="1" applyFill="1" applyBorder="1" applyAlignment="1" applyProtection="1">
      <alignment horizontal="center" vertical="center"/>
      <protection hidden="1"/>
    </xf>
    <xf numFmtId="0" fontId="66" fillId="3" borderId="30" xfId="0" applyFont="1" applyFill="1" applyBorder="1" applyAlignment="1" applyProtection="1">
      <alignment horizontal="center" vertical="center"/>
      <protection hidden="1"/>
    </xf>
    <xf numFmtId="0" fontId="95" fillId="18" borderId="50" xfId="0" applyFont="1" applyFill="1" applyBorder="1" applyAlignment="1" applyProtection="1">
      <alignment horizontal="center" vertical="center"/>
      <protection hidden="1"/>
    </xf>
    <xf numFmtId="0" fontId="95" fillId="18" borderId="47" xfId="0" applyFont="1" applyFill="1" applyBorder="1" applyAlignment="1" applyProtection="1">
      <alignment horizontal="center" vertical="center"/>
      <protection hidden="1"/>
    </xf>
    <xf numFmtId="0" fontId="54" fillId="53" borderId="48" xfId="0" applyFont="1" applyFill="1" applyBorder="1" applyAlignment="1" applyProtection="1">
      <alignment horizontal="center" vertical="center"/>
      <protection locked="0" hidden="1"/>
    </xf>
    <xf numFmtId="0" fontId="54" fillId="53" borderId="49" xfId="0" applyFont="1" applyFill="1" applyBorder="1" applyAlignment="1" applyProtection="1">
      <alignment horizontal="center" vertical="center"/>
      <protection locked="0" hidden="1"/>
    </xf>
    <xf numFmtId="0" fontId="54" fillId="53" borderId="52" xfId="0" applyFont="1" applyFill="1" applyBorder="1" applyAlignment="1" applyProtection="1">
      <alignment horizontal="center" vertical="center"/>
      <protection locked="0" hidden="1"/>
    </xf>
    <xf numFmtId="0" fontId="3" fillId="11" borderId="0" xfId="0" applyFont="1" applyFill="1" applyAlignment="1" applyProtection="1">
      <alignment horizontal="center" vertical="center"/>
      <protection locked="0" hidden="1"/>
    </xf>
    <xf numFmtId="170" fontId="130" fillId="77" borderId="48" xfId="0" applyNumberFormat="1" applyFont="1" applyFill="1" applyBorder="1" applyAlignment="1" applyProtection="1">
      <alignment horizontal="center" vertical="center"/>
      <protection hidden="1"/>
    </xf>
    <xf numFmtId="170" fontId="130" fillId="77" borderId="67" xfId="0" applyNumberFormat="1" applyFont="1" applyFill="1" applyBorder="1" applyAlignment="1" applyProtection="1">
      <alignment horizontal="center" vertical="center"/>
      <protection hidden="1"/>
    </xf>
    <xf numFmtId="170" fontId="128" fillId="78" borderId="47" xfId="0" applyNumberFormat="1" applyFont="1" applyFill="1" applyBorder="1" applyAlignment="1" applyProtection="1">
      <alignment horizontal="center" vertical="center"/>
      <protection hidden="1"/>
    </xf>
    <xf numFmtId="170" fontId="128" fillId="78" borderId="51" xfId="0" applyNumberFormat="1" applyFont="1" applyFill="1" applyBorder="1" applyAlignment="1" applyProtection="1">
      <alignment horizontal="center" vertical="center"/>
      <protection hidden="1"/>
    </xf>
    <xf numFmtId="170" fontId="130" fillId="80" borderId="50" xfId="0" applyNumberFormat="1" applyFont="1" applyFill="1" applyBorder="1" applyAlignment="1" applyProtection="1">
      <alignment horizontal="center" vertical="center"/>
      <protection hidden="1"/>
    </xf>
    <xf numFmtId="170" fontId="130" fillId="80" borderId="47" xfId="0" applyNumberFormat="1" applyFont="1" applyFill="1" applyBorder="1" applyAlignment="1" applyProtection="1">
      <alignment horizontal="center" vertical="center"/>
      <protection hidden="1"/>
    </xf>
    <xf numFmtId="170" fontId="128" fillId="79" borderId="50" xfId="0" applyNumberFormat="1" applyFont="1" applyFill="1" applyBorder="1" applyAlignment="1" applyProtection="1">
      <alignment horizontal="center" vertical="center"/>
      <protection hidden="1"/>
    </xf>
    <xf numFmtId="170" fontId="128" fillId="79" borderId="51" xfId="0" applyNumberFormat="1" applyFont="1" applyFill="1" applyBorder="1" applyAlignment="1" applyProtection="1">
      <alignment horizontal="center" vertical="center"/>
      <protection hidden="1"/>
    </xf>
    <xf numFmtId="170" fontId="0" fillId="11" borderId="0" xfId="0" applyNumberFormat="1" applyFill="1" applyBorder="1" applyAlignment="1" applyProtection="1">
      <alignment horizontal="center" vertical="center"/>
      <protection hidden="1"/>
    </xf>
    <xf numFmtId="0" fontId="133" fillId="81" borderId="3" xfId="0" applyNumberFormat="1" applyFont="1" applyFill="1" applyBorder="1" applyAlignment="1" applyProtection="1">
      <alignment horizontal="center" vertical="center" wrapText="1"/>
      <protection hidden="1"/>
    </xf>
    <xf numFmtId="0" fontId="99" fillId="0" borderId="50" xfId="0" applyFont="1" applyBorder="1" applyAlignment="1" applyProtection="1">
      <alignment horizontal="center"/>
      <protection hidden="1"/>
    </xf>
    <xf numFmtId="0" fontId="99" fillId="0" borderId="51" xfId="0" applyFont="1" applyBorder="1" applyAlignment="1" applyProtection="1">
      <alignment horizontal="center"/>
      <protection hidden="1"/>
    </xf>
    <xf numFmtId="171" fontId="53" fillId="41" borderId="4" xfId="0" applyNumberFormat="1" applyFont="1" applyFill="1" applyBorder="1" applyAlignment="1" applyProtection="1">
      <alignment horizontal="left"/>
      <protection hidden="1"/>
    </xf>
    <xf numFmtId="171" fontId="53" fillId="41" borderId="8" xfId="0" applyNumberFormat="1" applyFont="1" applyFill="1" applyBorder="1" applyAlignment="1" applyProtection="1">
      <alignment horizontal="left"/>
      <protection hidden="1"/>
    </xf>
    <xf numFmtId="0" fontId="98" fillId="3" borderId="50" xfId="0" applyFont="1" applyFill="1" applyBorder="1" applyAlignment="1" applyProtection="1">
      <alignment horizontal="center"/>
      <protection hidden="1"/>
    </xf>
    <xf numFmtId="0" fontId="98" fillId="3" borderId="51" xfId="0" applyFont="1" applyFill="1" applyBorder="1" applyAlignment="1" applyProtection="1">
      <alignment horizontal="center"/>
      <protection hidden="1"/>
    </xf>
    <xf numFmtId="0" fontId="66" fillId="18" borderId="50" xfId="0" applyFont="1" applyFill="1" applyBorder="1" applyAlignment="1" applyProtection="1">
      <alignment horizontal="center"/>
      <protection hidden="1"/>
    </xf>
    <xf numFmtId="0" fontId="66" fillId="18" borderId="47" xfId="0" applyFont="1" applyFill="1" applyBorder="1" applyAlignment="1" applyProtection="1">
      <alignment horizontal="center"/>
      <protection hidden="1"/>
    </xf>
    <xf numFmtId="171" fontId="53" fillId="2" borderId="4" xfId="0" applyNumberFormat="1" applyFont="1" applyFill="1" applyBorder="1" applyAlignment="1" applyProtection="1">
      <alignment horizontal="left"/>
      <protection hidden="1"/>
    </xf>
    <xf numFmtId="171" fontId="53" fillId="2" borderId="8" xfId="0" applyNumberFormat="1" applyFont="1" applyFill="1" applyBorder="1" applyAlignment="1" applyProtection="1">
      <alignment horizontal="left"/>
      <protection hidden="1"/>
    </xf>
    <xf numFmtId="0" fontId="95" fillId="53" borderId="50" xfId="0" applyFont="1" applyFill="1" applyBorder="1" applyAlignment="1" applyProtection="1">
      <alignment horizontal="center"/>
      <protection hidden="1"/>
    </xf>
    <xf numFmtId="0" fontId="95" fillId="53" borderId="51" xfId="0" applyFont="1" applyFill="1" applyBorder="1" applyAlignment="1" applyProtection="1">
      <alignment horizontal="center"/>
      <protection hidden="1"/>
    </xf>
    <xf numFmtId="0" fontId="95" fillId="53" borderId="48" xfId="0" applyFont="1" applyFill="1" applyBorder="1" applyAlignment="1" applyProtection="1">
      <alignment horizontal="center"/>
      <protection hidden="1"/>
    </xf>
    <xf numFmtId="0" fontId="95" fillId="53" borderId="49" xfId="0" applyFont="1" applyFill="1" applyBorder="1" applyAlignment="1" applyProtection="1">
      <alignment horizontal="center"/>
      <protection hidden="1"/>
    </xf>
    <xf numFmtId="0" fontId="136" fillId="83" borderId="1" xfId="0" applyNumberFormat="1" applyFont="1" applyFill="1" applyBorder="1" applyAlignment="1" applyProtection="1">
      <alignment horizontal="left" vertical="center"/>
      <protection hidden="1"/>
    </xf>
    <xf numFmtId="0" fontId="136" fillId="83" borderId="2" xfId="0" applyNumberFormat="1" applyFont="1" applyFill="1" applyBorder="1" applyAlignment="1" applyProtection="1">
      <alignment horizontal="left" vertical="center"/>
      <protection hidden="1"/>
    </xf>
    <xf numFmtId="165" fontId="89" fillId="7" borderId="1" xfId="0" applyNumberFormat="1" applyFont="1" applyFill="1" applyBorder="1" applyAlignment="1" applyProtection="1">
      <alignment horizontal="center" vertical="center"/>
      <protection hidden="1"/>
    </xf>
    <xf numFmtId="165" fontId="89" fillId="7" borderId="10" xfId="0" applyNumberFormat="1" applyFont="1" applyFill="1" applyBorder="1" applyAlignment="1" applyProtection="1">
      <alignment horizontal="center" vertical="center"/>
      <protection hidden="1"/>
    </xf>
    <xf numFmtId="168" fontId="91" fillId="11" borderId="30" xfId="0" applyNumberFormat="1" applyFont="1" applyFill="1" applyBorder="1" applyAlignment="1" applyProtection="1">
      <alignment horizontal="center" vertical="center"/>
      <protection hidden="1"/>
    </xf>
    <xf numFmtId="168" fontId="91" fillId="11" borderId="31" xfId="0" applyNumberFormat="1" applyFont="1" applyFill="1" applyBorder="1" applyAlignment="1" applyProtection="1">
      <alignment horizontal="center" vertical="center"/>
      <protection hidden="1"/>
    </xf>
    <xf numFmtId="0" fontId="88" fillId="18" borderId="25" xfId="0" applyFont="1" applyFill="1" applyBorder="1" applyAlignment="1" applyProtection="1">
      <alignment horizontal="center" vertical="center"/>
      <protection hidden="1"/>
    </xf>
    <xf numFmtId="0" fontId="88" fillId="18" borderId="26" xfId="0" applyFont="1" applyFill="1" applyBorder="1" applyAlignment="1" applyProtection="1">
      <alignment horizontal="center" vertical="center"/>
      <protection hidden="1"/>
    </xf>
    <xf numFmtId="0" fontId="88" fillId="18" borderId="27" xfId="0" applyFont="1" applyFill="1" applyBorder="1" applyAlignment="1" applyProtection="1">
      <alignment horizontal="center" vertical="center"/>
      <protection hidden="1"/>
    </xf>
    <xf numFmtId="0" fontId="88" fillId="18" borderId="28" xfId="0" applyFont="1" applyFill="1" applyBorder="1" applyAlignment="1" applyProtection="1">
      <alignment horizontal="center" vertical="center"/>
      <protection hidden="1"/>
    </xf>
    <xf numFmtId="165" fontId="90" fillId="2" borderId="1" xfId="0" applyNumberFormat="1" applyFont="1" applyFill="1" applyBorder="1" applyAlignment="1" applyProtection="1">
      <alignment horizontal="center" vertical="center"/>
      <protection hidden="1"/>
    </xf>
    <xf numFmtId="165" fontId="90" fillId="2" borderId="2" xfId="0" applyNumberFormat="1" applyFont="1" applyFill="1" applyBorder="1" applyAlignment="1" applyProtection="1">
      <alignment horizontal="center" vertical="center"/>
      <protection hidden="1"/>
    </xf>
    <xf numFmtId="165" fontId="89" fillId="7" borderId="2" xfId="0" applyNumberFormat="1" applyFont="1" applyFill="1" applyBorder="1" applyAlignment="1" applyProtection="1">
      <alignment horizontal="center" vertical="center"/>
      <protection hidden="1"/>
    </xf>
    <xf numFmtId="166" fontId="66" fillId="7" borderId="24" xfId="0" applyNumberFormat="1" applyFont="1" applyFill="1" applyBorder="1" applyAlignment="1" applyProtection="1">
      <alignment horizontal="center" vertical="center"/>
      <protection hidden="1"/>
    </xf>
    <xf numFmtId="166" fontId="66" fillId="7" borderId="46" xfId="0" applyNumberFormat="1" applyFont="1" applyFill="1" applyBorder="1" applyAlignment="1" applyProtection="1">
      <alignment horizontal="center" vertical="center"/>
      <protection hidden="1"/>
    </xf>
    <xf numFmtId="166" fontId="87" fillId="2" borderId="24" xfId="0" applyNumberFormat="1" applyFont="1" applyFill="1" applyBorder="1" applyAlignment="1" applyProtection="1">
      <alignment horizontal="center" vertical="center"/>
      <protection hidden="1"/>
    </xf>
    <xf numFmtId="166" fontId="87" fillId="2" borderId="35" xfId="0" applyNumberFormat="1" applyFont="1" applyFill="1" applyBorder="1" applyAlignment="1" applyProtection="1">
      <alignment horizontal="center" vertical="center"/>
      <protection hidden="1"/>
    </xf>
    <xf numFmtId="166" fontId="66" fillId="7" borderId="35" xfId="0" applyNumberFormat="1" applyFont="1" applyFill="1" applyBorder="1" applyAlignment="1" applyProtection="1">
      <alignment horizontal="center" vertical="center"/>
      <protection hidden="1"/>
    </xf>
    <xf numFmtId="0" fontId="82" fillId="11" borderId="30" xfId="0" applyFont="1" applyFill="1" applyBorder="1" applyAlignment="1" applyProtection="1">
      <alignment horizontal="center" vertical="center"/>
      <protection hidden="1"/>
    </xf>
    <xf numFmtId="0" fontId="82" fillId="11" borderId="31" xfId="0" applyFont="1" applyFill="1" applyBorder="1" applyAlignment="1" applyProtection="1">
      <alignment horizontal="center" vertical="center"/>
      <protection hidden="1"/>
    </xf>
    <xf numFmtId="0" fontId="64" fillId="37" borderId="25" xfId="0" applyFont="1" applyFill="1" applyBorder="1" applyAlignment="1" applyProtection="1">
      <alignment horizontal="center" vertical="center"/>
      <protection hidden="1"/>
    </xf>
    <xf numFmtId="0" fontId="64" fillId="37" borderId="26" xfId="0" applyFont="1" applyFill="1" applyBorder="1" applyAlignment="1" applyProtection="1">
      <alignment horizontal="center" vertical="center"/>
      <protection hidden="1"/>
    </xf>
    <xf numFmtId="0" fontId="64" fillId="37" borderId="30" xfId="0" applyFont="1" applyFill="1" applyBorder="1" applyAlignment="1" applyProtection="1">
      <alignment horizontal="center" vertical="center"/>
      <protection hidden="1"/>
    </xf>
    <xf numFmtId="0" fontId="64" fillId="37" borderId="32" xfId="0" applyFont="1" applyFill="1" applyBorder="1" applyAlignment="1" applyProtection="1">
      <alignment horizontal="center" vertical="center"/>
      <protection hidden="1"/>
    </xf>
    <xf numFmtId="0" fontId="64" fillId="37" borderId="0" xfId="0" applyFont="1" applyFill="1" applyAlignment="1" applyProtection="1">
      <alignment horizontal="center" vertical="center"/>
      <protection hidden="1"/>
    </xf>
    <xf numFmtId="0" fontId="64" fillId="37" borderId="38" xfId="0" applyFont="1" applyFill="1" applyBorder="1" applyAlignment="1" applyProtection="1">
      <alignment horizontal="center" vertical="center"/>
      <protection hidden="1"/>
    </xf>
    <xf numFmtId="0" fontId="65" fillId="11" borderId="25" xfId="0" applyFont="1" applyFill="1" applyBorder="1" applyAlignment="1" applyProtection="1">
      <alignment horizontal="left" vertical="center"/>
      <protection hidden="1"/>
    </xf>
    <xf numFmtId="0" fontId="65" fillId="11" borderId="26" xfId="0" applyFont="1" applyFill="1" applyBorder="1" applyAlignment="1" applyProtection="1">
      <alignment horizontal="left" vertical="center"/>
      <protection hidden="1"/>
    </xf>
    <xf numFmtId="0" fontId="65" fillId="11" borderId="27" xfId="0" applyFont="1" applyFill="1" applyBorder="1" applyAlignment="1" applyProtection="1">
      <alignment horizontal="left" vertical="center"/>
      <protection hidden="1"/>
    </xf>
    <xf numFmtId="0" fontId="65" fillId="11" borderId="28" xfId="0" applyFont="1" applyFill="1" applyBorder="1" applyAlignment="1" applyProtection="1">
      <alignment horizontal="left" vertical="center"/>
      <protection hidden="1"/>
    </xf>
    <xf numFmtId="0" fontId="65" fillId="11" borderId="26" xfId="0" applyFont="1" applyFill="1" applyBorder="1" applyAlignment="1" applyProtection="1">
      <alignment horizontal="right" vertical="center"/>
      <protection hidden="1"/>
    </xf>
    <xf numFmtId="0" fontId="65" fillId="11" borderId="30" xfId="0" applyFont="1" applyFill="1" applyBorder="1" applyAlignment="1" applyProtection="1">
      <alignment horizontal="right" vertical="center"/>
      <protection hidden="1"/>
    </xf>
    <xf numFmtId="0" fontId="65" fillId="11" borderId="28" xfId="0" applyFont="1" applyFill="1" applyBorder="1" applyAlignment="1" applyProtection="1">
      <alignment horizontal="right" vertical="center"/>
      <protection hidden="1"/>
    </xf>
    <xf numFmtId="0" fontId="65" fillId="11" borderId="31" xfId="0" applyFont="1" applyFill="1" applyBorder="1" applyAlignment="1" applyProtection="1">
      <alignment horizontal="right" vertical="center"/>
      <protection hidden="1"/>
    </xf>
    <xf numFmtId="0" fontId="68" fillId="42" borderId="25" xfId="0" applyFont="1" applyFill="1" applyBorder="1" applyAlignment="1" applyProtection="1">
      <alignment horizontal="center" vertical="center"/>
      <protection hidden="1"/>
    </xf>
    <xf numFmtId="0" fontId="68" fillId="42" borderId="26" xfId="0" applyFont="1" applyFill="1" applyBorder="1" applyAlignment="1" applyProtection="1">
      <alignment horizontal="center" vertical="center"/>
      <protection hidden="1"/>
    </xf>
    <xf numFmtId="0" fontId="68" fillId="42" borderId="27" xfId="0" applyFont="1" applyFill="1" applyBorder="1" applyAlignment="1" applyProtection="1">
      <alignment horizontal="center" vertical="center"/>
      <protection hidden="1"/>
    </xf>
    <xf numFmtId="0" fontId="68" fillId="42" borderId="28" xfId="0" applyFont="1" applyFill="1" applyBorder="1" applyAlignment="1" applyProtection="1">
      <alignment horizontal="center" vertical="center"/>
      <protection hidden="1"/>
    </xf>
    <xf numFmtId="0" fontId="23" fillId="49" borderId="3" xfId="0" applyFont="1" applyFill="1" applyBorder="1" applyAlignment="1" applyProtection="1">
      <alignment horizontal="center" vertical="center"/>
      <protection hidden="1"/>
    </xf>
    <xf numFmtId="164" fontId="81" fillId="2" borderId="30" xfId="0" applyNumberFormat="1" applyFont="1" applyFill="1" applyBorder="1" applyAlignment="1" applyProtection="1">
      <alignment horizontal="center" vertical="center"/>
      <protection hidden="1"/>
    </xf>
    <xf numFmtId="164" fontId="81" fillId="2" borderId="31" xfId="0" applyNumberFormat="1" applyFont="1" applyFill="1" applyBorder="1" applyAlignment="1" applyProtection="1">
      <alignment horizontal="center" vertical="center"/>
      <protection hidden="1"/>
    </xf>
    <xf numFmtId="177" fontId="83" fillId="11" borderId="45" xfId="0" applyNumberFormat="1" applyFont="1" applyFill="1" applyBorder="1" applyAlignment="1" applyProtection="1">
      <alignment horizontal="center" vertical="center"/>
      <protection hidden="1"/>
    </xf>
    <xf numFmtId="177" fontId="83" fillId="11" borderId="17" xfId="0" applyNumberFormat="1" applyFont="1" applyFill="1" applyBorder="1" applyAlignment="1" applyProtection="1">
      <alignment horizontal="center" vertical="center"/>
      <protection hidden="1"/>
    </xf>
    <xf numFmtId="0" fontId="57" fillId="20" borderId="37" xfId="0" applyFont="1" applyFill="1" applyBorder="1" applyAlignment="1" applyProtection="1">
      <alignment horizontal="center" vertical="center"/>
      <protection hidden="1"/>
    </xf>
    <xf numFmtId="0" fontId="57" fillId="20" borderId="26" xfId="0" applyFont="1" applyFill="1" applyBorder="1" applyAlignment="1" applyProtection="1">
      <alignment horizontal="center" vertical="center"/>
      <protection hidden="1"/>
    </xf>
    <xf numFmtId="0" fontId="57" fillId="20" borderId="16" xfId="0" applyFont="1" applyFill="1" applyBorder="1" applyAlignment="1" applyProtection="1">
      <alignment horizontal="center" vertical="center"/>
      <protection hidden="1"/>
    </xf>
    <xf numFmtId="0" fontId="57" fillId="20" borderId="20" xfId="0" applyFont="1" applyFill="1" applyBorder="1" applyAlignment="1" applyProtection="1">
      <alignment horizontal="center" vertical="center"/>
      <protection hidden="1"/>
    </xf>
    <xf numFmtId="0" fontId="74" fillId="18" borderId="18" xfId="0" applyFont="1" applyFill="1" applyBorder="1" applyAlignment="1" applyProtection="1">
      <alignment horizontal="center" vertical="center" wrapText="1"/>
      <protection hidden="1"/>
    </xf>
    <xf numFmtId="0" fontId="74" fillId="18" borderId="19" xfId="0" applyFont="1" applyFill="1" applyBorder="1" applyAlignment="1" applyProtection="1">
      <alignment horizontal="center" vertical="center"/>
      <protection hidden="1"/>
    </xf>
    <xf numFmtId="0" fontId="74" fillId="18" borderId="22" xfId="0" applyFont="1" applyFill="1" applyBorder="1" applyAlignment="1" applyProtection="1">
      <alignment horizontal="center" vertical="center"/>
      <protection hidden="1"/>
    </xf>
    <xf numFmtId="0" fontId="74" fillId="18" borderId="21" xfId="0" applyFont="1" applyFill="1" applyBorder="1" applyAlignment="1" applyProtection="1">
      <alignment horizontal="center" vertical="center"/>
      <protection hidden="1"/>
    </xf>
    <xf numFmtId="0" fontId="74" fillId="18" borderId="0" xfId="0" applyFont="1" applyFill="1" applyAlignment="1" applyProtection="1">
      <alignment horizontal="center" vertical="center"/>
      <protection hidden="1"/>
    </xf>
    <xf numFmtId="0" fontId="74" fillId="18" borderId="23" xfId="0" applyFont="1" applyFill="1" applyBorder="1" applyAlignment="1" applyProtection="1">
      <alignment horizontal="center" vertical="center"/>
      <protection hidden="1"/>
    </xf>
    <xf numFmtId="0" fontId="59" fillId="14" borderId="3" xfId="0" applyFont="1" applyFill="1" applyBorder="1" applyAlignment="1" applyProtection="1">
      <alignment horizontal="center" vertical="center"/>
      <protection hidden="1"/>
    </xf>
    <xf numFmtId="0" fontId="53" fillId="43" borderId="16" xfId="0" applyFont="1" applyFill="1" applyBorder="1" applyAlignment="1" applyProtection="1">
      <alignment horizontal="center" vertical="center"/>
      <protection hidden="1"/>
    </xf>
    <xf numFmtId="0" fontId="53" fillId="43" borderId="17" xfId="0" applyFont="1" applyFill="1" applyBorder="1" applyAlignment="1" applyProtection="1">
      <alignment horizontal="center" vertical="center"/>
      <protection hidden="1"/>
    </xf>
    <xf numFmtId="168" fontId="53" fillId="44" borderId="13" xfId="0" applyNumberFormat="1" applyFont="1" applyFill="1" applyBorder="1" applyAlignment="1" applyProtection="1">
      <alignment horizontal="center" vertical="center"/>
      <protection hidden="1"/>
    </xf>
    <xf numFmtId="168" fontId="53" fillId="44" borderId="15" xfId="0" applyNumberFormat="1" applyFont="1" applyFill="1" applyBorder="1" applyAlignment="1" applyProtection="1">
      <alignment horizontal="center" vertical="center"/>
      <protection hidden="1"/>
    </xf>
    <xf numFmtId="164" fontId="61" fillId="0" borderId="30" xfId="0" applyNumberFormat="1" applyFont="1" applyBorder="1" applyAlignment="1" applyProtection="1">
      <alignment horizontal="center" vertical="center"/>
      <protection hidden="1"/>
    </xf>
    <xf numFmtId="164" fontId="61" fillId="0" borderId="31" xfId="0" applyNumberFormat="1" applyFont="1" applyBorder="1" applyAlignment="1" applyProtection="1">
      <alignment horizontal="center" vertical="center"/>
      <protection hidden="1"/>
    </xf>
    <xf numFmtId="164" fontId="62" fillId="0" borderId="30" xfId="0" applyNumberFormat="1" applyFont="1" applyBorder="1" applyAlignment="1" applyProtection="1">
      <alignment horizontal="center" vertical="center"/>
      <protection hidden="1"/>
    </xf>
    <xf numFmtId="164" fontId="62" fillId="0" borderId="31" xfId="0" applyNumberFormat="1" applyFont="1" applyBorder="1" applyAlignment="1" applyProtection="1">
      <alignment horizontal="center" vertical="center"/>
      <protection hidden="1"/>
    </xf>
    <xf numFmtId="0" fontId="57" fillId="18" borderId="25" xfId="0" applyFont="1" applyFill="1" applyBorder="1" applyAlignment="1" applyProtection="1">
      <alignment horizontal="center" vertical="center"/>
      <protection hidden="1"/>
    </xf>
    <xf numFmtId="0" fontId="57" fillId="18" borderId="26" xfId="0" applyFont="1" applyFill="1" applyBorder="1" applyAlignment="1" applyProtection="1">
      <alignment horizontal="center" vertical="center"/>
      <protection hidden="1"/>
    </xf>
    <xf numFmtId="0" fontId="57" fillId="18" borderId="27" xfId="0" applyFont="1" applyFill="1" applyBorder="1" applyAlignment="1" applyProtection="1">
      <alignment horizontal="center" vertical="center"/>
      <protection hidden="1"/>
    </xf>
    <xf numFmtId="0" fontId="57" fillId="18" borderId="28" xfId="0" applyFont="1" applyFill="1" applyBorder="1" applyAlignment="1" applyProtection="1">
      <alignment horizontal="center" vertical="center"/>
      <protection hidden="1"/>
    </xf>
    <xf numFmtId="0" fontId="70" fillId="47" borderId="3" xfId="0" applyFont="1" applyFill="1" applyBorder="1" applyAlignment="1" applyProtection="1">
      <alignment horizontal="center" vertical="center"/>
      <protection hidden="1"/>
    </xf>
    <xf numFmtId="0" fontId="55" fillId="48" borderId="3" xfId="0" applyFont="1" applyFill="1" applyBorder="1" applyAlignment="1" applyProtection="1">
      <alignment horizontal="center" vertical="center"/>
      <protection hidden="1"/>
    </xf>
    <xf numFmtId="0" fontId="77" fillId="11" borderId="3" xfId="0" applyFont="1" applyFill="1" applyBorder="1" applyAlignment="1" applyProtection="1">
      <alignment horizontal="center" vertical="center"/>
      <protection locked="0" hidden="1"/>
    </xf>
    <xf numFmtId="164" fontId="7" fillId="27" borderId="3" xfId="0" applyNumberFormat="1" applyFont="1" applyFill="1" applyBorder="1" applyAlignment="1" applyProtection="1">
      <alignment horizontal="right" vertical="center"/>
      <protection hidden="1"/>
    </xf>
    <xf numFmtId="0" fontId="26" fillId="11" borderId="0" xfId="0" applyFont="1" applyFill="1" applyAlignment="1" applyProtection="1">
      <alignment horizontal="center" vertical="center"/>
      <protection hidden="1"/>
    </xf>
    <xf numFmtId="0" fontId="27" fillId="0" borderId="20" xfId="0" applyFont="1" applyBorder="1" applyAlignment="1" applyProtection="1">
      <alignment horizontal="center" vertical="center"/>
      <protection hidden="1"/>
    </xf>
    <xf numFmtId="164" fontId="43" fillId="27" borderId="13" xfId="0" applyNumberFormat="1" applyFont="1" applyFill="1" applyBorder="1" applyAlignment="1" applyProtection="1">
      <alignment horizontal="center" vertical="center"/>
      <protection hidden="1"/>
    </xf>
    <xf numFmtId="164" fontId="43" fillId="27" borderId="15" xfId="0" applyNumberFormat="1" applyFont="1" applyFill="1" applyBorder="1" applyAlignment="1" applyProtection="1">
      <alignment horizontal="center" vertical="center"/>
      <protection hidden="1"/>
    </xf>
    <xf numFmtId="0" fontId="10" fillId="25" borderId="18" xfId="0" applyFont="1" applyFill="1" applyBorder="1" applyAlignment="1" applyProtection="1">
      <alignment horizontal="left" vertical="center"/>
      <protection hidden="1"/>
    </xf>
    <xf numFmtId="0" fontId="10" fillId="25" borderId="19" xfId="0" applyFont="1" applyFill="1" applyBorder="1" applyAlignment="1" applyProtection="1">
      <alignment horizontal="left" vertical="center"/>
      <protection hidden="1"/>
    </xf>
    <xf numFmtId="0" fontId="10" fillId="25" borderId="16" xfId="0" applyFont="1" applyFill="1" applyBorder="1" applyAlignment="1" applyProtection="1">
      <alignment horizontal="left" vertical="center"/>
      <protection hidden="1"/>
    </xf>
    <xf numFmtId="0" fontId="10" fillId="25" borderId="20" xfId="0" applyFont="1" applyFill="1" applyBorder="1" applyAlignment="1" applyProtection="1">
      <alignment horizontal="left" vertical="center"/>
      <protection hidden="1"/>
    </xf>
    <xf numFmtId="164" fontId="39" fillId="0" borderId="19" xfId="0" applyNumberFormat="1" applyFont="1" applyBorder="1" applyAlignment="1" applyProtection="1">
      <alignment horizontal="center" vertical="center"/>
      <protection hidden="1"/>
    </xf>
    <xf numFmtId="164" fontId="39" fillId="0" borderId="22" xfId="0" applyNumberFormat="1" applyFont="1" applyBorder="1" applyAlignment="1" applyProtection="1">
      <alignment horizontal="center" vertical="center"/>
      <protection hidden="1"/>
    </xf>
    <xf numFmtId="164" fontId="39" fillId="0" borderId="20" xfId="0" applyNumberFormat="1" applyFont="1" applyBorder="1" applyAlignment="1" applyProtection="1">
      <alignment horizontal="center" vertical="center"/>
      <protection hidden="1"/>
    </xf>
    <xf numFmtId="164" fontId="39" fillId="0" borderId="17" xfId="0" applyNumberFormat="1" applyFont="1" applyBorder="1" applyAlignment="1" applyProtection="1">
      <alignment horizontal="center" vertical="center"/>
      <protection hidden="1"/>
    </xf>
    <xf numFmtId="0" fontId="22" fillId="7" borderId="18" xfId="0" applyFont="1" applyFill="1" applyBorder="1" applyAlignment="1" applyProtection="1">
      <alignment horizontal="center" vertical="center" wrapText="1"/>
      <protection hidden="1"/>
    </xf>
    <xf numFmtId="0" fontId="22" fillId="7" borderId="19" xfId="0" applyFont="1" applyFill="1" applyBorder="1" applyAlignment="1" applyProtection="1">
      <alignment horizontal="center" vertical="center" wrapText="1"/>
      <protection hidden="1"/>
    </xf>
    <xf numFmtId="0" fontId="22" fillId="7" borderId="16" xfId="0" applyFont="1" applyFill="1" applyBorder="1" applyAlignment="1" applyProtection="1">
      <alignment horizontal="center" vertical="center" wrapText="1"/>
      <protection hidden="1"/>
    </xf>
    <xf numFmtId="0" fontId="22" fillId="7" borderId="20" xfId="0" applyFont="1" applyFill="1" applyBorder="1" applyAlignment="1" applyProtection="1">
      <alignment horizontal="center" vertical="center" wrapText="1"/>
      <protection hidden="1"/>
    </xf>
    <xf numFmtId="0" fontId="22" fillId="2" borderId="18" xfId="0" applyFont="1" applyFill="1" applyBorder="1" applyAlignment="1" applyProtection="1">
      <alignment horizontal="center" vertical="center"/>
      <protection hidden="1"/>
    </xf>
    <xf numFmtId="0" fontId="22" fillId="2" borderId="19" xfId="0" applyFont="1" applyFill="1" applyBorder="1" applyAlignment="1" applyProtection="1">
      <alignment horizontal="center" vertical="center"/>
      <protection hidden="1"/>
    </xf>
    <xf numFmtId="0" fontId="22" fillId="2" borderId="16" xfId="0" applyFont="1" applyFill="1" applyBorder="1" applyAlignment="1" applyProtection="1">
      <alignment horizontal="center" vertical="center"/>
      <protection hidden="1"/>
    </xf>
    <xf numFmtId="0" fontId="22" fillId="2" borderId="20" xfId="0" applyFont="1" applyFill="1" applyBorder="1" applyAlignment="1" applyProtection="1">
      <alignment horizontal="center" vertical="center"/>
      <protection hidden="1"/>
    </xf>
    <xf numFmtId="0" fontId="13" fillId="31" borderId="18" xfId="0" applyFont="1" applyFill="1" applyBorder="1" applyAlignment="1" applyProtection="1">
      <alignment horizontal="center" vertical="center"/>
      <protection hidden="1"/>
    </xf>
    <xf numFmtId="0" fontId="13" fillId="31" borderId="19" xfId="0" applyFont="1" applyFill="1" applyBorder="1" applyAlignment="1" applyProtection="1">
      <alignment horizontal="center" vertical="center"/>
      <protection hidden="1"/>
    </xf>
    <xf numFmtId="0" fontId="13" fillId="31" borderId="16" xfId="0" applyFont="1" applyFill="1" applyBorder="1" applyAlignment="1" applyProtection="1">
      <alignment horizontal="center" vertical="center"/>
      <protection hidden="1"/>
    </xf>
    <xf numFmtId="0" fontId="13" fillId="31" borderId="20" xfId="0" applyFont="1" applyFill="1" applyBorder="1" applyAlignment="1" applyProtection="1">
      <alignment horizontal="center" vertical="center"/>
      <protection hidden="1"/>
    </xf>
    <xf numFmtId="0" fontId="23" fillId="18" borderId="18" xfId="0" applyFont="1" applyFill="1" applyBorder="1" applyAlignment="1" applyProtection="1">
      <alignment horizontal="center" vertical="center"/>
      <protection hidden="1"/>
    </xf>
    <xf numFmtId="0" fontId="23" fillId="18" borderId="19" xfId="0" applyFont="1" applyFill="1" applyBorder="1" applyAlignment="1" applyProtection="1">
      <alignment horizontal="center" vertical="center"/>
      <protection hidden="1"/>
    </xf>
    <xf numFmtId="0" fontId="23" fillId="18" borderId="16" xfId="0" applyFont="1" applyFill="1" applyBorder="1" applyAlignment="1" applyProtection="1">
      <alignment horizontal="center" vertical="center"/>
      <protection hidden="1"/>
    </xf>
    <xf numFmtId="0" fontId="23" fillId="18" borderId="20" xfId="0" applyFont="1" applyFill="1" applyBorder="1" applyAlignment="1" applyProtection="1">
      <alignment horizontal="center" vertical="center"/>
      <protection hidden="1"/>
    </xf>
    <xf numFmtId="0" fontId="23" fillId="34" borderId="21" xfId="0" applyFont="1" applyFill="1" applyBorder="1" applyAlignment="1" applyProtection="1">
      <alignment horizontal="center" vertical="center"/>
      <protection hidden="1"/>
    </xf>
    <xf numFmtId="0" fontId="23" fillId="34" borderId="0" xfId="0" applyFont="1" applyFill="1" applyAlignment="1" applyProtection="1">
      <alignment horizontal="center" vertical="center"/>
      <protection hidden="1"/>
    </xf>
    <xf numFmtId="0" fontId="23" fillId="34" borderId="16" xfId="0" applyFont="1" applyFill="1" applyBorder="1" applyAlignment="1" applyProtection="1">
      <alignment horizontal="center" vertical="center"/>
      <protection hidden="1"/>
    </xf>
    <xf numFmtId="0" fontId="23" fillId="34" borderId="20" xfId="0" applyFont="1" applyFill="1" applyBorder="1" applyAlignment="1" applyProtection="1">
      <alignment horizontal="center" vertical="center"/>
      <protection hidden="1"/>
    </xf>
    <xf numFmtId="164" fontId="9" fillId="0" borderId="0" xfId="0" applyNumberFormat="1" applyFont="1" applyAlignment="1" applyProtection="1">
      <alignment horizontal="right" vertical="center"/>
      <protection hidden="1"/>
    </xf>
    <xf numFmtId="0" fontId="9" fillId="0" borderId="23" xfId="0" applyFont="1" applyBorder="1" applyAlignment="1" applyProtection="1">
      <alignment horizontal="right" vertical="center"/>
      <protection hidden="1"/>
    </xf>
    <xf numFmtId="0" fontId="9" fillId="0" borderId="20" xfId="0" applyFont="1" applyBorder="1" applyAlignment="1" applyProtection="1">
      <alignment horizontal="right" vertical="center"/>
      <protection hidden="1"/>
    </xf>
    <xf numFmtId="0" fontId="9" fillId="0" borderId="17" xfId="0" applyFont="1" applyBorder="1" applyAlignment="1" applyProtection="1">
      <alignment horizontal="right" vertical="center"/>
      <protection hidden="1"/>
    </xf>
    <xf numFmtId="0" fontId="23" fillId="24" borderId="0" xfId="0" applyFont="1" applyFill="1" applyAlignment="1" applyProtection="1">
      <alignment horizontal="center" vertical="center"/>
      <protection hidden="1"/>
    </xf>
    <xf numFmtId="0" fontId="23" fillId="24" borderId="16" xfId="0" applyFont="1" applyFill="1" applyBorder="1" applyAlignment="1" applyProtection="1">
      <alignment horizontal="center" vertical="center"/>
      <protection hidden="1"/>
    </xf>
    <xf numFmtId="0" fontId="23" fillId="24" borderId="20" xfId="0" applyFont="1" applyFill="1" applyBorder="1" applyAlignment="1" applyProtection="1">
      <alignment horizontal="center" vertical="center"/>
      <protection hidden="1"/>
    </xf>
    <xf numFmtId="164" fontId="38" fillId="0" borderId="0" xfId="0" applyNumberFormat="1" applyFont="1" applyAlignment="1" applyProtection="1">
      <alignment horizontal="center" vertical="center"/>
      <protection hidden="1"/>
    </xf>
    <xf numFmtId="164" fontId="38" fillId="0" borderId="23" xfId="0" applyNumberFormat="1" applyFont="1" applyBorder="1" applyAlignment="1" applyProtection="1">
      <alignment horizontal="center" vertical="center"/>
      <protection hidden="1"/>
    </xf>
    <xf numFmtId="164" fontId="38" fillId="0" borderId="20" xfId="0" applyNumberFormat="1" applyFont="1" applyBorder="1" applyAlignment="1" applyProtection="1">
      <alignment horizontal="center" vertical="center"/>
      <protection hidden="1"/>
    </xf>
    <xf numFmtId="164" fontId="38" fillId="0" borderId="17" xfId="0" applyNumberFormat="1" applyFont="1" applyBorder="1" applyAlignment="1" applyProtection="1">
      <alignment horizontal="center" vertical="center"/>
      <protection hidden="1"/>
    </xf>
    <xf numFmtId="0" fontId="24" fillId="0" borderId="22" xfId="0" applyFont="1" applyBorder="1" applyAlignment="1" applyProtection="1">
      <alignment horizontal="center" vertical="center"/>
      <protection hidden="1"/>
    </xf>
    <xf numFmtId="0" fontId="24" fillId="0" borderId="17" xfId="0" applyFont="1" applyBorder="1" applyAlignment="1" applyProtection="1">
      <alignment horizontal="center" vertical="center"/>
      <protection hidden="1"/>
    </xf>
    <xf numFmtId="1" fontId="36" fillId="0" borderId="22" xfId="0" applyNumberFormat="1" applyFont="1" applyBorder="1" applyAlignment="1" applyProtection="1">
      <alignment horizontal="center" vertical="center"/>
      <protection hidden="1"/>
    </xf>
    <xf numFmtId="0" fontId="36" fillId="0" borderId="17" xfId="0" applyFont="1" applyBorder="1" applyAlignment="1" applyProtection="1">
      <alignment horizontal="center" vertical="center"/>
      <protection hidden="1"/>
    </xf>
    <xf numFmtId="1" fontId="37" fillId="0" borderId="22" xfId="0" applyNumberFormat="1" applyFont="1" applyBorder="1" applyAlignment="1" applyProtection="1">
      <alignment horizontal="center" vertical="center"/>
      <protection hidden="1"/>
    </xf>
    <xf numFmtId="0" fontId="37" fillId="0" borderId="17" xfId="0" applyFont="1" applyBorder="1" applyAlignment="1" applyProtection="1">
      <alignment horizontal="center" vertical="center"/>
      <protection hidden="1"/>
    </xf>
    <xf numFmtId="0" fontId="7" fillId="33" borderId="3" xfId="0" applyFont="1" applyFill="1" applyBorder="1" applyAlignment="1" applyProtection="1">
      <alignment horizontal="left" vertical="center"/>
      <protection hidden="1"/>
    </xf>
    <xf numFmtId="0" fontId="29" fillId="28" borderId="21" xfId="0" applyFont="1" applyFill="1" applyBorder="1" applyAlignment="1" applyProtection="1">
      <alignment horizontal="center" vertical="center" wrapText="1"/>
      <protection hidden="1"/>
    </xf>
    <xf numFmtId="0" fontId="29" fillId="28" borderId="0" xfId="0" applyFont="1" applyFill="1" applyAlignment="1" applyProtection="1">
      <alignment horizontal="center" vertical="center" wrapText="1"/>
      <protection hidden="1"/>
    </xf>
    <xf numFmtId="0" fontId="29" fillId="28" borderId="16" xfId="0" applyFont="1" applyFill="1" applyBorder="1" applyAlignment="1" applyProtection="1">
      <alignment horizontal="center" vertical="center" wrapText="1"/>
      <protection hidden="1"/>
    </xf>
    <xf numFmtId="0" fontId="29" fillId="28" borderId="20" xfId="0" applyFont="1" applyFill="1" applyBorder="1" applyAlignment="1" applyProtection="1">
      <alignment horizontal="center" vertical="center" wrapText="1"/>
      <protection hidden="1"/>
    </xf>
    <xf numFmtId="164" fontId="52" fillId="0" borderId="19" xfId="0" applyNumberFormat="1" applyFont="1" applyBorder="1" applyAlignment="1" applyProtection="1">
      <alignment horizontal="center" vertical="center"/>
      <protection hidden="1"/>
    </xf>
    <xf numFmtId="164" fontId="52" fillId="0" borderId="22" xfId="0" applyNumberFormat="1" applyFont="1" applyBorder="1" applyAlignment="1" applyProtection="1">
      <alignment horizontal="center" vertical="center"/>
      <protection hidden="1"/>
    </xf>
    <xf numFmtId="164" fontId="52" fillId="0" borderId="0" xfId="0" applyNumberFormat="1" applyFont="1" applyAlignment="1" applyProtection="1">
      <alignment horizontal="center" vertical="center"/>
      <protection hidden="1"/>
    </xf>
    <xf numFmtId="164" fontId="52" fillId="0" borderId="23" xfId="0" applyNumberFormat="1" applyFont="1" applyBorder="1" applyAlignment="1" applyProtection="1">
      <alignment horizontal="center" vertical="center"/>
      <protection hidden="1"/>
    </xf>
    <xf numFmtId="164" fontId="52" fillId="0" borderId="20" xfId="0" applyNumberFormat="1" applyFont="1" applyBorder="1" applyAlignment="1" applyProtection="1">
      <alignment horizontal="center" vertical="center"/>
      <protection hidden="1"/>
    </xf>
    <xf numFmtId="164" fontId="52" fillId="0" borderId="17" xfId="0" applyNumberFormat="1" applyFont="1" applyBorder="1" applyAlignment="1" applyProtection="1">
      <alignment horizontal="center" vertical="center"/>
      <protection hidden="1"/>
    </xf>
    <xf numFmtId="0" fontId="10" fillId="26" borderId="18" xfId="0" applyFont="1" applyFill="1" applyBorder="1" applyAlignment="1" applyProtection="1">
      <alignment horizontal="left" vertical="center"/>
      <protection hidden="1"/>
    </xf>
    <xf numFmtId="0" fontId="10" fillId="26" borderId="19" xfId="0" applyFont="1" applyFill="1" applyBorder="1" applyAlignment="1" applyProtection="1">
      <alignment horizontal="left" vertical="center"/>
      <protection hidden="1"/>
    </xf>
    <xf numFmtId="0" fontId="10" fillId="26" borderId="16" xfId="0" applyFont="1" applyFill="1" applyBorder="1" applyAlignment="1" applyProtection="1">
      <alignment horizontal="left" vertical="center"/>
      <protection hidden="1"/>
    </xf>
    <xf numFmtId="0" fontId="10" fillId="26" borderId="20" xfId="0" applyFont="1" applyFill="1" applyBorder="1" applyAlignment="1" applyProtection="1">
      <alignment horizontal="left" vertical="center"/>
      <protection hidden="1"/>
    </xf>
    <xf numFmtId="164" fontId="41" fillId="0" borderId="19" xfId="0" applyNumberFormat="1" applyFont="1" applyBorder="1" applyAlignment="1" applyProtection="1">
      <alignment horizontal="center" vertical="center"/>
      <protection hidden="1"/>
    </xf>
    <xf numFmtId="164" fontId="41" fillId="0" borderId="22" xfId="0" applyNumberFormat="1" applyFont="1" applyBorder="1" applyAlignment="1" applyProtection="1">
      <alignment horizontal="center" vertical="center"/>
      <protection hidden="1"/>
    </xf>
    <xf numFmtId="164" fontId="41" fillId="0" borderId="20" xfId="0" applyNumberFormat="1" applyFont="1" applyBorder="1" applyAlignment="1" applyProtection="1">
      <alignment horizontal="center" vertical="center"/>
      <protection hidden="1"/>
    </xf>
    <xf numFmtId="164" fontId="41" fillId="0" borderId="17" xfId="0" applyNumberFormat="1" applyFont="1" applyBorder="1" applyAlignment="1" applyProtection="1">
      <alignment horizontal="center" vertical="center"/>
      <protection hidden="1"/>
    </xf>
    <xf numFmtId="0" fontId="10" fillId="18" borderId="18" xfId="0" applyFont="1" applyFill="1" applyBorder="1" applyAlignment="1" applyProtection="1">
      <alignment horizontal="left" vertical="center"/>
      <protection hidden="1"/>
    </xf>
    <xf numFmtId="0" fontId="10" fillId="18" borderId="19" xfId="0" applyFont="1" applyFill="1" applyBorder="1" applyAlignment="1" applyProtection="1">
      <alignment horizontal="left" vertical="center"/>
      <protection hidden="1"/>
    </xf>
    <xf numFmtId="0" fontId="10" fillId="18" borderId="16" xfId="0" applyFont="1" applyFill="1" applyBorder="1" applyAlignment="1" applyProtection="1">
      <alignment horizontal="left" vertical="center"/>
      <protection hidden="1"/>
    </xf>
    <xf numFmtId="0" fontId="10" fillId="18" borderId="20" xfId="0" applyFont="1" applyFill="1" applyBorder="1" applyAlignment="1" applyProtection="1">
      <alignment horizontal="left" vertical="center"/>
      <protection hidden="1"/>
    </xf>
    <xf numFmtId="164" fontId="42" fillId="0" borderId="19" xfId="0" applyNumberFormat="1" applyFont="1" applyBorder="1" applyAlignment="1" applyProtection="1">
      <alignment horizontal="center" vertical="center"/>
      <protection hidden="1"/>
    </xf>
    <xf numFmtId="164" fontId="42" fillId="0" borderId="22" xfId="0" applyNumberFormat="1" applyFont="1" applyBorder="1" applyAlignment="1" applyProtection="1">
      <alignment horizontal="center" vertical="center"/>
      <protection hidden="1"/>
    </xf>
    <xf numFmtId="164" fontId="42" fillId="0" borderId="20" xfId="0" applyNumberFormat="1" applyFont="1" applyBorder="1" applyAlignment="1" applyProtection="1">
      <alignment horizontal="center" vertical="center"/>
      <protection hidden="1"/>
    </xf>
    <xf numFmtId="164" fontId="42" fillId="0" borderId="17" xfId="0" applyNumberFormat="1" applyFont="1" applyBorder="1" applyAlignment="1" applyProtection="1">
      <alignment horizontal="center" vertical="center"/>
      <protection hidden="1"/>
    </xf>
    <xf numFmtId="0" fontId="18" fillId="2" borderId="18" xfId="0" applyFont="1" applyFill="1" applyBorder="1" applyAlignment="1" applyProtection="1">
      <alignment horizontal="center" vertical="center"/>
      <protection hidden="1"/>
    </xf>
    <xf numFmtId="0" fontId="18" fillId="2" borderId="19" xfId="0" applyFont="1" applyFill="1" applyBorder="1" applyAlignment="1" applyProtection="1">
      <alignment horizontal="center" vertical="center"/>
      <protection hidden="1"/>
    </xf>
    <xf numFmtId="0" fontId="18" fillId="2" borderId="16" xfId="0" applyFont="1" applyFill="1" applyBorder="1" applyAlignment="1" applyProtection="1">
      <alignment horizontal="center" vertical="center"/>
      <protection hidden="1"/>
    </xf>
    <xf numFmtId="0" fontId="18" fillId="2" borderId="20" xfId="0" applyFont="1" applyFill="1" applyBorder="1" applyAlignment="1" applyProtection="1">
      <alignment horizontal="center" vertical="center"/>
      <protection hidden="1"/>
    </xf>
    <xf numFmtId="164" fontId="48" fillId="11" borderId="19" xfId="0" applyNumberFormat="1" applyFont="1" applyFill="1" applyBorder="1" applyAlignment="1" applyProtection="1">
      <alignment horizontal="center" vertical="center"/>
      <protection hidden="1"/>
    </xf>
    <xf numFmtId="0" fontId="48" fillId="11" borderId="19" xfId="0" applyFont="1" applyFill="1" applyBorder="1" applyAlignment="1" applyProtection="1">
      <alignment horizontal="center" vertical="center"/>
      <protection hidden="1"/>
    </xf>
    <xf numFmtId="0" fontId="48" fillId="11" borderId="22" xfId="0" applyFont="1" applyFill="1" applyBorder="1" applyAlignment="1" applyProtection="1">
      <alignment horizontal="center" vertical="center"/>
      <protection hidden="1"/>
    </xf>
    <xf numFmtId="0" fontId="48" fillId="11" borderId="20" xfId="0" applyFont="1" applyFill="1" applyBorder="1" applyAlignment="1" applyProtection="1">
      <alignment horizontal="center" vertical="center"/>
      <protection hidden="1"/>
    </xf>
    <xf numFmtId="0" fontId="48" fillId="11" borderId="17" xfId="0" applyFont="1" applyFill="1" applyBorder="1" applyAlignment="1" applyProtection="1">
      <alignment horizontal="center" vertical="center"/>
      <protection hidden="1"/>
    </xf>
    <xf numFmtId="0" fontId="8" fillId="7" borderId="18" xfId="0" applyFont="1" applyFill="1" applyBorder="1" applyAlignment="1" applyProtection="1">
      <alignment horizontal="center" vertical="center" wrapText="1"/>
      <protection hidden="1"/>
    </xf>
    <xf numFmtId="0" fontId="8" fillId="7" borderId="19" xfId="0" applyFont="1" applyFill="1" applyBorder="1" applyAlignment="1" applyProtection="1">
      <alignment horizontal="center" vertical="center" wrapText="1"/>
      <protection hidden="1"/>
    </xf>
    <xf numFmtId="0" fontId="8" fillId="7" borderId="21" xfId="0" applyFont="1" applyFill="1" applyBorder="1" applyAlignment="1" applyProtection="1">
      <alignment horizontal="center" vertical="center" wrapText="1"/>
      <protection hidden="1"/>
    </xf>
    <xf numFmtId="0" fontId="8" fillId="7" borderId="0" xfId="0" applyFont="1" applyFill="1" applyAlignment="1" applyProtection="1">
      <alignment horizontal="center" vertical="center" wrapText="1"/>
      <protection hidden="1"/>
    </xf>
    <xf numFmtId="0" fontId="8" fillId="7" borderId="16" xfId="0" applyFont="1" applyFill="1" applyBorder="1" applyAlignment="1" applyProtection="1">
      <alignment horizontal="center" vertical="center" wrapText="1"/>
      <protection hidden="1"/>
    </xf>
    <xf numFmtId="0" fontId="8" fillId="7" borderId="20" xfId="0" applyFont="1" applyFill="1" applyBorder="1" applyAlignment="1" applyProtection="1">
      <alignment horizontal="center" vertical="center" wrapText="1"/>
      <protection hidden="1"/>
    </xf>
    <xf numFmtId="170" fontId="31" fillId="30" borderId="19" xfId="0" applyNumberFormat="1" applyFont="1" applyFill="1" applyBorder="1" applyAlignment="1" applyProtection="1">
      <alignment horizontal="center" vertical="center"/>
      <protection hidden="1"/>
    </xf>
    <xf numFmtId="170" fontId="31" fillId="30" borderId="22" xfId="0" applyNumberFormat="1" applyFont="1" applyFill="1" applyBorder="1" applyAlignment="1" applyProtection="1">
      <alignment horizontal="center" vertical="center"/>
      <protection hidden="1"/>
    </xf>
    <xf numFmtId="170" fontId="31" fillId="30" borderId="0" xfId="0" applyNumberFormat="1" applyFont="1" applyFill="1" applyAlignment="1" applyProtection="1">
      <alignment horizontal="center" vertical="center"/>
      <protection hidden="1"/>
    </xf>
    <xf numFmtId="170" fontId="31" fillId="30" borderId="23" xfId="0" applyNumberFormat="1" applyFont="1" applyFill="1" applyBorder="1" applyAlignment="1" applyProtection="1">
      <alignment horizontal="center" vertical="center"/>
      <protection hidden="1"/>
    </xf>
    <xf numFmtId="170" fontId="31" fillId="30" borderId="20" xfId="0" applyNumberFormat="1" applyFont="1" applyFill="1" applyBorder="1" applyAlignment="1" applyProtection="1">
      <alignment horizontal="center" vertical="center"/>
      <protection hidden="1"/>
    </xf>
    <xf numFmtId="170" fontId="31" fillId="30" borderId="17" xfId="0" applyNumberFormat="1" applyFont="1" applyFill="1" applyBorder="1" applyAlignment="1" applyProtection="1">
      <alignment horizontal="center" vertical="center"/>
      <protection hidden="1"/>
    </xf>
    <xf numFmtId="0" fontId="10" fillId="35" borderId="18" xfId="0" applyFont="1" applyFill="1" applyBorder="1" applyAlignment="1" applyProtection="1">
      <alignment horizontal="center" vertical="center"/>
      <protection hidden="1"/>
    </xf>
    <xf numFmtId="0" fontId="10" fillId="35" borderId="19" xfId="0" applyFont="1" applyFill="1" applyBorder="1" applyAlignment="1" applyProtection="1">
      <alignment horizontal="center" vertical="center"/>
      <protection hidden="1"/>
    </xf>
    <xf numFmtId="0" fontId="10" fillId="35" borderId="16" xfId="0" applyFont="1" applyFill="1" applyBorder="1" applyAlignment="1" applyProtection="1">
      <alignment horizontal="center" vertical="center"/>
      <protection hidden="1"/>
    </xf>
    <xf numFmtId="0" fontId="10" fillId="35" borderId="20" xfId="0" applyFont="1" applyFill="1" applyBorder="1" applyAlignment="1" applyProtection="1">
      <alignment horizontal="center" vertical="center"/>
      <protection hidden="1"/>
    </xf>
    <xf numFmtId="164" fontId="14" fillId="0" borderId="19" xfId="0" applyNumberFormat="1" applyFont="1" applyBorder="1" applyAlignment="1" applyProtection="1">
      <alignment horizontal="center" vertical="center"/>
      <protection hidden="1"/>
    </xf>
    <xf numFmtId="164" fontId="14" fillId="0" borderId="22" xfId="0" applyNumberFormat="1" applyFont="1" applyBorder="1" applyAlignment="1" applyProtection="1">
      <alignment horizontal="center" vertical="center"/>
      <protection hidden="1"/>
    </xf>
    <xf numFmtId="164" fontId="14" fillId="0" borderId="20" xfId="0" applyNumberFormat="1" applyFont="1" applyBorder="1" applyAlignment="1" applyProtection="1">
      <alignment horizontal="center" vertical="center"/>
      <protection hidden="1"/>
    </xf>
    <xf numFmtId="164" fontId="14" fillId="0" borderId="17" xfId="0" applyNumberFormat="1" applyFont="1" applyBorder="1" applyAlignment="1" applyProtection="1">
      <alignment horizontal="center" vertical="center"/>
      <protection hidden="1"/>
    </xf>
    <xf numFmtId="0" fontId="10" fillId="15" borderId="18" xfId="0" applyFont="1" applyFill="1" applyBorder="1" applyAlignment="1" applyProtection="1">
      <alignment horizontal="center" vertical="center"/>
      <protection hidden="1"/>
    </xf>
    <xf numFmtId="0" fontId="10" fillId="15" borderId="19" xfId="0" applyFont="1" applyFill="1" applyBorder="1" applyAlignment="1" applyProtection="1">
      <alignment horizontal="center" vertical="center"/>
      <protection hidden="1"/>
    </xf>
    <xf numFmtId="0" fontId="10" fillId="15" borderId="16" xfId="0" applyFont="1" applyFill="1" applyBorder="1" applyAlignment="1" applyProtection="1">
      <alignment horizontal="center" vertical="center"/>
      <protection hidden="1"/>
    </xf>
    <xf numFmtId="0" fontId="10" fillId="15" borderId="20" xfId="0" applyFont="1" applyFill="1" applyBorder="1" applyAlignment="1" applyProtection="1">
      <alignment horizontal="center" vertical="center"/>
      <protection hidden="1"/>
    </xf>
    <xf numFmtId="164" fontId="51" fillId="0" borderId="19" xfId="0" applyNumberFormat="1" applyFont="1" applyBorder="1" applyAlignment="1" applyProtection="1">
      <alignment horizontal="center" vertical="center"/>
      <protection hidden="1"/>
    </xf>
    <xf numFmtId="164" fontId="51" fillId="0" borderId="22" xfId="0" applyNumberFormat="1" applyFont="1" applyBorder="1" applyAlignment="1" applyProtection="1">
      <alignment horizontal="center" vertical="center"/>
      <protection hidden="1"/>
    </xf>
    <xf numFmtId="164" fontId="51" fillId="0" borderId="20" xfId="0" applyNumberFormat="1" applyFont="1" applyBorder="1" applyAlignment="1" applyProtection="1">
      <alignment horizontal="center" vertical="center"/>
      <protection hidden="1"/>
    </xf>
    <xf numFmtId="164" fontId="51" fillId="0" borderId="17" xfId="0" applyNumberFormat="1" applyFont="1" applyBorder="1" applyAlignment="1" applyProtection="1">
      <alignment horizontal="center" vertical="center"/>
      <protection hidden="1"/>
    </xf>
    <xf numFmtId="0" fontId="31" fillId="11" borderId="0" xfId="0" applyFont="1" applyFill="1" applyAlignment="1" applyProtection="1">
      <alignment horizontal="center" vertical="center"/>
      <protection hidden="1"/>
    </xf>
    <xf numFmtId="0" fontId="31" fillId="11" borderId="20" xfId="0" applyFont="1" applyFill="1" applyBorder="1" applyAlignment="1" applyProtection="1">
      <alignment horizontal="center" vertical="center"/>
      <protection hidden="1"/>
    </xf>
    <xf numFmtId="0" fontId="34" fillId="20" borderId="21" xfId="0" applyFont="1" applyFill="1" applyBorder="1" applyAlignment="1" applyProtection="1">
      <alignment horizontal="left" vertical="center"/>
      <protection hidden="1"/>
    </xf>
    <xf numFmtId="0" fontId="34" fillId="20" borderId="0" xfId="0" applyFont="1" applyFill="1" applyAlignment="1" applyProtection="1">
      <alignment horizontal="left" vertical="center"/>
      <protection hidden="1"/>
    </xf>
    <xf numFmtId="0" fontId="34" fillId="20" borderId="16" xfId="0" applyFont="1" applyFill="1" applyBorder="1" applyAlignment="1" applyProtection="1">
      <alignment horizontal="left" vertical="center"/>
      <protection hidden="1"/>
    </xf>
    <xf numFmtId="0" fontId="34" fillId="20" borderId="20" xfId="0" applyFont="1" applyFill="1" applyBorder="1" applyAlignment="1" applyProtection="1">
      <alignment horizontal="left" vertical="center"/>
      <protection hidden="1"/>
    </xf>
    <xf numFmtId="0" fontId="18" fillId="28" borderId="18" xfId="0" applyFont="1" applyFill="1" applyBorder="1" applyAlignment="1" applyProtection="1">
      <alignment horizontal="center" vertical="center" wrapText="1"/>
      <protection hidden="1"/>
    </xf>
    <xf numFmtId="0" fontId="18" fillId="28" borderId="19" xfId="0" applyFont="1" applyFill="1" applyBorder="1" applyAlignment="1" applyProtection="1">
      <alignment horizontal="center" vertical="center" wrapText="1"/>
      <protection hidden="1"/>
    </xf>
    <xf numFmtId="0" fontId="33" fillId="11" borderId="21" xfId="0" applyFont="1" applyFill="1" applyBorder="1" applyAlignment="1" applyProtection="1">
      <alignment horizontal="center" vertical="center"/>
      <protection hidden="1"/>
    </xf>
    <xf numFmtId="0" fontId="10" fillId="21" borderId="18" xfId="0" applyFont="1" applyFill="1" applyBorder="1" applyAlignment="1" applyProtection="1">
      <alignment horizontal="left" vertical="center"/>
      <protection hidden="1"/>
    </xf>
    <xf numFmtId="0" fontId="10" fillId="21" borderId="19" xfId="0" applyFont="1" applyFill="1" applyBorder="1" applyAlignment="1" applyProtection="1">
      <alignment horizontal="left" vertical="center"/>
      <protection hidden="1"/>
    </xf>
    <xf numFmtId="0" fontId="10" fillId="21" borderId="16" xfId="0" applyFont="1" applyFill="1" applyBorder="1" applyAlignment="1" applyProtection="1">
      <alignment horizontal="left" vertical="center"/>
      <protection hidden="1"/>
    </xf>
    <xf numFmtId="0" fontId="10" fillId="21" borderId="20" xfId="0" applyFont="1" applyFill="1" applyBorder="1" applyAlignment="1" applyProtection="1">
      <alignment horizontal="left" vertical="center"/>
      <protection hidden="1"/>
    </xf>
    <xf numFmtId="164" fontId="40" fillId="0" borderId="19" xfId="0" applyNumberFormat="1" applyFont="1" applyBorder="1" applyAlignment="1" applyProtection="1">
      <alignment horizontal="center" vertical="center"/>
      <protection hidden="1"/>
    </xf>
    <xf numFmtId="164" fontId="40" fillId="0" borderId="22" xfId="0" applyNumberFormat="1" applyFont="1" applyBorder="1" applyAlignment="1" applyProtection="1">
      <alignment horizontal="center" vertical="center"/>
      <protection hidden="1"/>
    </xf>
    <xf numFmtId="164" fontId="40" fillId="0" borderId="20" xfId="0" applyNumberFormat="1" applyFont="1" applyBorder="1" applyAlignment="1" applyProtection="1">
      <alignment horizontal="center" vertical="center"/>
      <protection hidden="1"/>
    </xf>
    <xf numFmtId="164" fontId="40" fillId="0" borderId="17" xfId="0" applyNumberFormat="1" applyFont="1" applyBorder="1" applyAlignment="1" applyProtection="1">
      <alignment horizontal="center" vertical="center"/>
      <protection hidden="1"/>
    </xf>
    <xf numFmtId="164" fontId="46" fillId="11" borderId="0" xfId="0" applyNumberFormat="1" applyFont="1" applyFill="1" applyAlignment="1" applyProtection="1">
      <alignment horizontal="center" vertical="center"/>
      <protection hidden="1"/>
    </xf>
    <xf numFmtId="0" fontId="46" fillId="11" borderId="0" xfId="0" applyFont="1" applyFill="1" applyAlignment="1" applyProtection="1">
      <alignment horizontal="center" vertical="center"/>
      <protection hidden="1"/>
    </xf>
    <xf numFmtId="0" fontId="46" fillId="11" borderId="23" xfId="0" applyFont="1" applyFill="1" applyBorder="1" applyAlignment="1" applyProtection="1">
      <alignment horizontal="center" vertical="center"/>
      <protection hidden="1"/>
    </xf>
    <xf numFmtId="0" fontId="46" fillId="11" borderId="20" xfId="0" applyFont="1" applyFill="1" applyBorder="1" applyAlignment="1" applyProtection="1">
      <alignment horizontal="center" vertical="center"/>
      <protection hidden="1"/>
    </xf>
    <xf numFmtId="0" fontId="46" fillId="11" borderId="17" xfId="0" applyFont="1" applyFill="1" applyBorder="1" applyAlignment="1" applyProtection="1">
      <alignment horizontal="center" vertical="center"/>
      <protection hidden="1"/>
    </xf>
    <xf numFmtId="0" fontId="8" fillId="18" borderId="18" xfId="0" applyFont="1" applyFill="1" applyBorder="1" applyAlignment="1" applyProtection="1">
      <alignment horizontal="center" vertical="center"/>
      <protection hidden="1"/>
    </xf>
    <xf numFmtId="0" fontId="8" fillId="18" borderId="19" xfId="0" applyFont="1" applyFill="1" applyBorder="1" applyAlignment="1" applyProtection="1">
      <alignment horizontal="center" vertical="center"/>
      <protection hidden="1"/>
    </xf>
    <xf numFmtId="0" fontId="8" fillId="18" borderId="16" xfId="0" applyFont="1" applyFill="1" applyBorder="1" applyAlignment="1" applyProtection="1">
      <alignment horizontal="center" vertical="center"/>
      <protection hidden="1"/>
    </xf>
    <xf numFmtId="0" fontId="8" fillId="18" borderId="20" xfId="0" applyFont="1" applyFill="1" applyBorder="1" applyAlignment="1" applyProtection="1">
      <alignment horizontal="center" vertical="center"/>
      <protection hidden="1"/>
    </xf>
    <xf numFmtId="1" fontId="47" fillId="0" borderId="19" xfId="0" applyNumberFormat="1" applyFont="1" applyBorder="1" applyAlignment="1" applyProtection="1">
      <alignment horizontal="right" vertical="center"/>
      <protection hidden="1"/>
    </xf>
    <xf numFmtId="0" fontId="47" fillId="0" borderId="19" xfId="0" applyFont="1" applyBorder="1" applyAlignment="1" applyProtection="1">
      <alignment horizontal="right" vertical="center"/>
      <protection hidden="1"/>
    </xf>
    <xf numFmtId="0" fontId="47" fillId="0" borderId="22" xfId="0" applyFont="1" applyBorder="1" applyAlignment="1" applyProtection="1">
      <alignment horizontal="right" vertical="center"/>
      <protection hidden="1"/>
    </xf>
    <xf numFmtId="0" fontId="47" fillId="0" borderId="20" xfId="0" applyFont="1" applyBorder="1" applyAlignment="1" applyProtection="1">
      <alignment horizontal="right" vertical="center"/>
      <protection hidden="1"/>
    </xf>
    <xf numFmtId="0" fontId="47" fillId="0" borderId="17" xfId="0" applyFont="1" applyBorder="1" applyAlignment="1" applyProtection="1">
      <alignment horizontal="right" vertical="center"/>
      <protection hidden="1"/>
    </xf>
    <xf numFmtId="164" fontId="44" fillId="11" borderId="19" xfId="0" applyNumberFormat="1" applyFont="1" applyFill="1" applyBorder="1" applyAlignment="1" applyProtection="1">
      <alignment horizontal="center" vertical="center"/>
      <protection hidden="1"/>
    </xf>
    <xf numFmtId="164" fontId="44" fillId="11" borderId="22" xfId="0" applyNumberFormat="1" applyFont="1" applyFill="1" applyBorder="1" applyAlignment="1" applyProtection="1">
      <alignment horizontal="center" vertical="center"/>
      <protection hidden="1"/>
    </xf>
    <xf numFmtId="164" fontId="44" fillId="11" borderId="20" xfId="0" applyNumberFormat="1" applyFont="1" applyFill="1" applyBorder="1" applyAlignment="1" applyProtection="1">
      <alignment horizontal="center" vertical="center"/>
      <protection hidden="1"/>
    </xf>
    <xf numFmtId="164" fontId="44" fillId="11" borderId="17" xfId="0" applyNumberFormat="1" applyFont="1" applyFill="1" applyBorder="1" applyAlignment="1" applyProtection="1">
      <alignment horizontal="center" vertical="center"/>
      <protection hidden="1"/>
    </xf>
    <xf numFmtId="0" fontId="8" fillId="7" borderId="18" xfId="0" applyFont="1" applyFill="1" applyBorder="1" applyAlignment="1" applyProtection="1">
      <alignment horizontal="left" vertical="center"/>
      <protection hidden="1"/>
    </xf>
    <xf numFmtId="0" fontId="8" fillId="7" borderId="19" xfId="0" applyFont="1" applyFill="1" applyBorder="1" applyAlignment="1" applyProtection="1">
      <alignment horizontal="left" vertical="center"/>
      <protection hidden="1"/>
    </xf>
    <xf numFmtId="0" fontId="8" fillId="7" borderId="16" xfId="0" applyFont="1" applyFill="1" applyBorder="1" applyAlignment="1" applyProtection="1">
      <alignment horizontal="left" vertical="center"/>
      <protection hidden="1"/>
    </xf>
    <xf numFmtId="0" fontId="8" fillId="7" borderId="20" xfId="0" applyFont="1" applyFill="1" applyBorder="1" applyAlignment="1" applyProtection="1">
      <alignment horizontal="left" vertical="center"/>
      <protection hidden="1"/>
    </xf>
    <xf numFmtId="0" fontId="8" fillId="24" borderId="18" xfId="0" applyFont="1" applyFill="1" applyBorder="1" applyAlignment="1" applyProtection="1">
      <alignment horizontal="left" vertical="center"/>
      <protection hidden="1"/>
    </xf>
    <xf numFmtId="0" fontId="8" fillId="24" borderId="19" xfId="0" applyFont="1" applyFill="1" applyBorder="1" applyAlignment="1" applyProtection="1">
      <alignment horizontal="left" vertical="center"/>
      <protection hidden="1"/>
    </xf>
    <xf numFmtId="0" fontId="8" fillId="24" borderId="16" xfId="0" applyFont="1" applyFill="1" applyBorder="1" applyAlignment="1" applyProtection="1">
      <alignment horizontal="left" vertical="center"/>
      <protection hidden="1"/>
    </xf>
    <xf numFmtId="0" fontId="8" fillId="24" borderId="20" xfId="0" applyFont="1" applyFill="1" applyBorder="1" applyAlignment="1" applyProtection="1">
      <alignment horizontal="left" vertical="center"/>
      <protection hidden="1"/>
    </xf>
    <xf numFmtId="164" fontId="45" fillId="11" borderId="19" xfId="0" applyNumberFormat="1" applyFont="1" applyFill="1" applyBorder="1" applyAlignment="1" applyProtection="1">
      <alignment horizontal="center" vertical="center"/>
      <protection hidden="1"/>
    </xf>
    <xf numFmtId="0" fontId="45" fillId="11" borderId="19" xfId="0" applyFont="1" applyFill="1" applyBorder="1" applyAlignment="1" applyProtection="1">
      <alignment horizontal="center" vertical="center"/>
      <protection hidden="1"/>
    </xf>
    <xf numFmtId="0" fontId="45" fillId="11" borderId="22" xfId="0" applyFont="1" applyFill="1" applyBorder="1" applyAlignment="1" applyProtection="1">
      <alignment horizontal="center" vertical="center"/>
      <protection hidden="1"/>
    </xf>
    <xf numFmtId="0" fontId="45" fillId="11" borderId="20" xfId="0" applyFont="1" applyFill="1" applyBorder="1" applyAlignment="1" applyProtection="1">
      <alignment horizontal="center" vertical="center"/>
      <protection hidden="1"/>
    </xf>
    <xf numFmtId="0" fontId="45" fillId="11" borderId="17" xfId="0" applyFont="1" applyFill="1" applyBorder="1" applyAlignment="1" applyProtection="1">
      <alignment horizontal="center" vertical="center"/>
      <protection hidden="1"/>
    </xf>
    <xf numFmtId="0" fontId="13" fillId="7" borderId="18" xfId="0" applyFont="1" applyFill="1" applyBorder="1" applyAlignment="1" applyProtection="1">
      <alignment horizontal="center" vertical="center" wrapText="1"/>
      <protection hidden="1"/>
    </xf>
    <xf numFmtId="0" fontId="13" fillId="7" borderId="19" xfId="0" applyFont="1" applyFill="1" applyBorder="1" applyAlignment="1" applyProtection="1">
      <alignment horizontal="center" vertical="center" wrapText="1"/>
      <protection hidden="1"/>
    </xf>
    <xf numFmtId="0" fontId="13" fillId="7" borderId="16" xfId="0" applyFont="1" applyFill="1" applyBorder="1" applyAlignment="1" applyProtection="1">
      <alignment horizontal="center" vertical="center" wrapText="1"/>
      <protection hidden="1"/>
    </xf>
    <xf numFmtId="0" fontId="13" fillId="7" borderId="20" xfId="0" applyFont="1" applyFill="1" applyBorder="1" applyAlignment="1" applyProtection="1">
      <alignment horizontal="center" vertical="center" wrapText="1"/>
      <protection hidden="1"/>
    </xf>
    <xf numFmtId="164" fontId="24" fillId="11" borderId="19" xfId="0" applyNumberFormat="1" applyFont="1" applyFill="1" applyBorder="1" applyAlignment="1" applyProtection="1">
      <alignment horizontal="center" vertical="center"/>
      <protection hidden="1"/>
    </xf>
    <xf numFmtId="164" fontId="24" fillId="11" borderId="22" xfId="0" applyNumberFormat="1" applyFont="1" applyFill="1" applyBorder="1" applyAlignment="1" applyProtection="1">
      <alignment horizontal="center" vertical="center"/>
      <protection hidden="1"/>
    </xf>
    <xf numFmtId="164" fontId="24" fillId="11" borderId="20" xfId="0" applyNumberFormat="1" applyFont="1" applyFill="1" applyBorder="1" applyAlignment="1" applyProtection="1">
      <alignment horizontal="center" vertical="center"/>
      <protection hidden="1"/>
    </xf>
    <xf numFmtId="164" fontId="24" fillId="11" borderId="17" xfId="0" applyNumberFormat="1" applyFont="1" applyFill="1" applyBorder="1" applyAlignment="1" applyProtection="1">
      <alignment horizontal="center" vertical="center"/>
      <protection hidden="1"/>
    </xf>
    <xf numFmtId="164" fontId="26" fillId="27" borderId="13" xfId="0" applyNumberFormat="1" applyFont="1" applyFill="1" applyBorder="1" applyAlignment="1" applyProtection="1">
      <alignment horizontal="center" vertical="center"/>
      <protection hidden="1"/>
    </xf>
    <xf numFmtId="164" fontId="26" fillId="27" borderId="15" xfId="0" applyNumberFormat="1" applyFont="1" applyFill="1" applyBorder="1" applyAlignment="1" applyProtection="1">
      <alignment horizontal="center" vertical="center"/>
      <protection hidden="1"/>
    </xf>
    <xf numFmtId="0" fontId="128" fillId="75" borderId="18" xfId="0" applyFont="1" applyFill="1" applyBorder="1" applyAlignment="1" applyProtection="1">
      <alignment horizontal="center" vertical="center" wrapText="1"/>
      <protection hidden="1"/>
    </xf>
    <xf numFmtId="0" fontId="128" fillId="75" borderId="19" xfId="0" applyFont="1" applyFill="1" applyBorder="1" applyAlignment="1" applyProtection="1">
      <alignment horizontal="center" vertical="center" wrapText="1"/>
      <protection hidden="1"/>
    </xf>
    <xf numFmtId="0" fontId="128" fillId="75" borderId="16" xfId="0" applyFont="1" applyFill="1" applyBorder="1" applyAlignment="1" applyProtection="1">
      <alignment horizontal="center" vertical="center" wrapText="1"/>
      <protection hidden="1"/>
    </xf>
    <xf numFmtId="0" fontId="128" fillId="75" borderId="20" xfId="0" applyFont="1" applyFill="1" applyBorder="1" applyAlignment="1" applyProtection="1">
      <alignment horizontal="center" vertical="center" wrapText="1"/>
      <protection hidden="1"/>
    </xf>
    <xf numFmtId="0" fontId="21" fillId="11" borderId="0" xfId="0" applyFont="1" applyFill="1" applyAlignment="1" applyProtection="1">
      <alignment horizontal="center" vertical="center"/>
      <protection hidden="1"/>
    </xf>
    <xf numFmtId="0" fontId="35" fillId="23" borderId="13" xfId="0" applyFont="1" applyFill="1" applyBorder="1" applyAlignment="1" applyProtection="1">
      <alignment horizontal="left" vertical="center"/>
      <protection hidden="1"/>
    </xf>
    <xf numFmtId="0" fontId="35" fillId="23" borderId="14" xfId="0" applyFont="1" applyFill="1" applyBorder="1" applyAlignment="1" applyProtection="1">
      <alignment horizontal="left" vertical="center"/>
      <protection hidden="1"/>
    </xf>
    <xf numFmtId="0" fontId="35" fillId="3" borderId="13" xfId="0" applyFont="1" applyFill="1" applyBorder="1" applyAlignment="1" applyProtection="1">
      <alignment horizontal="left" vertical="center"/>
      <protection hidden="1"/>
    </xf>
    <xf numFmtId="0" fontId="35" fillId="3" borderId="14" xfId="0" applyFont="1" applyFill="1" applyBorder="1" applyAlignment="1" applyProtection="1">
      <alignment horizontal="left" vertical="center"/>
      <protection hidden="1"/>
    </xf>
    <xf numFmtId="0" fontId="24" fillId="11" borderId="18" xfId="0" applyFont="1" applyFill="1" applyBorder="1" applyAlignment="1" applyProtection="1">
      <alignment horizontal="center" vertical="center"/>
      <protection hidden="1"/>
    </xf>
    <xf numFmtId="0" fontId="24" fillId="11" borderId="19" xfId="0" applyFont="1" applyFill="1" applyBorder="1" applyAlignment="1" applyProtection="1">
      <alignment horizontal="center" vertical="center"/>
      <protection hidden="1"/>
    </xf>
    <xf numFmtId="0" fontId="24" fillId="11" borderId="22" xfId="0" applyFont="1" applyFill="1" applyBorder="1" applyAlignment="1" applyProtection="1">
      <alignment horizontal="center" vertical="center"/>
      <protection hidden="1"/>
    </xf>
    <xf numFmtId="0" fontId="17" fillId="11" borderId="22" xfId="0" applyFont="1" applyFill="1" applyBorder="1" applyAlignment="1" applyProtection="1">
      <alignment horizontal="center" vertical="center"/>
      <protection hidden="1"/>
    </xf>
    <xf numFmtId="0" fontId="17" fillId="11" borderId="17" xfId="0" applyFont="1" applyFill="1" applyBorder="1" applyAlignment="1" applyProtection="1">
      <alignment horizontal="center" vertical="center"/>
      <protection hidden="1"/>
    </xf>
    <xf numFmtId="0" fontId="21" fillId="0" borderId="21" xfId="0" applyFont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horizontal="center" vertical="center"/>
      <protection hidden="1"/>
    </xf>
    <xf numFmtId="0" fontId="21" fillId="0" borderId="23" xfId="0" applyFont="1" applyBorder="1" applyAlignment="1" applyProtection="1">
      <alignment horizontal="center" vertical="center"/>
      <protection hidden="1"/>
    </xf>
    <xf numFmtId="0" fontId="25" fillId="23" borderId="18" xfId="0" applyFont="1" applyFill="1" applyBorder="1" applyAlignment="1" applyProtection="1">
      <alignment horizontal="left" vertical="center"/>
      <protection hidden="1"/>
    </xf>
    <xf numFmtId="0" fontId="25" fillId="23" borderId="19" xfId="0" applyFont="1" applyFill="1" applyBorder="1" applyAlignment="1" applyProtection="1">
      <alignment horizontal="left" vertical="center"/>
      <protection hidden="1"/>
    </xf>
    <xf numFmtId="170" fontId="28" fillId="32" borderId="19" xfId="0" applyNumberFormat="1" applyFont="1" applyFill="1" applyBorder="1" applyAlignment="1" applyProtection="1">
      <alignment vertical="center"/>
      <protection hidden="1"/>
    </xf>
    <xf numFmtId="170" fontId="28" fillId="32" borderId="22" xfId="0" applyNumberFormat="1" applyFont="1" applyFill="1" applyBorder="1" applyAlignment="1" applyProtection="1">
      <alignment vertical="center"/>
      <protection hidden="1"/>
    </xf>
    <xf numFmtId="0" fontId="25" fillId="21" borderId="13" xfId="0" applyFont="1" applyFill="1" applyBorder="1" applyAlignment="1" applyProtection="1">
      <alignment horizontal="left" vertical="center"/>
      <protection hidden="1"/>
    </xf>
    <xf numFmtId="0" fontId="25" fillId="21" borderId="14" xfId="0" applyFont="1" applyFill="1" applyBorder="1" applyAlignment="1" applyProtection="1">
      <alignment horizontal="left" vertical="center"/>
      <protection hidden="1"/>
    </xf>
    <xf numFmtId="170" fontId="28" fillId="30" borderId="14" xfId="0" applyNumberFormat="1" applyFont="1" applyFill="1" applyBorder="1" applyAlignment="1" applyProtection="1">
      <alignment vertical="center"/>
      <protection hidden="1"/>
    </xf>
    <xf numFmtId="170" fontId="28" fillId="30" borderId="15" xfId="0" applyNumberFormat="1" applyFont="1" applyFill="1" applyBorder="1" applyAlignment="1" applyProtection="1">
      <alignment vertical="center"/>
      <protection hidden="1"/>
    </xf>
    <xf numFmtId="0" fontId="8" fillId="18" borderId="13" xfId="0" applyFont="1" applyFill="1" applyBorder="1" applyAlignment="1" applyProtection="1">
      <alignment horizontal="center" vertical="center"/>
      <protection hidden="1"/>
    </xf>
    <xf numFmtId="0" fontId="8" fillId="18" borderId="14" xfId="0" applyFont="1" applyFill="1" applyBorder="1" applyAlignment="1" applyProtection="1">
      <alignment horizontal="center" vertical="center"/>
      <protection hidden="1"/>
    </xf>
    <xf numFmtId="0" fontId="8" fillId="19" borderId="13" xfId="0" applyFont="1" applyFill="1" applyBorder="1" applyAlignment="1" applyProtection="1">
      <alignment horizontal="center" vertical="center"/>
      <protection hidden="1"/>
    </xf>
    <xf numFmtId="0" fontId="8" fillId="19" borderId="14" xfId="0" applyFont="1" applyFill="1" applyBorder="1" applyAlignment="1" applyProtection="1">
      <alignment horizontal="center" vertical="center"/>
      <protection hidden="1"/>
    </xf>
    <xf numFmtId="0" fontId="8" fillId="7" borderId="13" xfId="0" applyFont="1" applyFill="1" applyBorder="1" applyAlignment="1" applyProtection="1">
      <alignment horizontal="center" vertical="center"/>
      <protection hidden="1"/>
    </xf>
    <xf numFmtId="0" fontId="8" fillId="7" borderId="14" xfId="0" applyFont="1" applyFill="1" applyBorder="1" applyAlignment="1" applyProtection="1">
      <alignment horizontal="center" vertical="center"/>
      <protection hidden="1"/>
    </xf>
    <xf numFmtId="0" fontId="8" fillId="20" borderId="13" xfId="0" applyFont="1" applyFill="1" applyBorder="1" applyAlignment="1" applyProtection="1">
      <alignment horizontal="center" vertical="center"/>
      <protection hidden="1"/>
    </xf>
    <xf numFmtId="0" fontId="8" fillId="20" borderId="14" xfId="0" applyFont="1" applyFill="1" applyBorder="1" applyAlignment="1" applyProtection="1">
      <alignment horizontal="center" vertical="center"/>
      <protection hidden="1"/>
    </xf>
    <xf numFmtId="0" fontId="18" fillId="2" borderId="13" xfId="0" applyFont="1" applyFill="1" applyBorder="1" applyAlignment="1" applyProtection="1">
      <alignment horizontal="center" vertical="center" wrapText="1"/>
      <protection hidden="1"/>
    </xf>
    <xf numFmtId="0" fontId="8" fillId="6" borderId="3" xfId="0" applyFont="1" applyFill="1" applyBorder="1" applyAlignment="1">
      <alignment horizontal="center" vertical="center"/>
    </xf>
    <xf numFmtId="0" fontId="128" fillId="8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61">
    <dxf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ont>
        <color theme="0"/>
      </font>
      <fill>
        <gradientFill degree="90">
          <stop position="0">
            <color rgb="FF21EB2B"/>
          </stop>
          <stop position="1">
            <color rgb="FF12C81B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2060"/>
      </font>
      <fill>
        <gradientFill degree="90">
          <stop position="0">
            <color rgb="FFFFFF00"/>
          </stop>
          <stop position="1">
            <color rgb="FFFFFF89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00B0F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ECF0F8"/>
      <color rgb="FF89FFBE"/>
      <color rgb="FFCEF509"/>
      <color rgb="FF12C81B"/>
      <color rgb="FF21EB2B"/>
      <color rgb="FFEA8F16"/>
      <color rgb="FF1F7BE1"/>
      <color rgb="FFFFFF89"/>
      <color rgb="FF00F26D"/>
      <color rgb="FF3013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theme" Target="theme/theme1.xml" /><Relationship Id="rId2" Type="http://schemas.openxmlformats.org/officeDocument/2006/relationships/worksheet" Target="worksheets/sheet2.xml" /><Relationship Id="rId16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heetMetadata" Target="metadata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haredStrings" Target="sharedStrings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Day</c:v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6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17</c:v>
                </c:pt>
                <c:pt idx="5">
                  <c:v>10</c:v>
                </c:pt>
                <c:pt idx="6">
                  <c:v>8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14</c:v>
                </c:pt>
                <c:pt idx="13">
                  <c:v>12</c:v>
                </c:pt>
                <c:pt idx="14">
                  <c:v>12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13</c:v>
                </c:pt>
                <c:pt idx="22">
                  <c:v>14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13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9-2944-A029-278F6DCD40FF}"/>
            </c:ext>
          </c:extLst>
        </c:ser>
        <c:ser>
          <c:idx val="1"/>
          <c:order val="1"/>
          <c:tx>
            <c:v>Night</c:v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fld id="{0A4F0AB3-7D78-44E3-B420-9472C1CE0FDE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4057-4BAA-A983-7AFA82E48A56}"/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6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Dashboard!$D$5:$D$36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13</c:v>
                </c:pt>
                <c:pt idx="3">
                  <c:v>19</c:v>
                </c:pt>
                <c:pt idx="4">
                  <c:v>16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16</c:v>
                </c:pt>
                <c:pt idx="10">
                  <c:v>15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10</c:v>
                </c:pt>
                <c:pt idx="20">
                  <c:v>13</c:v>
                </c:pt>
                <c:pt idx="21">
                  <c:v>15</c:v>
                </c:pt>
                <c:pt idx="22">
                  <c:v>13</c:v>
                </c:pt>
                <c:pt idx="23">
                  <c:v>15</c:v>
                </c:pt>
                <c:pt idx="24">
                  <c:v>14</c:v>
                </c:pt>
                <c:pt idx="25">
                  <c:v>15</c:v>
                </c:pt>
                <c:pt idx="26">
                  <c:v>12</c:v>
                </c:pt>
                <c:pt idx="27">
                  <c:v>11</c:v>
                </c:pt>
                <c:pt idx="28">
                  <c:v>12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9-2944-A029-278F6DCD4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8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</a:p>
        </c:rich>
      </c:tx>
      <c:layout>
        <c:manualLayout>
          <c:xMode val="edge"/>
          <c:yMode val="edge"/>
          <c:x val="0.30495103134064599"/>
          <c:y val="0.47364787344325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3.2859246667709903E-2"/>
          <c:w val="0.982236866177437"/>
          <c:h val="0.93573637448915803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1-B711-45B0-9EB8-B0792C623699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3-B711-45B0-9EB8-B0792C6236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Dashboard!$T$4:$U$4</c:f>
              <c:numCache>
                <c:formatCode>General</c:formatCode>
                <c:ptCount val="2"/>
                <c:pt idx="0">
                  <c:v>365</c:v>
                </c:pt>
                <c:pt idx="1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6-B14B-8BB9-4395589B1F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52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51956</xdr:rowOff>
    </xdr:from>
    <xdr:to>
      <xdr:col>21</xdr:col>
      <xdr:colOff>294409</xdr:colOff>
      <xdr:row>54</xdr:row>
      <xdr:rowOff>47296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239395</xdr:colOff>
      <xdr:row>6</xdr:row>
      <xdr:rowOff>237490</xdr:rowOff>
    </xdr:from>
    <xdr:to>
      <xdr:col>8</xdr:col>
      <xdr:colOff>677545</xdr:colOff>
      <xdr:row>23</xdr:row>
      <xdr:rowOff>118745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41031</xdr:rowOff>
    </xdr:from>
    <xdr:to>
      <xdr:col>2</xdr:col>
      <xdr:colOff>733</xdr:colOff>
      <xdr:row>2</xdr:row>
      <xdr:rowOff>19050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0" y="40640"/>
          <a:ext cx="1845945" cy="492760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985" y="21590"/>
          <a:ext cx="146494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00B0F0"/>
  </sheetPr>
  <dimension ref="A1:H33"/>
  <sheetViews>
    <sheetView zoomScale="50" zoomScaleNormal="50" workbookViewId="0">
      <pane xSplit="8" topLeftCell="I1" activePane="topRight" state="frozen"/>
      <selection pane="topRight" activeCell="E51" sqref="E51"/>
    </sheetView>
  </sheetViews>
  <sheetFormatPr defaultColWidth="9.01171875" defaultRowHeight="15" x14ac:dyDescent="0.2"/>
  <cols>
    <col min="1" max="1" width="2.95703125" style="185" customWidth="1"/>
    <col min="2" max="7" width="11.8359375" style="185" customWidth="1"/>
    <col min="8" max="8" width="2.95703125" style="185" customWidth="1"/>
    <col min="9" max="16372" width="9.14453125" style="185"/>
    <col min="16373" max="16384" width="9.01171875" style="185"/>
  </cols>
  <sheetData>
    <row r="1" spans="1:8" ht="24.95" customHeight="1" x14ac:dyDescent="0.2">
      <c r="A1" s="283"/>
      <c r="B1" s="283"/>
      <c r="C1" s="283"/>
      <c r="D1" s="283"/>
      <c r="E1" s="283"/>
      <c r="F1" s="283"/>
      <c r="G1" s="283"/>
      <c r="H1" s="283"/>
    </row>
    <row r="2" spans="1:8" ht="17.25" customHeight="1" x14ac:dyDescent="0.2">
      <c r="A2" s="283"/>
      <c r="B2" s="293" t="s">
        <v>0</v>
      </c>
      <c r="C2" s="293"/>
      <c r="D2" s="294"/>
      <c r="E2" s="294"/>
      <c r="F2" s="294"/>
      <c r="G2" s="294"/>
      <c r="H2" s="283"/>
    </row>
    <row r="3" spans="1:8" ht="17.25" customHeight="1" x14ac:dyDescent="0.2">
      <c r="A3" s="283"/>
      <c r="B3" s="293"/>
      <c r="C3" s="293"/>
      <c r="D3" s="294"/>
      <c r="E3" s="294"/>
      <c r="F3" s="294"/>
      <c r="G3" s="294"/>
      <c r="H3" s="283"/>
    </row>
    <row r="4" spans="1:8" ht="17.25" customHeight="1" x14ac:dyDescent="0.2">
      <c r="A4" s="283"/>
      <c r="B4" s="294"/>
      <c r="C4" s="294"/>
      <c r="D4" s="294"/>
      <c r="E4" s="294"/>
      <c r="F4" s="294"/>
      <c r="G4" s="294"/>
      <c r="H4" s="283"/>
    </row>
    <row r="5" spans="1:8" ht="17.25" customHeight="1" x14ac:dyDescent="0.2">
      <c r="A5" s="283"/>
      <c r="B5" s="294"/>
      <c r="C5" s="294"/>
      <c r="D5" s="294"/>
      <c r="E5" s="294"/>
      <c r="F5" s="294"/>
      <c r="G5" s="294"/>
      <c r="H5" s="283"/>
    </row>
    <row r="6" spans="1:8" ht="17.25" customHeight="1" x14ac:dyDescent="0.2">
      <c r="A6" s="283"/>
      <c r="B6" s="283"/>
      <c r="C6" s="283"/>
      <c r="D6" s="283"/>
      <c r="E6" s="283"/>
      <c r="F6" s="283"/>
      <c r="G6" s="283"/>
      <c r="H6" s="283"/>
    </row>
    <row r="7" spans="1:8" ht="17.25" customHeight="1" x14ac:dyDescent="0.2">
      <c r="A7" s="283"/>
      <c r="B7" s="286" t="s">
        <v>1</v>
      </c>
      <c r="C7" s="286"/>
      <c r="D7" s="295">
        <f ca="1">Dashboard!F5</f>
        <v>45502</v>
      </c>
      <c r="E7" s="295"/>
      <c r="F7" s="295"/>
      <c r="G7" s="295"/>
      <c r="H7" s="283"/>
    </row>
    <row r="8" spans="1:8" ht="17.25" customHeight="1" x14ac:dyDescent="0.2">
      <c r="A8" s="283"/>
      <c r="B8" s="286"/>
      <c r="C8" s="286"/>
      <c r="D8" s="295"/>
      <c r="E8" s="295"/>
      <c r="F8" s="295"/>
      <c r="G8" s="295"/>
      <c r="H8" s="283"/>
    </row>
    <row r="9" spans="1:8" ht="17.25" customHeight="1" x14ac:dyDescent="0.2">
      <c r="A9" s="283"/>
      <c r="B9" s="286"/>
      <c r="C9" s="286"/>
      <c r="D9" s="295"/>
      <c r="E9" s="295"/>
      <c r="F9" s="295"/>
      <c r="G9" s="295"/>
      <c r="H9" s="283"/>
    </row>
    <row r="10" spans="1:8" ht="17.25" customHeight="1" x14ac:dyDescent="0.2">
      <c r="A10" s="283"/>
      <c r="B10" s="303"/>
      <c r="C10" s="303"/>
      <c r="D10" s="303"/>
      <c r="E10" s="303"/>
      <c r="F10" s="303"/>
      <c r="G10" s="303"/>
      <c r="H10" s="283"/>
    </row>
    <row r="11" spans="1:8" ht="17.25" customHeight="1" x14ac:dyDescent="0.2">
      <c r="A11" s="283"/>
      <c r="B11" s="303"/>
      <c r="C11" s="303"/>
      <c r="D11" s="303"/>
      <c r="E11" s="303"/>
      <c r="F11" s="303"/>
      <c r="G11" s="303"/>
      <c r="H11" s="283"/>
    </row>
    <row r="12" spans="1:8" ht="17.25" customHeight="1" x14ac:dyDescent="0.2">
      <c r="A12" s="283"/>
      <c r="B12" s="297" t="s">
        <v>2</v>
      </c>
      <c r="C12" s="297"/>
      <c r="D12" s="297"/>
      <c r="E12" s="300" t="s">
        <v>3</v>
      </c>
      <c r="F12" s="300"/>
      <c r="G12" s="300"/>
      <c r="H12" s="283"/>
    </row>
    <row r="13" spans="1:8" ht="17.25" customHeight="1" x14ac:dyDescent="0.2">
      <c r="A13" s="283"/>
      <c r="B13" s="297"/>
      <c r="C13" s="297"/>
      <c r="D13" s="297"/>
      <c r="E13" s="300"/>
      <c r="F13" s="300"/>
      <c r="G13" s="300"/>
      <c r="H13" s="283"/>
    </row>
    <row r="14" spans="1:8" ht="17.25" customHeight="1" x14ac:dyDescent="0.2">
      <c r="A14" s="283"/>
      <c r="B14" s="297"/>
      <c r="C14" s="297"/>
      <c r="D14" s="297"/>
      <c r="E14" s="300"/>
      <c r="F14" s="300"/>
      <c r="G14" s="300"/>
      <c r="H14" s="283"/>
    </row>
    <row r="15" spans="1:8" ht="17.25" customHeight="1" x14ac:dyDescent="0.2">
      <c r="A15" s="283"/>
      <c r="B15" s="301" t="str">
        <f ca="1">Dashboard!H5</f>
        <v>Iftikar</v>
      </c>
      <c r="C15" s="301"/>
      <c r="D15" s="301"/>
      <c r="E15" s="302" t="str">
        <f ca="1">Dashboard!I5</f>
        <v>Beef</v>
      </c>
      <c r="F15" s="302"/>
      <c r="G15" s="302"/>
      <c r="H15" s="283"/>
    </row>
    <row r="16" spans="1:8" ht="17.25" customHeight="1" x14ac:dyDescent="0.2">
      <c r="A16" s="283"/>
      <c r="B16" s="301"/>
      <c r="C16" s="301"/>
      <c r="D16" s="301"/>
      <c r="E16" s="302"/>
      <c r="F16" s="302"/>
      <c r="G16" s="302"/>
      <c r="H16" s="283"/>
    </row>
    <row r="17" spans="1:8" ht="17.25" customHeight="1" x14ac:dyDescent="0.2">
      <c r="A17" s="283"/>
      <c r="B17" s="301"/>
      <c r="C17" s="301"/>
      <c r="D17" s="301"/>
      <c r="E17" s="302"/>
      <c r="F17" s="302"/>
      <c r="G17" s="302"/>
      <c r="H17" s="283"/>
    </row>
    <row r="18" spans="1:8" ht="17.25" customHeight="1" x14ac:dyDescent="0.2">
      <c r="A18" s="283"/>
      <c r="B18" s="296"/>
      <c r="C18" s="296"/>
      <c r="D18" s="296"/>
      <c r="E18" s="296"/>
      <c r="F18" s="296"/>
      <c r="G18" s="296"/>
      <c r="H18" s="283"/>
    </row>
    <row r="19" spans="1:8" ht="17.25" customHeight="1" x14ac:dyDescent="0.2">
      <c r="A19" s="283"/>
      <c r="B19" s="296"/>
      <c r="C19" s="296"/>
      <c r="D19" s="296"/>
      <c r="E19" s="296"/>
      <c r="F19" s="296"/>
      <c r="G19" s="296"/>
      <c r="H19" s="283"/>
    </row>
    <row r="20" spans="1:8" ht="17.25" customHeight="1" x14ac:dyDescent="0.2">
      <c r="A20" s="283"/>
      <c r="B20" s="287" t="s">
        <v>4</v>
      </c>
      <c r="C20" s="287"/>
      <c r="D20" s="288" t="s">
        <v>5</v>
      </c>
      <c r="E20" s="288"/>
      <c r="F20" s="289" t="s">
        <v>6</v>
      </c>
      <c r="G20" s="289"/>
      <c r="H20" s="283"/>
    </row>
    <row r="21" spans="1:8" ht="17.25" customHeight="1" x14ac:dyDescent="0.2">
      <c r="A21" s="283"/>
      <c r="B21" s="287"/>
      <c r="C21" s="287"/>
      <c r="D21" s="288"/>
      <c r="E21" s="288"/>
      <c r="F21" s="289"/>
      <c r="G21" s="289"/>
      <c r="H21" s="283"/>
    </row>
    <row r="22" spans="1:8" ht="17.25" customHeight="1" x14ac:dyDescent="0.2">
      <c r="A22" s="283"/>
      <c r="B22" s="287"/>
      <c r="C22" s="287"/>
      <c r="D22" s="288"/>
      <c r="E22" s="288"/>
      <c r="F22" s="289"/>
      <c r="G22" s="289"/>
      <c r="H22" s="283"/>
    </row>
    <row r="23" spans="1:8" ht="17.25" customHeight="1" x14ac:dyDescent="0.2">
      <c r="A23" s="283"/>
      <c r="B23" s="290">
        <f ca="1">Dashboard!J5</f>
        <v>24</v>
      </c>
      <c r="C23" s="290"/>
      <c r="D23" s="291">
        <f ca="1">Dashboard!J4</f>
        <v>12</v>
      </c>
      <c r="E23" s="291"/>
      <c r="F23" s="292">
        <f ca="1">Dashboard!K4</f>
        <v>12</v>
      </c>
      <c r="G23" s="292"/>
      <c r="H23" s="283"/>
    </row>
    <row r="24" spans="1:8" ht="17.25" customHeight="1" x14ac:dyDescent="0.2">
      <c r="A24" s="283"/>
      <c r="B24" s="290"/>
      <c r="C24" s="290"/>
      <c r="D24" s="291"/>
      <c r="E24" s="291"/>
      <c r="F24" s="292"/>
      <c r="G24" s="292"/>
      <c r="H24" s="283"/>
    </row>
    <row r="25" spans="1:8" ht="17.25" customHeight="1" x14ac:dyDescent="0.2">
      <c r="A25" s="283"/>
      <c r="B25" s="290"/>
      <c r="C25" s="290"/>
      <c r="D25" s="291"/>
      <c r="E25" s="291"/>
      <c r="F25" s="292"/>
      <c r="G25" s="292"/>
      <c r="H25" s="283"/>
    </row>
    <row r="26" spans="1:8" ht="37.5" customHeight="1" x14ac:dyDescent="0.2">
      <c r="A26" s="283"/>
      <c r="B26" s="283"/>
      <c r="C26" s="283"/>
      <c r="D26" s="283"/>
      <c r="E26" s="283"/>
      <c r="F26" s="283"/>
      <c r="G26" s="283"/>
      <c r="H26" s="283"/>
    </row>
    <row r="27" spans="1:8" ht="17.25" customHeight="1" x14ac:dyDescent="0.2">
      <c r="A27" s="283"/>
      <c r="B27" s="298"/>
      <c r="C27" s="298"/>
      <c r="D27" s="298"/>
      <c r="E27" s="298"/>
      <c r="F27" s="298"/>
      <c r="G27" s="298"/>
      <c r="H27" s="283"/>
    </row>
    <row r="28" spans="1:8" x14ac:dyDescent="0.2">
      <c r="A28" s="283"/>
      <c r="B28" s="284" t="s">
        <v>7</v>
      </c>
      <c r="C28" s="284"/>
      <c r="D28" s="284"/>
      <c r="E28" s="284"/>
      <c r="F28" s="284"/>
      <c r="G28" s="284"/>
      <c r="H28" s="283"/>
    </row>
    <row r="29" spans="1:8" x14ac:dyDescent="0.2">
      <c r="A29" s="283"/>
      <c r="B29" s="284"/>
      <c r="C29" s="284"/>
      <c r="D29" s="284"/>
      <c r="E29" s="284"/>
      <c r="F29" s="284"/>
      <c r="G29" s="284"/>
      <c r="H29" s="283"/>
    </row>
    <row r="30" spans="1:8" ht="15" customHeight="1" x14ac:dyDescent="0.2">
      <c r="A30" s="283"/>
      <c r="B30" s="285">
        <f ca="1">NOW()</f>
        <v>45502.045533796299</v>
      </c>
      <c r="C30" s="285"/>
      <c r="D30" s="285"/>
      <c r="E30" s="285"/>
      <c r="F30" s="285"/>
      <c r="G30" s="285"/>
      <c r="H30" s="283"/>
    </row>
    <row r="31" spans="1:8" ht="15" customHeight="1" x14ac:dyDescent="0.2">
      <c r="A31" s="283"/>
      <c r="B31" s="285"/>
      <c r="C31" s="285"/>
      <c r="D31" s="285"/>
      <c r="E31" s="285"/>
      <c r="F31" s="285"/>
      <c r="G31" s="285"/>
      <c r="H31" s="283"/>
    </row>
    <row r="32" spans="1:8" ht="15" customHeight="1" x14ac:dyDescent="0.2">
      <c r="A32" s="283"/>
      <c r="B32" s="299"/>
      <c r="C32" s="299"/>
      <c r="D32" s="299"/>
      <c r="E32" s="299"/>
      <c r="F32" s="299"/>
      <c r="G32" s="299"/>
      <c r="H32" s="283"/>
    </row>
    <row r="33" spans="1:8" ht="24.95" customHeight="1" x14ac:dyDescent="0.2">
      <c r="A33" s="283"/>
      <c r="B33" s="283"/>
      <c r="C33" s="283"/>
      <c r="D33" s="283"/>
      <c r="E33" s="283"/>
      <c r="F33" s="283"/>
      <c r="G33" s="283"/>
      <c r="H33" s="283"/>
    </row>
  </sheetData>
  <mergeCells count="25">
    <mergeCell ref="B1:G1"/>
    <mergeCell ref="B6:G6"/>
    <mergeCell ref="B26:G26"/>
    <mergeCell ref="B27:G27"/>
    <mergeCell ref="B32:G32"/>
    <mergeCell ref="E12:G14"/>
    <mergeCell ref="B15:D17"/>
    <mergeCell ref="E15:G17"/>
    <mergeCell ref="B10:G11"/>
    <mergeCell ref="B33:G33"/>
    <mergeCell ref="A1:A33"/>
    <mergeCell ref="H1:H33"/>
    <mergeCell ref="B28:G29"/>
    <mergeCell ref="B30:G31"/>
    <mergeCell ref="B7:C9"/>
    <mergeCell ref="B20:C22"/>
    <mergeCell ref="D20:E22"/>
    <mergeCell ref="F20:G22"/>
    <mergeCell ref="B23:C25"/>
    <mergeCell ref="D23:E25"/>
    <mergeCell ref="F23:G25"/>
    <mergeCell ref="B2:G5"/>
    <mergeCell ref="D7:G9"/>
    <mergeCell ref="B18:G19"/>
    <mergeCell ref="B12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0000"/>
  </sheetPr>
  <dimension ref="B1:U36"/>
  <sheetViews>
    <sheetView zoomScale="70" zoomScaleNormal="70" workbookViewId="0">
      <pane ySplit="6" topLeftCell="A45" activePane="bottomLeft" state="frozen"/>
      <selection pane="bottomLeft" activeCell="C11" sqref="C11"/>
    </sheetView>
  </sheetViews>
  <sheetFormatPr defaultColWidth="9.14453125" defaultRowHeight="30" customHeight="1" x14ac:dyDescent="0.2"/>
  <cols>
    <col min="1" max="1" width="3.359375" style="65" customWidth="1"/>
    <col min="2" max="2" width="20.58203125" style="65" customWidth="1"/>
    <col min="3" max="4" width="14.125" style="65" customWidth="1"/>
    <col min="5" max="5" width="3.62890625" style="113" customWidth="1"/>
    <col min="6" max="7" width="14.390625" style="65" customWidth="1"/>
    <col min="8" max="8" width="18.29296875" style="65" customWidth="1"/>
    <col min="9" max="9" width="15.19921875" style="65" customWidth="1"/>
    <col min="10" max="11" width="8.609375" style="65" customWidth="1"/>
    <col min="12" max="12" width="2.82421875" style="65" customWidth="1"/>
    <col min="13" max="16" width="11.703125" style="65" customWidth="1"/>
    <col min="17" max="17" width="1.07421875" style="65" customWidth="1"/>
    <col min="18" max="20" width="11.703125" style="65" customWidth="1"/>
    <col min="21" max="21" width="7.53125" style="65" customWidth="1"/>
    <col min="22" max="16384" width="9.14453125" style="65"/>
  </cols>
  <sheetData>
    <row r="1" spans="2:21" s="225" customFormat="1" ht="30" customHeight="1" x14ac:dyDescent="0.2">
      <c r="B1" s="226" t="s">
        <v>8</v>
      </c>
      <c r="C1" s="395">
        <f>'Data-Info'!D2</f>
        <v>45474</v>
      </c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395"/>
      <c r="Q1" s="395"/>
      <c r="R1" s="395"/>
      <c r="S1" s="395"/>
      <c r="T1" s="395"/>
      <c r="U1" s="395"/>
    </row>
    <row r="2" spans="2:21" ht="8.25" customHeight="1" x14ac:dyDescent="0.2"/>
    <row r="3" spans="2:21" ht="30" customHeight="1" x14ac:dyDescent="0.2">
      <c r="B3" s="377" t="s">
        <v>9</v>
      </c>
      <c r="C3" s="396" t="s">
        <v>4</v>
      </c>
      <c r="D3" s="397"/>
      <c r="F3" s="391" t="s">
        <v>10</v>
      </c>
      <c r="G3" s="392"/>
      <c r="H3" s="379" t="s">
        <v>2</v>
      </c>
      <c r="I3" s="383" t="s">
        <v>11</v>
      </c>
      <c r="J3" s="235" t="s">
        <v>5</v>
      </c>
      <c r="K3" s="236" t="s">
        <v>6</v>
      </c>
      <c r="L3" s="237"/>
      <c r="M3" s="398" t="s">
        <v>12</v>
      </c>
      <c r="N3" s="399"/>
      <c r="O3" s="400"/>
      <c r="P3" s="240">
        <f>COUNTA('Meal Counting'!$C$1:$XFD$1)</f>
        <v>20</v>
      </c>
      <c r="Q3" s="237"/>
      <c r="R3" s="341" t="s">
        <v>13</v>
      </c>
      <c r="S3" s="342"/>
      <c r="T3" s="241" t="s">
        <v>5</v>
      </c>
      <c r="U3" s="236" t="s">
        <v>6</v>
      </c>
    </row>
    <row r="4" spans="2:21" ht="30" customHeight="1" x14ac:dyDescent="0.2">
      <c r="B4" s="378"/>
      <c r="C4" s="227" t="s">
        <v>14</v>
      </c>
      <c r="D4" s="228" t="s">
        <v>15</v>
      </c>
      <c r="F4" s="393"/>
      <c r="G4" s="394"/>
      <c r="H4" s="380"/>
      <c r="I4" s="384"/>
      <c r="J4" s="238">
        <f ca="1">VLOOKUP($F$5+1,$B$5:$D$37,2,0)</f>
        <v>12</v>
      </c>
      <c r="K4" s="239">
        <f ca="1">VLOOKUP($F$5,$B$5:$D$37,3,0)</f>
        <v>12</v>
      </c>
      <c r="L4" s="237"/>
      <c r="M4" s="401" t="s">
        <v>16</v>
      </c>
      <c r="N4" s="402"/>
      <c r="O4" s="403" t="s">
        <v>17</v>
      </c>
      <c r="P4" s="404"/>
      <c r="Q4" s="237"/>
      <c r="R4" s="343"/>
      <c r="S4" s="344"/>
      <c r="T4" s="242">
        <f>SUM(C5:$C$36)</f>
        <v>365</v>
      </c>
      <c r="U4" s="244">
        <f>SUM($D$5:$D$36)</f>
        <v>385</v>
      </c>
    </row>
    <row r="5" spans="2:21" ht="30" customHeight="1" x14ac:dyDescent="0.2">
      <c r="B5" s="229">
        <f>C1</f>
        <v>45474</v>
      </c>
      <c r="C5" s="230" t="str">
        <f>IF(COUNTIF('Meal Counting'!$C3:$AP3,"D- ON")+hidden_data!I3&gt;=1,COUNTIF('Meal Counting'!$C3:$AP3,"D- ON")+hidden_data!I3,"")</f>
        <v/>
      </c>
      <c r="D5" s="231">
        <f>IF(COUNTIF('Meal Counting'!C3:XFD3,"N- ON")+hidden_data!J3&gt;=1,COUNTIF('Meal Counting'!C3:XFD3,"N- ON")+hidden_data!J3,"")</f>
        <v>19</v>
      </c>
      <c r="E5" s="16"/>
      <c r="F5" s="387">
        <f ca="1">TODAY()</f>
        <v>45502</v>
      </c>
      <c r="G5" s="388"/>
      <c r="H5" s="381" t="str">
        <f ca="1">VLOOKUP($F$5,hidden_data!$A$1:$D$65,2,0)</f>
        <v>Iftikar</v>
      </c>
      <c r="I5" s="385" t="str">
        <f ca="1">VLOOKUP($F$5,hidden_data!$A$1:$E$65,4,0)</f>
        <v>Beef</v>
      </c>
      <c r="J5" s="329">
        <f ca="1">SUM(J4:K4)</f>
        <v>24</v>
      </c>
      <c r="K5" s="330"/>
      <c r="L5" s="237"/>
      <c r="M5" s="347">
        <f>P3-O5</f>
        <v>16</v>
      </c>
      <c r="N5" s="348"/>
      <c r="O5" s="351">
        <f>'Data-Info'!D4</f>
        <v>4</v>
      </c>
      <c r="P5" s="352"/>
      <c r="Q5" s="237"/>
      <c r="R5" s="343"/>
      <c r="S5" s="344"/>
      <c r="T5" s="339">
        <f>T4+U4</f>
        <v>750</v>
      </c>
      <c r="U5" s="330"/>
    </row>
    <row r="6" spans="2:21" ht="30" customHeight="1" x14ac:dyDescent="0.2">
      <c r="B6" s="232">
        <f>B5+1</f>
        <v>45475</v>
      </c>
      <c r="C6" s="230">
        <f>IF(COUNTIF('Meal Counting'!$C4:$AP4,"D- ON")+hidden_data!I4&gt;=1,COUNTIF('Meal Counting'!$C4:$AP4,"D- ON")+hidden_data!I4,"")</f>
        <v>18</v>
      </c>
      <c r="D6" s="231">
        <f>IF(COUNTIF('Meal Counting'!C4:XFD4,"N- ON")+hidden_data!J4&gt;=1,COUNTIF('Meal Counting'!C4:XFD4,"N- ON")+hidden_data!J4,"")</f>
        <v>20</v>
      </c>
      <c r="E6" s="16"/>
      <c r="F6" s="389"/>
      <c r="G6" s="390"/>
      <c r="H6" s="382"/>
      <c r="I6" s="386"/>
      <c r="J6" s="331"/>
      <c r="K6" s="332"/>
      <c r="L6" s="237"/>
      <c r="M6" s="349"/>
      <c r="N6" s="350"/>
      <c r="O6" s="353"/>
      <c r="P6" s="354"/>
      <c r="Q6" s="237"/>
      <c r="R6" s="345"/>
      <c r="S6" s="346"/>
      <c r="T6" s="340"/>
      <c r="U6" s="332"/>
    </row>
    <row r="7" spans="2:21" ht="30" customHeight="1" x14ac:dyDescent="0.2">
      <c r="B7" s="233">
        <f>B6+1</f>
        <v>45476</v>
      </c>
      <c r="C7" s="230">
        <f>IF(COUNTIF('Meal Counting'!$C5:$AP5,"D- ON")+hidden_data!I5&gt;=1,COUNTIF('Meal Counting'!$C5:$AP5,"D- ON")+hidden_data!I5,"")</f>
        <v>17</v>
      </c>
      <c r="D7" s="231">
        <f>IF(COUNTIF('Meal Counting'!C5:XFD5,"N- ON")+hidden_data!J5&gt;=1,COUNTIF('Meal Counting'!C5:XFD5,"N- ON")+hidden_data!J5,"")</f>
        <v>13</v>
      </c>
      <c r="E7" s="16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</row>
    <row r="8" spans="2:21" ht="30" customHeight="1" x14ac:dyDescent="0.2">
      <c r="B8" s="232">
        <f t="shared" ref="B8:B36" si="0">B7+1</f>
        <v>45477</v>
      </c>
      <c r="C8" s="230">
        <f>IF(COUNTIF('Meal Counting'!$C6:$AP6,"D- ON")+hidden_data!I6&gt;=1,COUNTIF('Meal Counting'!$C6:$AP6,"D- ON")+hidden_data!I6,"")</f>
        <v>16</v>
      </c>
      <c r="D8" s="231">
        <f>IF(COUNTIF('Meal Counting'!C6:XFD6,"N- ON")+hidden_data!J6&gt;=1,COUNTIF('Meal Counting'!C6:XFD6,"N- ON")+hidden_data!J6,"")</f>
        <v>19</v>
      </c>
      <c r="E8" s="16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</row>
    <row r="9" spans="2:21" ht="30" customHeight="1" x14ac:dyDescent="0.2">
      <c r="B9" s="233">
        <f t="shared" si="0"/>
        <v>45478</v>
      </c>
      <c r="C9" s="230">
        <f>IF(COUNTIF('Meal Counting'!$C7:$AP7,"D- ON")+hidden_data!I7&gt;=1,COUNTIF('Meal Counting'!$C7:$AP7,"D- ON")+hidden_data!I7,"")</f>
        <v>17</v>
      </c>
      <c r="D9" s="231">
        <f>IF(COUNTIF('Meal Counting'!C7:XFD7,"N- ON")+hidden_data!J7&gt;=1,COUNTIF('Meal Counting'!C7:XFD7,"N- ON")+hidden_data!J7,"")</f>
        <v>16</v>
      </c>
      <c r="E9" s="16"/>
      <c r="F9" s="234"/>
      <c r="G9" s="234"/>
      <c r="H9" s="234"/>
      <c r="I9" s="234"/>
      <c r="J9" s="234"/>
      <c r="K9" s="234"/>
      <c r="L9" s="234"/>
      <c r="M9" s="333" t="s">
        <v>18</v>
      </c>
      <c r="N9" s="334"/>
      <c r="O9" s="334"/>
      <c r="P9" s="335"/>
      <c r="Q9" s="234"/>
      <c r="R9" s="234"/>
      <c r="S9" s="234"/>
      <c r="T9" s="234"/>
      <c r="U9" s="234"/>
    </row>
    <row r="10" spans="2:21" ht="30" customHeight="1" x14ac:dyDescent="0.2">
      <c r="B10" s="232">
        <f t="shared" si="0"/>
        <v>45479</v>
      </c>
      <c r="C10" s="230">
        <f>IF(COUNTIF('Meal Counting'!$C8:$AP8,"D- ON")+hidden_data!I8&gt;=1,COUNTIF('Meal Counting'!$C8:$AP8,"D- ON")+hidden_data!I8,"")</f>
        <v>10</v>
      </c>
      <c r="D10" s="231">
        <f>IF(COUNTIF('Meal Counting'!C8:XFD8,"N- ON")+hidden_data!J8&gt;=1,COUNTIF('Meal Counting'!C8:XFD8,"N- ON")+hidden_data!J8,"")</f>
        <v>9</v>
      </c>
      <c r="E10" s="16"/>
      <c r="F10" s="328"/>
      <c r="G10" s="328"/>
      <c r="H10" s="234"/>
      <c r="I10" s="234"/>
      <c r="J10" s="328"/>
      <c r="K10" s="328"/>
      <c r="L10" s="234"/>
      <c r="M10" s="336"/>
      <c r="N10" s="337"/>
      <c r="O10" s="337"/>
      <c r="P10" s="338"/>
      <c r="Q10" s="234"/>
      <c r="R10" s="234"/>
      <c r="S10" s="234"/>
      <c r="T10" s="234"/>
      <c r="U10" s="234"/>
    </row>
    <row r="11" spans="2:21" ht="30" customHeight="1" x14ac:dyDescent="0.2">
      <c r="B11" s="233">
        <f t="shared" si="0"/>
        <v>45480</v>
      </c>
      <c r="C11" s="230">
        <f>IF(COUNTIF('Meal Counting'!$C9:$AP9,"D- ON")+hidden_data!I9&gt;=1,COUNTIF('Meal Counting'!$C9:$AP9,"D- ON")+hidden_data!I9,"")</f>
        <v>8</v>
      </c>
      <c r="D11" s="231">
        <f>IF(COUNTIF('Meal Counting'!C9:XFD9,"N- ON")+hidden_data!J9&gt;=1,COUNTIF('Meal Counting'!C9:XFD9,"N- ON")+hidden_data!J9,"")</f>
        <v>12</v>
      </c>
      <c r="E11" s="16"/>
      <c r="F11" s="234"/>
      <c r="G11" s="234"/>
      <c r="H11" s="234"/>
      <c r="I11" s="234"/>
      <c r="J11" s="234"/>
      <c r="K11" s="234"/>
      <c r="L11" s="234"/>
      <c r="M11" s="312" t="s">
        <v>19</v>
      </c>
      <c r="N11" s="313"/>
      <c r="O11" s="316">
        <f>SUM(' Payment'!D2:D21)</f>
        <v>8679</v>
      </c>
      <c r="P11" s="317"/>
      <c r="Q11" s="234"/>
      <c r="R11" s="234"/>
      <c r="S11" s="234"/>
      <c r="T11" s="234"/>
      <c r="U11" s="234"/>
    </row>
    <row r="12" spans="2:21" ht="30" customHeight="1" x14ac:dyDescent="0.2">
      <c r="B12" s="232">
        <f t="shared" si="0"/>
        <v>45481</v>
      </c>
      <c r="C12" s="230">
        <f>IF(COUNTIF('Meal Counting'!$C10:$AP10,"D- ON")+hidden_data!I10&gt;=1,COUNTIF('Meal Counting'!$C10:$AP10,"D- ON")+hidden_data!I10,"")</f>
        <v>11</v>
      </c>
      <c r="D12" s="231">
        <f>IF(COUNTIF('Meal Counting'!C10:XFD10,"N- ON")+hidden_data!J10&gt;=1,COUNTIF('Meal Counting'!C10:XFD10,"N- ON")+hidden_data!J10,"")</f>
        <v>13</v>
      </c>
      <c r="E12" s="16"/>
      <c r="F12" s="234"/>
      <c r="G12" s="234"/>
      <c r="H12" s="234"/>
      <c r="I12" s="234"/>
      <c r="J12" s="234"/>
      <c r="K12" s="234"/>
      <c r="L12" s="234"/>
      <c r="M12" s="314"/>
      <c r="N12" s="315"/>
      <c r="O12" s="318"/>
      <c r="P12" s="319"/>
      <c r="Q12" s="234"/>
      <c r="R12" s="234"/>
      <c r="S12" s="234"/>
      <c r="T12" s="234"/>
      <c r="U12" s="234"/>
    </row>
    <row r="13" spans="2:21" ht="30" customHeight="1" x14ac:dyDescent="0.2">
      <c r="B13" s="233">
        <f t="shared" si="0"/>
        <v>45482</v>
      </c>
      <c r="C13" s="230">
        <f>IF(COUNTIF('Meal Counting'!$C11:$AP11,"D- ON")+hidden_data!I11&gt;=1,COUNTIF('Meal Counting'!$C11:$AP11,"D- ON")+hidden_data!I11,"")</f>
        <v>12</v>
      </c>
      <c r="D13" s="231">
        <f>IF(COUNTIF('Meal Counting'!C11:XFD11,"N- ON")+hidden_data!J11&gt;=1,COUNTIF('Meal Counting'!C11:XFD11,"N- ON")+hidden_data!J11,"")</f>
        <v>12</v>
      </c>
      <c r="E13" s="16"/>
      <c r="F13" s="234"/>
      <c r="G13" s="234"/>
      <c r="H13" s="234"/>
      <c r="I13" s="234"/>
      <c r="J13" s="234"/>
      <c r="K13" s="234"/>
      <c r="L13" s="234"/>
      <c r="M13" s="320" t="s">
        <v>20</v>
      </c>
      <c r="N13" s="321"/>
      <c r="O13" s="324">
        <f>Expenses!I36+Expenses!I50</f>
        <v>9083</v>
      </c>
      <c r="P13" s="325"/>
      <c r="Q13" s="234"/>
      <c r="R13" s="234"/>
      <c r="S13" s="234"/>
      <c r="T13" s="234"/>
      <c r="U13" s="234"/>
    </row>
    <row r="14" spans="2:21" ht="30" customHeight="1" x14ac:dyDescent="0.2">
      <c r="B14" s="232">
        <f t="shared" si="0"/>
        <v>45483</v>
      </c>
      <c r="C14" s="230">
        <f>IF(COUNTIF('Meal Counting'!$C12:$AP12,"D- ON")+hidden_data!I12&gt;=1,COUNTIF('Meal Counting'!$C12:$AP12,"D- ON")+hidden_data!I12,"")</f>
        <v>12</v>
      </c>
      <c r="D14" s="231">
        <f>IF(COUNTIF('Meal Counting'!C12:XFD12,"N- ON")+hidden_data!J12&gt;=1,COUNTIF('Meal Counting'!C12:XFD12,"N- ON")+hidden_data!J12,"")</f>
        <v>16</v>
      </c>
      <c r="E14" s="16"/>
      <c r="F14" s="234"/>
      <c r="G14" s="234"/>
      <c r="H14" s="234"/>
      <c r="I14" s="234"/>
      <c r="J14" s="234"/>
      <c r="K14" s="234"/>
      <c r="L14" s="234"/>
      <c r="M14" s="322"/>
      <c r="N14" s="323"/>
      <c r="O14" s="326"/>
      <c r="P14" s="327"/>
      <c r="Q14" s="234"/>
      <c r="R14" s="234"/>
      <c r="S14" s="234"/>
      <c r="T14" s="234"/>
      <c r="U14" s="234"/>
    </row>
    <row r="15" spans="2:21" ht="30" customHeight="1" x14ac:dyDescent="0.2">
      <c r="B15" s="233">
        <f t="shared" si="0"/>
        <v>45484</v>
      </c>
      <c r="C15" s="230">
        <f>IF(COUNTIF('Meal Counting'!$C13:$AP13,"D- ON")+hidden_data!I13&gt;=1,COUNTIF('Meal Counting'!$C13:$AP13,"D- ON")+hidden_data!I13,"")</f>
        <v>13</v>
      </c>
      <c r="D15" s="231">
        <f>IF(COUNTIF('Meal Counting'!C13:XFD13,"N- ON")+hidden_data!J13&gt;=1,COUNTIF('Meal Counting'!C13:XFD13,"N- ON")+hidden_data!J13,"")</f>
        <v>15</v>
      </c>
      <c r="E15" s="16"/>
      <c r="F15" s="234"/>
      <c r="G15" s="234"/>
      <c r="H15" s="234"/>
      <c r="I15" s="234"/>
      <c r="J15" s="234"/>
      <c r="K15" s="234"/>
      <c r="L15" s="234"/>
      <c r="M15" s="304" t="s">
        <v>21</v>
      </c>
      <c r="N15" s="305"/>
      <c r="O15" s="308">
        <f>O11-O13</f>
        <v>-404</v>
      </c>
      <c r="P15" s="309"/>
      <c r="Q15" s="234"/>
      <c r="R15" s="234"/>
      <c r="S15" s="234"/>
      <c r="T15" s="234"/>
      <c r="U15" s="234"/>
    </row>
    <row r="16" spans="2:21" ht="30" customHeight="1" x14ac:dyDescent="0.2">
      <c r="B16" s="232">
        <f t="shared" si="0"/>
        <v>45485</v>
      </c>
      <c r="C16" s="230">
        <f>IF(COUNTIF('Meal Counting'!$C14:$AP14,"D- ON")+hidden_data!I14&gt;=1,COUNTIF('Meal Counting'!$C14:$AP14,"D- ON")+hidden_data!I14,"")</f>
        <v>15</v>
      </c>
      <c r="D16" s="231">
        <f>IF(COUNTIF('Meal Counting'!C14:XFD14,"N- ON")+hidden_data!J14&gt;=1,COUNTIF('Meal Counting'!C14:XFD14,"N- ON")+hidden_data!J14,"")</f>
        <v>11</v>
      </c>
      <c r="E16" s="16"/>
      <c r="F16" s="234"/>
      <c r="G16" s="234"/>
      <c r="H16" s="234"/>
      <c r="I16" s="234"/>
      <c r="J16" s="234"/>
      <c r="K16" s="234"/>
      <c r="L16" s="234"/>
      <c r="M16" s="306"/>
      <c r="N16" s="307"/>
      <c r="O16" s="310"/>
      <c r="P16" s="311"/>
      <c r="Q16" s="234"/>
      <c r="R16" s="234"/>
      <c r="S16" s="234"/>
      <c r="T16" s="234"/>
      <c r="U16" s="234"/>
    </row>
    <row r="17" spans="2:21" ht="30" customHeight="1" x14ac:dyDescent="0.2">
      <c r="B17" s="233">
        <f t="shared" si="0"/>
        <v>45486</v>
      </c>
      <c r="C17" s="230">
        <f>IF(COUNTIF('Meal Counting'!$C15:$AP15,"D- ON")+hidden_data!I15&gt;=1,COUNTIF('Meal Counting'!$C15:$AP15,"D- ON")+hidden_data!I15,"")</f>
        <v>14</v>
      </c>
      <c r="D17" s="231">
        <f>IF(COUNTIF('Meal Counting'!C15:XFD15,"N- ON")+hidden_data!J15&gt;=1,COUNTIF('Meal Counting'!C15:XFD15,"N- ON")+hidden_data!J15,"")</f>
        <v>11</v>
      </c>
      <c r="E17" s="16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</row>
    <row r="18" spans="2:21" ht="30" customHeight="1" x14ac:dyDescent="0.2">
      <c r="B18" s="232">
        <f t="shared" si="0"/>
        <v>45487</v>
      </c>
      <c r="C18" s="230">
        <f>IF(COUNTIF('Meal Counting'!$C16:$AP16,"D- ON")+hidden_data!I16&gt;=1,COUNTIF('Meal Counting'!$C16:$AP16,"D- ON")+hidden_data!I16,"")</f>
        <v>12</v>
      </c>
      <c r="D18" s="231">
        <f>IF(COUNTIF('Meal Counting'!C16:XFD16,"N- ON")+hidden_data!J16&gt;=1,COUNTIF('Meal Counting'!C16:XFD16,"N- ON")+hidden_data!J16,"")</f>
        <v>10</v>
      </c>
      <c r="E18" s="16"/>
      <c r="F18" s="234"/>
      <c r="G18" s="234"/>
      <c r="H18" s="234"/>
      <c r="I18" s="234"/>
      <c r="J18" s="234"/>
      <c r="K18" s="234"/>
      <c r="L18" s="234"/>
      <c r="M18" s="355" t="s">
        <v>22</v>
      </c>
      <c r="N18" s="356"/>
      <c r="O18" s="356"/>
      <c r="P18" s="357"/>
      <c r="Q18" s="234"/>
      <c r="R18" s="243"/>
      <c r="S18" s="234"/>
      <c r="T18" s="234"/>
      <c r="U18" s="234"/>
    </row>
    <row r="19" spans="2:21" ht="30" customHeight="1" x14ac:dyDescent="0.2">
      <c r="B19" s="233">
        <f t="shared" si="0"/>
        <v>45488</v>
      </c>
      <c r="C19" s="230">
        <f>IF(COUNTIF('Meal Counting'!$C17:$AP17,"D- ON")+hidden_data!I17&gt;=1,COUNTIF('Meal Counting'!$C17:$AP17,"D- ON")+hidden_data!I17,"")</f>
        <v>12</v>
      </c>
      <c r="D19" s="231">
        <f>IF(COUNTIF('Meal Counting'!C17:XFD17,"N- ON")+hidden_data!J17&gt;=1,COUNTIF('Meal Counting'!C17:XFD17,"N- ON")+hidden_data!J17,"")</f>
        <v>11</v>
      </c>
      <c r="E19" s="16"/>
      <c r="F19" s="234"/>
      <c r="G19" s="234"/>
      <c r="H19" s="234"/>
      <c r="I19" s="234"/>
      <c r="J19" s="234"/>
      <c r="K19" s="234"/>
      <c r="L19" s="234"/>
      <c r="M19" s="358"/>
      <c r="N19" s="359"/>
      <c r="O19" s="359"/>
      <c r="P19" s="360"/>
      <c r="Q19" s="234"/>
      <c r="R19" s="243"/>
      <c r="S19" s="234"/>
      <c r="T19" s="234"/>
      <c r="U19" s="234"/>
    </row>
    <row r="20" spans="2:21" ht="30" customHeight="1" x14ac:dyDescent="0.2">
      <c r="B20" s="232">
        <f t="shared" si="0"/>
        <v>45489</v>
      </c>
      <c r="C20" s="230">
        <f>IF(COUNTIF('Meal Counting'!$C18:$AP18,"D- ON")+hidden_data!I18&gt;=1,COUNTIF('Meal Counting'!$C18:$AP18,"D- ON")+hidden_data!I18,"")</f>
        <v>11</v>
      </c>
      <c r="D20" s="231">
        <f>IF(COUNTIF('Meal Counting'!C18:XFD18,"N- ON")+hidden_data!J18&gt;=1,COUNTIF('Meal Counting'!C18:XFD18,"N- ON")+hidden_data!J18,"")</f>
        <v>13</v>
      </c>
      <c r="E20" s="16"/>
      <c r="F20" s="234"/>
      <c r="G20" s="234"/>
      <c r="H20" s="234"/>
      <c r="I20" s="234"/>
      <c r="J20" s="234"/>
      <c r="K20" s="234"/>
      <c r="L20" s="234"/>
      <c r="M20" s="361" t="s">
        <v>5</v>
      </c>
      <c r="N20" s="362"/>
      <c r="O20" s="365" t="s">
        <v>6</v>
      </c>
      <c r="P20" s="366"/>
      <c r="Q20" s="234"/>
      <c r="R20" s="243"/>
      <c r="S20" s="234"/>
      <c r="T20" s="234"/>
      <c r="U20" s="234"/>
    </row>
    <row r="21" spans="2:21" ht="30" customHeight="1" x14ac:dyDescent="0.2">
      <c r="B21" s="233">
        <f t="shared" si="0"/>
        <v>45490</v>
      </c>
      <c r="C21" s="230">
        <f>IF(COUNTIF('Meal Counting'!$C19:$AP19,"D- ON")+hidden_data!I19&gt;=1,COUNTIF('Meal Counting'!$C19:$AP19,"D- ON")+hidden_data!I19,"")</f>
        <v>11</v>
      </c>
      <c r="D21" s="231">
        <f>IF(COUNTIF('Meal Counting'!C19:XFD19,"N- ON")+hidden_data!J19&gt;=1,COUNTIF('Meal Counting'!C19:XFD19,"N- ON")+hidden_data!J19,"")</f>
        <v>11</v>
      </c>
      <c r="E21" s="16"/>
      <c r="F21" s="234"/>
      <c r="G21" s="234"/>
      <c r="H21" s="234"/>
      <c r="I21" s="234"/>
      <c r="J21" s="234"/>
      <c r="K21" s="234"/>
      <c r="L21" s="234"/>
      <c r="M21" s="363"/>
      <c r="N21" s="364"/>
      <c r="O21" s="367"/>
      <c r="P21" s="368"/>
      <c r="Q21" s="234"/>
      <c r="R21" s="243"/>
      <c r="S21" s="234"/>
      <c r="T21" s="234"/>
      <c r="U21" s="234"/>
    </row>
    <row r="22" spans="2:21" ht="30" customHeight="1" x14ac:dyDescent="0.2">
      <c r="B22" s="232">
        <f t="shared" si="0"/>
        <v>45491</v>
      </c>
      <c r="C22" s="230">
        <f>IF(COUNTIF('Meal Counting'!$C20:$AP20,"D- ON")+hidden_data!I20&gt;=1,COUNTIF('Meal Counting'!$C20:$AP20,"D- ON")+hidden_data!I20,"")</f>
        <v>12</v>
      </c>
      <c r="D22" s="231">
        <f>IF(COUNTIF('Meal Counting'!C20:XFD20,"N- ON")+hidden_data!J20&gt;=1,COUNTIF('Meal Counting'!C20:XFD20,"N- ON")+hidden_data!J20,"")</f>
        <v>12</v>
      </c>
      <c r="E22" s="16"/>
      <c r="F22" s="234"/>
      <c r="G22" s="234"/>
      <c r="H22" s="234"/>
      <c r="I22" s="234"/>
      <c r="J22" s="234"/>
      <c r="K22" s="234"/>
      <c r="L22" s="234"/>
      <c r="M22" s="369">
        <f>Summery!I49</f>
        <v>20.102420856610802</v>
      </c>
      <c r="N22" s="370"/>
      <c r="O22" s="373">
        <f>Summery!I51</f>
        <v>40.204841713221604</v>
      </c>
      <c r="P22" s="374"/>
      <c r="Q22" s="234"/>
      <c r="R22" s="234"/>
      <c r="S22" s="234"/>
      <c r="T22" s="234"/>
      <c r="U22" s="234"/>
    </row>
    <row r="23" spans="2:21" ht="30" customHeight="1" x14ac:dyDescent="0.2">
      <c r="B23" s="233">
        <f t="shared" si="0"/>
        <v>45492</v>
      </c>
      <c r="C23" s="230">
        <f>IF(COUNTIF('Meal Counting'!$C21:$AP21,"D- ON")+hidden_data!I21&gt;=1,COUNTIF('Meal Counting'!$C21:$AP21,"D- ON")+hidden_data!I21,"")</f>
        <v>11</v>
      </c>
      <c r="D23" s="231">
        <f>IF(COUNTIF('Meal Counting'!C21:XFD21,"N- ON")+hidden_data!J21&gt;=1,COUNTIF('Meal Counting'!C21:XFD21,"N- ON")+hidden_data!J21,"")</f>
        <v>12</v>
      </c>
      <c r="E23" s="16"/>
      <c r="F23" s="234"/>
      <c r="G23" s="234"/>
      <c r="H23" s="234"/>
      <c r="I23" s="234"/>
      <c r="J23" s="234"/>
      <c r="K23" s="234"/>
      <c r="L23" s="234"/>
      <c r="M23" s="371"/>
      <c r="N23" s="372"/>
      <c r="O23" s="375"/>
      <c r="P23" s="376"/>
      <c r="Q23" s="234"/>
      <c r="R23" s="234"/>
      <c r="S23" s="234"/>
      <c r="T23" s="234"/>
      <c r="U23" s="234"/>
    </row>
    <row r="24" spans="2:21" ht="30" customHeight="1" x14ac:dyDescent="0.2">
      <c r="B24" s="232">
        <f t="shared" si="0"/>
        <v>45493</v>
      </c>
      <c r="C24" s="230">
        <f>IF(COUNTIF('Meal Counting'!$C22:$AP22,"D- ON")+hidden_data!I22&gt;=1,COUNTIF('Meal Counting'!$C22:$AP22,"D- ON")+hidden_data!I22,"")</f>
        <v>11</v>
      </c>
      <c r="D24" s="231">
        <f>IF(COUNTIF('Meal Counting'!C22:XFD22,"N- ON")+hidden_data!J22&gt;=1,COUNTIF('Meal Counting'!C22:XFD22,"N- ON")+hidden_data!J22,"")</f>
        <v>10</v>
      </c>
      <c r="E24" s="16"/>
    </row>
    <row r="25" spans="2:21" ht="30" customHeight="1" x14ac:dyDescent="0.2">
      <c r="B25" s="233">
        <f t="shared" si="0"/>
        <v>45494</v>
      </c>
      <c r="C25" s="230">
        <f>IF(COUNTIF('Meal Counting'!$C23:$AP23,"D- ON")+hidden_data!I23&gt;=1,COUNTIF('Meal Counting'!$C23:$AP23,"D- ON")+hidden_data!I23,"")</f>
        <v>11</v>
      </c>
      <c r="D25" s="231">
        <f>IF(COUNTIF('Meal Counting'!C23:XFD23,"N- ON")+hidden_data!J23&gt;=1,COUNTIF('Meal Counting'!C23:XFD23,"N- ON")+hidden_data!J23,"")</f>
        <v>13</v>
      </c>
      <c r="E25" s="16"/>
    </row>
    <row r="26" spans="2:21" ht="30" customHeight="1" x14ac:dyDescent="0.2">
      <c r="B26" s="232">
        <f t="shared" si="0"/>
        <v>45495</v>
      </c>
      <c r="C26" s="230">
        <f>IF(COUNTIF('Meal Counting'!$C24:$AP24,"D- ON")+hidden_data!I24&gt;=1,COUNTIF('Meal Counting'!$C24:$AP24,"D- ON")+hidden_data!I24,"")</f>
        <v>13</v>
      </c>
      <c r="D26" s="231">
        <f>IF(COUNTIF('Meal Counting'!C24:XFD24,"N- ON")+hidden_data!J24&gt;=1,COUNTIF('Meal Counting'!C24:XFD24,"N- ON")+hidden_data!J24,"")</f>
        <v>15</v>
      </c>
      <c r="E26" s="16"/>
    </row>
    <row r="27" spans="2:21" ht="30" customHeight="1" x14ac:dyDescent="0.2">
      <c r="B27" s="233">
        <f t="shared" si="0"/>
        <v>45496</v>
      </c>
      <c r="C27" s="230">
        <f>IF(COUNTIF('Meal Counting'!$C25:$AP25,"D- ON")+hidden_data!I25&gt;=1,COUNTIF('Meal Counting'!$C25:$AP25,"D- ON")+hidden_data!I25,"")</f>
        <v>14</v>
      </c>
      <c r="D27" s="231">
        <f>IF(COUNTIF('Meal Counting'!C25:XFD25,"N- ON")+hidden_data!J25&gt;=1,COUNTIF('Meal Counting'!C25:XFD25,"N- ON")+hidden_data!J25,"")</f>
        <v>13</v>
      </c>
      <c r="E27" s="16"/>
    </row>
    <row r="28" spans="2:21" ht="30" customHeight="1" x14ac:dyDescent="0.2">
      <c r="B28" s="232">
        <f t="shared" si="0"/>
        <v>45497</v>
      </c>
      <c r="C28" s="230">
        <f>IF(COUNTIF('Meal Counting'!$C26:$AP26,"D- ON")+hidden_data!I26&gt;=1,COUNTIF('Meal Counting'!$C26:$AP26,"D- ON")+hidden_data!I26,"")</f>
        <v>12</v>
      </c>
      <c r="D28" s="231">
        <f>IF(COUNTIF('Meal Counting'!C26:XFD26,"N- ON")+hidden_data!J26&gt;=1,COUNTIF('Meal Counting'!C26:XFD26,"N- ON")+hidden_data!J26,"")</f>
        <v>15</v>
      </c>
      <c r="E28" s="16"/>
    </row>
    <row r="29" spans="2:21" ht="30" customHeight="1" x14ac:dyDescent="0.2">
      <c r="B29" s="233">
        <f t="shared" si="0"/>
        <v>45498</v>
      </c>
      <c r="C29" s="230">
        <f>IF(COUNTIF('Meal Counting'!$C27:$AP27,"D- ON")+hidden_data!I27&gt;=1,COUNTIF('Meal Counting'!$C27:$AP27,"D- ON")+hidden_data!I27,"")</f>
        <v>12</v>
      </c>
      <c r="D29" s="231">
        <f>IF(COUNTIF('Meal Counting'!C27:XFD27,"N- ON")+hidden_data!J27&gt;=1,COUNTIF('Meal Counting'!C27:XFD27,"N- ON")+hidden_data!J27,"")</f>
        <v>14</v>
      </c>
      <c r="E29" s="16"/>
    </row>
    <row r="30" spans="2:21" ht="30" customHeight="1" x14ac:dyDescent="0.2">
      <c r="B30" s="232">
        <f t="shared" si="0"/>
        <v>45499</v>
      </c>
      <c r="C30" s="230">
        <f>IF(COUNTIF('Meal Counting'!$C28:$AP28,"D- ON")+hidden_data!I28&gt;=1,COUNTIF('Meal Counting'!$C28:$AP28,"D- ON")+hidden_data!I28,"")</f>
        <v>14</v>
      </c>
      <c r="D30" s="231">
        <f>IF(COUNTIF('Meal Counting'!C28:XFD28,"N- ON")+hidden_data!J28&gt;=1,COUNTIF('Meal Counting'!C28:XFD28,"N- ON")+hidden_data!J28,"")</f>
        <v>15</v>
      </c>
      <c r="E30" s="16"/>
    </row>
    <row r="31" spans="2:21" ht="30" customHeight="1" x14ac:dyDescent="0.2">
      <c r="B31" s="233">
        <f t="shared" si="0"/>
        <v>45500</v>
      </c>
      <c r="C31" s="230">
        <f>IF(COUNTIF('Meal Counting'!$C29:$AP29,"D- ON")+hidden_data!I29&gt;=1,COUNTIF('Meal Counting'!$C29:$AP29,"D- ON")+hidden_data!I29,"")</f>
        <v>13</v>
      </c>
      <c r="D31" s="231">
        <f>IF(COUNTIF('Meal Counting'!C29:XFD29,"N- ON")+hidden_data!J29&gt;=1,COUNTIF('Meal Counting'!C29:XFD29,"N- ON")+hidden_data!J29,"")</f>
        <v>12</v>
      </c>
      <c r="E31" s="16"/>
    </row>
    <row r="32" spans="2:21" ht="30" customHeight="1" x14ac:dyDescent="0.2">
      <c r="B32" s="232">
        <f t="shared" si="0"/>
        <v>45501</v>
      </c>
      <c r="C32" s="230">
        <f>IF(COUNTIF('Meal Counting'!$C30:$AP30,"D- ON")+hidden_data!I30&gt;=1,COUNTIF('Meal Counting'!$C30:$AP30,"D- ON")+hidden_data!I30,"")</f>
        <v>10</v>
      </c>
      <c r="D32" s="231">
        <f>IF(COUNTIF('Meal Counting'!C30:XFD30,"N- ON")+hidden_data!J30&gt;=1,COUNTIF('Meal Counting'!C30:XFD30,"N- ON")+hidden_data!J30,"")</f>
        <v>11</v>
      </c>
      <c r="E32" s="16"/>
    </row>
    <row r="33" spans="2:5" ht="30" customHeight="1" x14ac:dyDescent="0.2">
      <c r="B33" s="233">
        <f t="shared" si="0"/>
        <v>45502</v>
      </c>
      <c r="C33" s="230">
        <f>IF(COUNTIF('Meal Counting'!$C31:$AP31,"D- ON")+hidden_data!I31&gt;=1,COUNTIF('Meal Counting'!$C31:$AP31,"D- ON")+hidden_data!I31,"")</f>
        <v>11</v>
      </c>
      <c r="D33" s="231">
        <f>IF(COUNTIF('Meal Counting'!C31:XFD31,"N- ON")+hidden_data!J31&gt;=1,COUNTIF('Meal Counting'!C31:XFD31,"N- ON")+hidden_data!J31,"")</f>
        <v>12</v>
      </c>
      <c r="E33" s="16"/>
    </row>
    <row r="34" spans="2:5" ht="30" customHeight="1" x14ac:dyDescent="0.2">
      <c r="B34" s="232">
        <f t="shared" si="0"/>
        <v>45503</v>
      </c>
      <c r="C34" s="230">
        <f>IF(COUNTIF('Meal Counting'!$C32:$AP32,"D- ON")+hidden_data!I32&gt;=1,COUNTIF('Meal Counting'!$C32:$AP32,"D- ON")+hidden_data!I32,"")</f>
        <v>12</v>
      </c>
      <c r="D34" s="231" t="str">
        <f>IF(COUNTIF('Meal Counting'!C32:XFD32,"N- ON")+hidden_data!J32&gt;=1,COUNTIF('Meal Counting'!C32:XFD32,"N- ON")+hidden_data!J32,"")</f>
        <v/>
      </c>
      <c r="E34" s="16"/>
    </row>
    <row r="35" spans="2:5" ht="30" customHeight="1" x14ac:dyDescent="0.2">
      <c r="B35" s="232">
        <f t="shared" si="0"/>
        <v>45504</v>
      </c>
      <c r="C35" s="230" t="str">
        <f>IF(COUNTIF('Meal Counting'!$C33:$AP33,"D- ON")+hidden_data!I33&gt;=1,COUNTIF('Meal Counting'!$C33:$AP33,"D- ON")+hidden_data!I33,"")</f>
        <v/>
      </c>
      <c r="D35" s="231" t="str">
        <f>IF(COUNTIF('Meal Counting'!C33:XFD33,"N- ON")+hidden_data!J33&gt;=1,COUNTIF('Meal Counting'!C33:XFD33,"N- ON")+hidden_data!J33,"")</f>
        <v/>
      </c>
      <c r="E35" s="16"/>
    </row>
    <row r="36" spans="2:5" ht="30" customHeight="1" x14ac:dyDescent="0.2">
      <c r="B36" s="233">
        <f t="shared" si="0"/>
        <v>45505</v>
      </c>
      <c r="C36" s="230" t="str">
        <f>IF(COUNTIF('Meal Counting'!$C34:$AP34,"D- ON")+hidden_data!I34&gt;=1,COUNTIF('Meal Counting'!$C34:$AP34,"D- ON")+hidden_data!I34,"")</f>
        <v/>
      </c>
      <c r="D36" s="231" t="str">
        <f>IF(COUNTIF('Meal Counting'!C34:XFD34,"N- ON")+hidden_data!J34&gt;=1,COUNTIF('Meal Counting'!C34:XFD34,"N- ON")+hidden_data!J34,"")</f>
        <v/>
      </c>
      <c r="E36" s="16"/>
    </row>
  </sheetData>
  <sheetProtection algorithmName="SHA-512" hashValue="ou+AGkdpCxY4kM1d+VY/1FjgDs1kO66nGfdJ1hMN6WRQfP4ivMh9qMKKE4Tr+QkZPYtpUoPjRHqpGSKedZ0M+g==" saltValue="1aEVRNoEBMFPw2NnzzPHlA==" spinCount="100000" sheet="1" objects="1"/>
  <mergeCells count="31">
    <mergeCell ref="C1:U1"/>
    <mergeCell ref="C3:D3"/>
    <mergeCell ref="M3:O3"/>
    <mergeCell ref="M4:N4"/>
    <mergeCell ref="O4:P4"/>
    <mergeCell ref="B3:B4"/>
    <mergeCell ref="H3:H4"/>
    <mergeCell ref="H5:H6"/>
    <mergeCell ref="I3:I4"/>
    <mergeCell ref="I5:I6"/>
    <mergeCell ref="F5:G6"/>
    <mergeCell ref="F3:G4"/>
    <mergeCell ref="M18:P19"/>
    <mergeCell ref="M20:N21"/>
    <mergeCell ref="O20:P21"/>
    <mergeCell ref="M22:N23"/>
    <mergeCell ref="O22:P23"/>
    <mergeCell ref="F10:G10"/>
    <mergeCell ref="J10:K10"/>
    <mergeCell ref="J5:K6"/>
    <mergeCell ref="M9:P10"/>
    <mergeCell ref="T5:U6"/>
    <mergeCell ref="R3:S6"/>
    <mergeCell ref="M5:N6"/>
    <mergeCell ref="O5:P6"/>
    <mergeCell ref="M15:N16"/>
    <mergeCell ref="O15:P16"/>
    <mergeCell ref="M11:N12"/>
    <mergeCell ref="O11:P12"/>
    <mergeCell ref="M13:N14"/>
    <mergeCell ref="O13:P14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-0.499984740745262"/>
  </sheetPr>
  <dimension ref="A1:AR55"/>
  <sheetViews>
    <sheetView zoomScaleNormal="100" workbookViewId="0">
      <pane xSplit="2" ySplit="2" topLeftCell="W20" activePane="bottomRight" state="frozen"/>
      <selection pane="bottomLeft"/>
      <selection pane="topRight"/>
      <selection pane="bottomRight" activeCell="AD57" sqref="AD57"/>
    </sheetView>
  </sheetViews>
  <sheetFormatPr defaultColWidth="11.1640625" defaultRowHeight="15" x14ac:dyDescent="0.2"/>
  <cols>
    <col min="1" max="2" width="9.68359375" style="200" customWidth="1"/>
    <col min="3" max="42" width="11.1640625" style="201"/>
    <col min="43" max="16384" width="11.1640625" style="254"/>
  </cols>
  <sheetData>
    <row r="1" spans="1:44" s="255" customFormat="1" ht="24.75" customHeight="1" thickBot="1" x14ac:dyDescent="0.25">
      <c r="A1" s="202"/>
      <c r="B1" s="203" t="s">
        <v>23</v>
      </c>
      <c r="C1" s="475" t="s">
        <v>24</v>
      </c>
      <c r="D1" s="476"/>
      <c r="E1" s="475" t="s">
        <v>25</v>
      </c>
      <c r="F1" s="476"/>
      <c r="G1" s="475" t="s">
        <v>26</v>
      </c>
      <c r="H1" s="476"/>
      <c r="I1" s="475" t="s">
        <v>27</v>
      </c>
      <c r="J1" s="476"/>
      <c r="K1" s="475" t="s">
        <v>28</v>
      </c>
      <c r="L1" s="476"/>
      <c r="M1" s="475" t="s">
        <v>29</v>
      </c>
      <c r="N1" s="476"/>
      <c r="O1" s="475" t="s">
        <v>30</v>
      </c>
      <c r="P1" s="476"/>
      <c r="Q1" s="475" t="s">
        <v>31</v>
      </c>
      <c r="R1" s="476"/>
      <c r="S1" s="475" t="s">
        <v>32</v>
      </c>
      <c r="T1" s="476"/>
      <c r="U1" s="475" t="s">
        <v>33</v>
      </c>
      <c r="V1" s="476"/>
      <c r="W1" s="475" t="s">
        <v>34</v>
      </c>
      <c r="X1" s="476"/>
      <c r="Y1" s="475" t="s">
        <v>35</v>
      </c>
      <c r="Z1" s="476"/>
      <c r="AA1" s="475" t="s">
        <v>36</v>
      </c>
      <c r="AB1" s="476"/>
      <c r="AC1" s="475" t="s">
        <v>37</v>
      </c>
      <c r="AD1" s="476"/>
      <c r="AE1" s="475" t="s">
        <v>38</v>
      </c>
      <c r="AF1" s="476"/>
      <c r="AG1" s="475" t="s">
        <v>39</v>
      </c>
      <c r="AH1" s="476"/>
      <c r="AI1" s="475" t="s">
        <v>40</v>
      </c>
      <c r="AJ1" s="476"/>
      <c r="AK1" s="475" t="s">
        <v>41</v>
      </c>
      <c r="AL1" s="476"/>
      <c r="AM1" s="475" t="s">
        <v>42</v>
      </c>
      <c r="AN1" s="476"/>
      <c r="AO1" s="475" t="s">
        <v>169</v>
      </c>
      <c r="AP1" s="477"/>
      <c r="AQ1" s="478"/>
      <c r="AR1" s="478"/>
    </row>
    <row r="2" spans="1:44" ht="15.75" thickBot="1" x14ac:dyDescent="0.25">
      <c r="A2" s="204" t="s">
        <v>1</v>
      </c>
      <c r="B2" s="274"/>
      <c r="C2" s="205" t="s">
        <v>5</v>
      </c>
      <c r="D2" s="206" t="s">
        <v>6</v>
      </c>
      <c r="E2" s="220" t="s">
        <v>5</v>
      </c>
      <c r="F2" s="221" t="s">
        <v>6</v>
      </c>
      <c r="G2" s="220" t="s">
        <v>5</v>
      </c>
      <c r="H2" s="221" t="s">
        <v>6</v>
      </c>
      <c r="I2" s="220" t="s">
        <v>5</v>
      </c>
      <c r="J2" s="221" t="s">
        <v>6</v>
      </c>
      <c r="K2" s="220" t="s">
        <v>5</v>
      </c>
      <c r="L2" s="221" t="s">
        <v>6</v>
      </c>
      <c r="M2" s="220" t="s">
        <v>5</v>
      </c>
      <c r="N2" s="221" t="s">
        <v>6</v>
      </c>
      <c r="O2" s="220" t="s">
        <v>5</v>
      </c>
      <c r="P2" s="221" t="s">
        <v>6</v>
      </c>
      <c r="Q2" s="220" t="s">
        <v>5</v>
      </c>
      <c r="R2" s="221" t="s">
        <v>6</v>
      </c>
      <c r="S2" s="220" t="s">
        <v>5</v>
      </c>
      <c r="T2" s="221" t="s">
        <v>6</v>
      </c>
      <c r="U2" s="220" t="s">
        <v>5</v>
      </c>
      <c r="V2" s="221" t="s">
        <v>6</v>
      </c>
      <c r="W2" s="220" t="s">
        <v>5</v>
      </c>
      <c r="X2" s="221" t="s">
        <v>6</v>
      </c>
      <c r="Y2" s="220" t="s">
        <v>5</v>
      </c>
      <c r="Z2" s="221" t="s">
        <v>6</v>
      </c>
      <c r="AA2" s="220" t="s">
        <v>5</v>
      </c>
      <c r="AB2" s="221" t="s">
        <v>6</v>
      </c>
      <c r="AC2" s="220" t="s">
        <v>5</v>
      </c>
      <c r="AD2" s="221" t="s">
        <v>6</v>
      </c>
      <c r="AE2" s="220" t="s">
        <v>5</v>
      </c>
      <c r="AF2" s="221" t="s">
        <v>6</v>
      </c>
      <c r="AG2" s="220" t="s">
        <v>5</v>
      </c>
      <c r="AH2" s="221" t="s">
        <v>6</v>
      </c>
      <c r="AI2" s="220" t="s">
        <v>5</v>
      </c>
      <c r="AJ2" s="221" t="s">
        <v>6</v>
      </c>
      <c r="AK2" s="220" t="s">
        <v>5</v>
      </c>
      <c r="AL2" s="221" t="s">
        <v>6</v>
      </c>
      <c r="AM2" s="220" t="s">
        <v>5</v>
      </c>
      <c r="AN2" s="222" t="s">
        <v>6</v>
      </c>
      <c r="AO2" s="220" t="s">
        <v>5</v>
      </c>
      <c r="AP2" s="249" t="s">
        <v>6</v>
      </c>
      <c r="AQ2" s="256"/>
      <c r="AR2" s="256"/>
    </row>
    <row r="3" spans="1:44" s="255" customFormat="1" ht="15.75" thickBot="1" x14ac:dyDescent="0.25">
      <c r="A3" s="464">
        <f>Dashboard!C1</f>
        <v>45474</v>
      </c>
      <c r="B3" s="465"/>
      <c r="C3" s="207"/>
      <c r="D3" s="208" t="s">
        <v>43</v>
      </c>
      <c r="E3" s="207"/>
      <c r="F3" s="208" t="s">
        <v>44</v>
      </c>
      <c r="G3" s="207"/>
      <c r="H3" s="208" t="s">
        <v>44</v>
      </c>
      <c r="I3" s="207"/>
      <c r="J3" s="208" t="s">
        <v>43</v>
      </c>
      <c r="K3" s="207"/>
      <c r="L3" s="208" t="s">
        <v>43</v>
      </c>
      <c r="M3" s="207"/>
      <c r="N3" s="208" t="s">
        <v>43</v>
      </c>
      <c r="O3" s="207"/>
      <c r="P3" s="208" t="s">
        <v>43</v>
      </c>
      <c r="Q3" s="207"/>
      <c r="R3" s="208" t="s">
        <v>43</v>
      </c>
      <c r="S3" s="207"/>
      <c r="T3" s="208" t="s">
        <v>43</v>
      </c>
      <c r="U3" s="207"/>
      <c r="V3" s="208" t="s">
        <v>43</v>
      </c>
      <c r="W3" s="207"/>
      <c r="X3" s="208" t="s">
        <v>43</v>
      </c>
      <c r="Y3" s="207"/>
      <c r="Z3" s="208" t="s">
        <v>43</v>
      </c>
      <c r="AA3" s="207"/>
      <c r="AB3" s="208" t="s">
        <v>44</v>
      </c>
      <c r="AC3" s="207"/>
      <c r="AD3" s="208" t="s">
        <v>43</v>
      </c>
      <c r="AE3" s="207"/>
      <c r="AF3" s="208" t="s">
        <v>43</v>
      </c>
      <c r="AG3" s="207"/>
      <c r="AH3" s="208" t="s">
        <v>43</v>
      </c>
      <c r="AI3" s="207"/>
      <c r="AJ3" s="208" t="s">
        <v>43</v>
      </c>
      <c r="AK3" s="207"/>
      <c r="AL3" s="208" t="s">
        <v>43</v>
      </c>
      <c r="AM3" s="207"/>
      <c r="AN3" s="223" t="s">
        <v>43</v>
      </c>
      <c r="AO3" s="207"/>
      <c r="AP3" s="208"/>
      <c r="AQ3" s="257"/>
      <c r="AR3" s="257"/>
    </row>
    <row r="4" spans="1:44" s="255" customFormat="1" ht="15.75" thickBot="1" x14ac:dyDescent="0.25">
      <c r="A4" s="466">
        <f>A3+1</f>
        <v>45475</v>
      </c>
      <c r="B4" s="467"/>
      <c r="C4" s="207" t="s">
        <v>45</v>
      </c>
      <c r="D4" s="208" t="s">
        <v>43</v>
      </c>
      <c r="E4" s="207" t="s">
        <v>46</v>
      </c>
      <c r="F4" s="208" t="s">
        <v>44</v>
      </c>
      <c r="G4" s="207" t="s">
        <v>46</v>
      </c>
      <c r="H4" s="208" t="s">
        <v>44</v>
      </c>
      <c r="I4" s="207" t="s">
        <v>45</v>
      </c>
      <c r="J4" s="208" t="s">
        <v>43</v>
      </c>
      <c r="K4" s="207" t="s">
        <v>45</v>
      </c>
      <c r="L4" s="208" t="s">
        <v>43</v>
      </c>
      <c r="M4" s="207" t="s">
        <v>45</v>
      </c>
      <c r="N4" s="208" t="s">
        <v>43</v>
      </c>
      <c r="O4" s="207" t="s">
        <v>45</v>
      </c>
      <c r="P4" s="208" t="s">
        <v>43</v>
      </c>
      <c r="Q4" s="207" t="s">
        <v>46</v>
      </c>
      <c r="R4" s="208" t="s">
        <v>43</v>
      </c>
      <c r="S4" s="207" t="s">
        <v>45</v>
      </c>
      <c r="T4" s="208" t="s">
        <v>43</v>
      </c>
      <c r="U4" s="207" t="s">
        <v>45</v>
      </c>
      <c r="V4" s="208" t="s">
        <v>43</v>
      </c>
      <c r="W4" s="207" t="s">
        <v>45</v>
      </c>
      <c r="X4" s="208" t="s">
        <v>43</v>
      </c>
      <c r="Y4" s="207" t="s">
        <v>45</v>
      </c>
      <c r="Z4" s="208" t="s">
        <v>43</v>
      </c>
      <c r="AA4" s="207" t="s">
        <v>46</v>
      </c>
      <c r="AB4" s="208" t="s">
        <v>44</v>
      </c>
      <c r="AC4" s="207" t="s">
        <v>45</v>
      </c>
      <c r="AD4" s="208" t="s">
        <v>43</v>
      </c>
      <c r="AE4" s="207" t="s">
        <v>45</v>
      </c>
      <c r="AF4" s="208" t="s">
        <v>43</v>
      </c>
      <c r="AG4" s="207" t="s">
        <v>45</v>
      </c>
      <c r="AH4" s="208" t="s">
        <v>43</v>
      </c>
      <c r="AI4" s="207" t="s">
        <v>45</v>
      </c>
      <c r="AJ4" s="208" t="s">
        <v>43</v>
      </c>
      <c r="AK4" s="207" t="s">
        <v>45</v>
      </c>
      <c r="AL4" s="208" t="s">
        <v>43</v>
      </c>
      <c r="AM4" s="207" t="s">
        <v>45</v>
      </c>
      <c r="AN4" s="223" t="s">
        <v>43</v>
      </c>
      <c r="AO4" s="207"/>
      <c r="AP4" s="208"/>
      <c r="AQ4" s="257"/>
      <c r="AR4" s="257"/>
    </row>
    <row r="5" spans="1:44" s="255" customFormat="1" ht="15.75" thickBot="1" x14ac:dyDescent="0.25">
      <c r="A5" s="464">
        <f>A4+1</f>
        <v>45476</v>
      </c>
      <c r="B5" s="465"/>
      <c r="C5" s="207" t="s">
        <v>45</v>
      </c>
      <c r="D5" s="208" t="s">
        <v>43</v>
      </c>
      <c r="E5" s="207" t="s">
        <v>46</v>
      </c>
      <c r="F5" s="208" t="s">
        <v>44</v>
      </c>
      <c r="G5" s="207" t="s">
        <v>46</v>
      </c>
      <c r="H5" s="208" t="s">
        <v>44</v>
      </c>
      <c r="I5" s="207" t="s">
        <v>45</v>
      </c>
      <c r="J5" s="208" t="s">
        <v>43</v>
      </c>
      <c r="K5" s="207" t="s">
        <v>45</v>
      </c>
      <c r="L5" s="208" t="s">
        <v>43</v>
      </c>
      <c r="M5" s="207" t="s">
        <v>46</v>
      </c>
      <c r="N5" s="208" t="s">
        <v>44</v>
      </c>
      <c r="O5" s="207" t="s">
        <v>45</v>
      </c>
      <c r="P5" s="208" t="s">
        <v>43</v>
      </c>
      <c r="Q5" s="207" t="s">
        <v>46</v>
      </c>
      <c r="R5" s="208" t="s">
        <v>44</v>
      </c>
      <c r="S5" s="207" t="s">
        <v>45</v>
      </c>
      <c r="T5" s="208" t="s">
        <v>43</v>
      </c>
      <c r="U5" s="207" t="s">
        <v>45</v>
      </c>
      <c r="V5" s="208" t="s">
        <v>43</v>
      </c>
      <c r="W5" s="207" t="s">
        <v>45</v>
      </c>
      <c r="X5" s="208" t="s">
        <v>43</v>
      </c>
      <c r="Y5" s="207" t="s">
        <v>45</v>
      </c>
      <c r="Z5" s="208" t="s">
        <v>44</v>
      </c>
      <c r="AA5" s="207" t="s">
        <v>46</v>
      </c>
      <c r="AB5" s="208" t="s">
        <v>44</v>
      </c>
      <c r="AC5" s="207" t="s">
        <v>45</v>
      </c>
      <c r="AD5" s="208" t="s">
        <v>43</v>
      </c>
      <c r="AE5" s="207" t="s">
        <v>45</v>
      </c>
      <c r="AF5" s="208" t="s">
        <v>44</v>
      </c>
      <c r="AG5" s="207" t="s">
        <v>45</v>
      </c>
      <c r="AH5" s="208" t="s">
        <v>43</v>
      </c>
      <c r="AI5" s="207" t="s">
        <v>45</v>
      </c>
      <c r="AJ5" s="208" t="s">
        <v>43</v>
      </c>
      <c r="AK5" s="207" t="s">
        <v>45</v>
      </c>
      <c r="AL5" s="208" t="s">
        <v>43</v>
      </c>
      <c r="AM5" s="207" t="s">
        <v>45</v>
      </c>
      <c r="AN5" s="223" t="s">
        <v>43</v>
      </c>
      <c r="AO5" s="207"/>
      <c r="AP5" s="208"/>
      <c r="AQ5" s="257"/>
      <c r="AR5" s="257"/>
    </row>
    <row r="6" spans="1:44" s="255" customFormat="1" ht="15.75" thickBot="1" x14ac:dyDescent="0.25">
      <c r="A6" s="466">
        <f t="shared" ref="A6:A34" si="0">A5+1</f>
        <v>45477</v>
      </c>
      <c r="B6" s="467"/>
      <c r="C6" s="207" t="s">
        <v>45</v>
      </c>
      <c r="D6" s="208" t="s">
        <v>43</v>
      </c>
      <c r="E6" s="207" t="s">
        <v>46</v>
      </c>
      <c r="F6" s="208" t="s">
        <v>44</v>
      </c>
      <c r="G6" s="207" t="s">
        <v>46</v>
      </c>
      <c r="H6" s="208" t="s">
        <v>44</v>
      </c>
      <c r="I6" s="207" t="s">
        <v>45</v>
      </c>
      <c r="J6" s="208" t="s">
        <v>43</v>
      </c>
      <c r="K6" s="207" t="s">
        <v>45</v>
      </c>
      <c r="L6" s="208" t="s">
        <v>43</v>
      </c>
      <c r="M6" s="207" t="s">
        <v>46</v>
      </c>
      <c r="N6" s="208" t="s">
        <v>44</v>
      </c>
      <c r="O6" s="207" t="s">
        <v>45</v>
      </c>
      <c r="P6" s="208" t="s">
        <v>43</v>
      </c>
      <c r="Q6" s="207" t="s">
        <v>46</v>
      </c>
      <c r="R6" s="208" t="s">
        <v>43</v>
      </c>
      <c r="S6" s="207" t="s">
        <v>45</v>
      </c>
      <c r="T6" s="208" t="s">
        <v>43</v>
      </c>
      <c r="U6" s="207" t="s">
        <v>45</v>
      </c>
      <c r="V6" s="208" t="s">
        <v>43</v>
      </c>
      <c r="W6" s="207" t="s">
        <v>45</v>
      </c>
      <c r="X6" s="208" t="s">
        <v>43</v>
      </c>
      <c r="Y6" s="207" t="s">
        <v>45</v>
      </c>
      <c r="Z6" s="208" t="s">
        <v>43</v>
      </c>
      <c r="AA6" s="207" t="s">
        <v>46</v>
      </c>
      <c r="AB6" s="208" t="s">
        <v>44</v>
      </c>
      <c r="AC6" s="207" t="s">
        <v>45</v>
      </c>
      <c r="AD6" s="208" t="s">
        <v>43</v>
      </c>
      <c r="AE6" s="207" t="s">
        <v>46</v>
      </c>
      <c r="AF6" s="208" t="s">
        <v>44</v>
      </c>
      <c r="AG6" s="207" t="s">
        <v>45</v>
      </c>
      <c r="AH6" s="208" t="s">
        <v>43</v>
      </c>
      <c r="AI6" s="207" t="s">
        <v>45</v>
      </c>
      <c r="AJ6" s="208" t="s">
        <v>43</v>
      </c>
      <c r="AK6" s="207" t="s">
        <v>45</v>
      </c>
      <c r="AL6" s="208" t="s">
        <v>43</v>
      </c>
      <c r="AM6" s="207" t="s">
        <v>45</v>
      </c>
      <c r="AN6" s="223" t="s">
        <v>43</v>
      </c>
      <c r="AO6" s="207"/>
      <c r="AP6" s="208"/>
      <c r="AQ6" s="257"/>
      <c r="AR6" s="257"/>
    </row>
    <row r="7" spans="1:44" s="255" customFormat="1" ht="15.75" thickBot="1" x14ac:dyDescent="0.25">
      <c r="A7" s="464">
        <f t="shared" si="0"/>
        <v>45478</v>
      </c>
      <c r="B7" s="465"/>
      <c r="C7" s="207" t="s">
        <v>45</v>
      </c>
      <c r="D7" s="208" t="s">
        <v>44</v>
      </c>
      <c r="E7" s="207" t="s">
        <v>46</v>
      </c>
      <c r="F7" s="208" t="s">
        <v>44</v>
      </c>
      <c r="G7" s="207" t="s">
        <v>46</v>
      </c>
      <c r="H7" s="208" t="s">
        <v>44</v>
      </c>
      <c r="I7" s="207" t="s">
        <v>45</v>
      </c>
      <c r="J7" s="208" t="s">
        <v>43</v>
      </c>
      <c r="K7" s="207" t="s">
        <v>45</v>
      </c>
      <c r="L7" s="208" t="s">
        <v>43</v>
      </c>
      <c r="M7" s="207" t="s">
        <v>46</v>
      </c>
      <c r="N7" s="208" t="s">
        <v>44</v>
      </c>
      <c r="O7" s="207" t="s">
        <v>45</v>
      </c>
      <c r="P7" s="208" t="s">
        <v>43</v>
      </c>
      <c r="Q7" s="207" t="s">
        <v>46</v>
      </c>
      <c r="R7" s="208" t="s">
        <v>43</v>
      </c>
      <c r="S7" s="207" t="s">
        <v>45</v>
      </c>
      <c r="T7" s="208" t="s">
        <v>43</v>
      </c>
      <c r="U7" s="207" t="s">
        <v>45</v>
      </c>
      <c r="V7" s="208" t="s">
        <v>43</v>
      </c>
      <c r="W7" s="207" t="s">
        <v>45</v>
      </c>
      <c r="X7" s="208" t="s">
        <v>43</v>
      </c>
      <c r="Y7" s="207" t="s">
        <v>45</v>
      </c>
      <c r="Z7" s="208" t="s">
        <v>44</v>
      </c>
      <c r="AA7" s="207" t="s">
        <v>46</v>
      </c>
      <c r="AB7" s="208" t="s">
        <v>44</v>
      </c>
      <c r="AC7" s="207" t="s">
        <v>45</v>
      </c>
      <c r="AD7" s="208" t="s">
        <v>43</v>
      </c>
      <c r="AE7" s="207" t="s">
        <v>46</v>
      </c>
      <c r="AF7" s="208" t="s">
        <v>44</v>
      </c>
      <c r="AG7" s="207" t="s">
        <v>45</v>
      </c>
      <c r="AH7" s="208" t="s">
        <v>43</v>
      </c>
      <c r="AI7" s="207" t="s">
        <v>45</v>
      </c>
      <c r="AJ7" s="208" t="s">
        <v>43</v>
      </c>
      <c r="AK7" s="207" t="s">
        <v>45</v>
      </c>
      <c r="AL7" s="208" t="s">
        <v>43</v>
      </c>
      <c r="AM7" s="207" t="s">
        <v>45</v>
      </c>
      <c r="AN7" s="223" t="s">
        <v>43</v>
      </c>
      <c r="AO7" s="207"/>
      <c r="AP7" s="208"/>
      <c r="AQ7" s="257"/>
      <c r="AR7" s="257"/>
    </row>
    <row r="8" spans="1:44" s="255" customFormat="1" ht="15.75" thickBot="1" x14ac:dyDescent="0.25">
      <c r="A8" s="466">
        <f t="shared" si="0"/>
        <v>45479</v>
      </c>
      <c r="B8" s="467"/>
      <c r="C8" s="207" t="s">
        <v>46</v>
      </c>
      <c r="D8" s="208" t="s">
        <v>44</v>
      </c>
      <c r="E8" s="207" t="s">
        <v>46</v>
      </c>
      <c r="F8" s="208" t="s">
        <v>44</v>
      </c>
      <c r="G8" s="207" t="s">
        <v>46</v>
      </c>
      <c r="H8" s="208" t="s">
        <v>44</v>
      </c>
      <c r="I8" s="207" t="s">
        <v>45</v>
      </c>
      <c r="J8" s="208" t="s">
        <v>43</v>
      </c>
      <c r="K8" s="207" t="s">
        <v>45</v>
      </c>
      <c r="L8" s="208" t="s">
        <v>43</v>
      </c>
      <c r="M8" s="207" t="s">
        <v>46</v>
      </c>
      <c r="N8" s="208" t="s">
        <v>44</v>
      </c>
      <c r="O8" s="207" t="s">
        <v>45</v>
      </c>
      <c r="P8" s="208" t="s">
        <v>43</v>
      </c>
      <c r="Q8" s="207" t="s">
        <v>46</v>
      </c>
      <c r="R8" s="208" t="s">
        <v>43</v>
      </c>
      <c r="S8" s="207" t="s">
        <v>45</v>
      </c>
      <c r="T8" s="208" t="s">
        <v>44</v>
      </c>
      <c r="U8" s="207" t="s">
        <v>45</v>
      </c>
      <c r="V8" s="208" t="s">
        <v>43</v>
      </c>
      <c r="W8" s="207" t="s">
        <v>45</v>
      </c>
      <c r="X8" s="208" t="s">
        <v>43</v>
      </c>
      <c r="Y8" s="207" t="s">
        <v>46</v>
      </c>
      <c r="Z8" s="208" t="s">
        <v>44</v>
      </c>
      <c r="AA8" s="207" t="s">
        <v>46</v>
      </c>
      <c r="AB8" s="208" t="s">
        <v>44</v>
      </c>
      <c r="AC8" s="207" t="s">
        <v>45</v>
      </c>
      <c r="AD8" s="208" t="s">
        <v>43</v>
      </c>
      <c r="AE8" s="207" t="s">
        <v>46</v>
      </c>
      <c r="AF8" s="208" t="s">
        <v>44</v>
      </c>
      <c r="AG8" s="207" t="s">
        <v>45</v>
      </c>
      <c r="AH8" s="208" t="s">
        <v>43</v>
      </c>
      <c r="AI8" s="207" t="s">
        <v>45</v>
      </c>
      <c r="AJ8" s="208" t="s">
        <v>44</v>
      </c>
      <c r="AK8" s="207" t="s">
        <v>45</v>
      </c>
      <c r="AL8" s="208" t="s">
        <v>43</v>
      </c>
      <c r="AM8" s="207" t="s">
        <v>46</v>
      </c>
      <c r="AN8" s="223" t="s">
        <v>44</v>
      </c>
      <c r="AO8" s="207"/>
      <c r="AP8" s="208"/>
      <c r="AQ8" s="257"/>
      <c r="AR8" s="257"/>
    </row>
    <row r="9" spans="1:44" s="255" customFormat="1" ht="15.75" thickBot="1" x14ac:dyDescent="0.25">
      <c r="A9" s="464">
        <f t="shared" si="0"/>
        <v>45480</v>
      </c>
      <c r="B9" s="465"/>
      <c r="C9" s="207" t="s">
        <v>46</v>
      </c>
      <c r="D9" s="208" t="s">
        <v>43</v>
      </c>
      <c r="E9" s="207" t="s">
        <v>46</v>
      </c>
      <c r="F9" s="208" t="s">
        <v>44</v>
      </c>
      <c r="G9" s="207" t="s">
        <v>46</v>
      </c>
      <c r="H9" s="208" t="s">
        <v>44</v>
      </c>
      <c r="I9" s="207" t="s">
        <v>45</v>
      </c>
      <c r="J9" s="208" t="s">
        <v>43</v>
      </c>
      <c r="K9" s="207" t="s">
        <v>46</v>
      </c>
      <c r="L9" s="208" t="s">
        <v>44</v>
      </c>
      <c r="M9" s="207" t="s">
        <v>46</v>
      </c>
      <c r="N9" s="208" t="s">
        <v>44</v>
      </c>
      <c r="O9" s="207" t="s">
        <v>45</v>
      </c>
      <c r="P9" s="208" t="s">
        <v>43</v>
      </c>
      <c r="Q9" s="207" t="s">
        <v>46</v>
      </c>
      <c r="R9" s="208" t="s">
        <v>43</v>
      </c>
      <c r="S9" s="207" t="s">
        <v>46</v>
      </c>
      <c r="T9" s="208" t="s">
        <v>44</v>
      </c>
      <c r="U9" s="207" t="s">
        <v>45</v>
      </c>
      <c r="V9" s="208" t="s">
        <v>43</v>
      </c>
      <c r="W9" s="207" t="s">
        <v>45</v>
      </c>
      <c r="X9" s="208" t="s">
        <v>43</v>
      </c>
      <c r="Y9" s="207" t="s">
        <v>46</v>
      </c>
      <c r="Z9" s="208" t="s">
        <v>44</v>
      </c>
      <c r="AA9" s="207" t="s">
        <v>46</v>
      </c>
      <c r="AB9" s="208" t="s">
        <v>44</v>
      </c>
      <c r="AC9" s="207" t="s">
        <v>45</v>
      </c>
      <c r="AD9" s="208" t="s">
        <v>43</v>
      </c>
      <c r="AE9" s="207" t="s">
        <v>46</v>
      </c>
      <c r="AF9" s="208" t="s">
        <v>44</v>
      </c>
      <c r="AG9" s="207" t="s">
        <v>45</v>
      </c>
      <c r="AH9" s="208" t="s">
        <v>43</v>
      </c>
      <c r="AI9" s="207" t="s">
        <v>45</v>
      </c>
      <c r="AJ9" s="208" t="s">
        <v>44</v>
      </c>
      <c r="AK9" s="207" t="s">
        <v>45</v>
      </c>
      <c r="AL9" s="208" t="s">
        <v>43</v>
      </c>
      <c r="AM9" s="207" t="s">
        <v>46</v>
      </c>
      <c r="AN9" s="223" t="s">
        <v>43</v>
      </c>
      <c r="AO9" s="207"/>
      <c r="AP9" s="208"/>
      <c r="AQ9" s="257"/>
      <c r="AR9" s="257"/>
    </row>
    <row r="10" spans="1:44" s="255" customFormat="1" ht="15.75" thickBot="1" x14ac:dyDescent="0.25">
      <c r="A10" s="466">
        <f t="shared" si="0"/>
        <v>45481</v>
      </c>
      <c r="B10" s="467"/>
      <c r="C10" s="207" t="s">
        <v>45</v>
      </c>
      <c r="D10" s="208" t="s">
        <v>43</v>
      </c>
      <c r="E10" s="207" t="s">
        <v>46</v>
      </c>
      <c r="F10" s="208" t="s">
        <v>44</v>
      </c>
      <c r="G10" s="207" t="s">
        <v>46</v>
      </c>
      <c r="H10" s="208" t="s">
        <v>44</v>
      </c>
      <c r="I10" s="207" t="s">
        <v>45</v>
      </c>
      <c r="J10" s="208" t="s">
        <v>44</v>
      </c>
      <c r="K10" s="207" t="s">
        <v>46</v>
      </c>
      <c r="L10" s="208" t="s">
        <v>43</v>
      </c>
      <c r="M10" s="207" t="s">
        <v>46</v>
      </c>
      <c r="N10" s="208" t="s">
        <v>43</v>
      </c>
      <c r="O10" s="207" t="s">
        <v>45</v>
      </c>
      <c r="P10" s="208" t="s">
        <v>43</v>
      </c>
      <c r="Q10" s="207" t="s">
        <v>46</v>
      </c>
      <c r="R10" s="208" t="s">
        <v>43</v>
      </c>
      <c r="S10" s="207" t="s">
        <v>46</v>
      </c>
      <c r="T10" s="208" t="s">
        <v>43</v>
      </c>
      <c r="U10" s="207" t="s">
        <v>45</v>
      </c>
      <c r="V10" s="208" t="s">
        <v>43</v>
      </c>
      <c r="W10" s="207" t="s">
        <v>45</v>
      </c>
      <c r="X10" s="208" t="s">
        <v>43</v>
      </c>
      <c r="Y10" s="207" t="s">
        <v>46</v>
      </c>
      <c r="Z10" s="208" t="s">
        <v>44</v>
      </c>
      <c r="AA10" s="207" t="s">
        <v>46</v>
      </c>
      <c r="AB10" s="208" t="s">
        <v>44</v>
      </c>
      <c r="AC10" s="207" t="s">
        <v>45</v>
      </c>
      <c r="AD10" s="208" t="s">
        <v>43</v>
      </c>
      <c r="AE10" s="207" t="s">
        <v>46</v>
      </c>
      <c r="AF10" s="208" t="s">
        <v>44</v>
      </c>
      <c r="AG10" s="207" t="s">
        <v>45</v>
      </c>
      <c r="AH10" s="208" t="s">
        <v>43</v>
      </c>
      <c r="AI10" s="207" t="s">
        <v>45</v>
      </c>
      <c r="AJ10" s="208" t="s">
        <v>43</v>
      </c>
      <c r="AK10" s="207" t="s">
        <v>45</v>
      </c>
      <c r="AL10" s="208" t="s">
        <v>43</v>
      </c>
      <c r="AM10" s="207" t="s">
        <v>45</v>
      </c>
      <c r="AN10" s="223" t="s">
        <v>43</v>
      </c>
      <c r="AO10" s="207"/>
      <c r="AP10" s="208"/>
      <c r="AQ10" s="257"/>
      <c r="AR10" s="257"/>
    </row>
    <row r="11" spans="1:44" s="255" customFormat="1" ht="15.75" thickBot="1" x14ac:dyDescent="0.25">
      <c r="A11" s="464">
        <f t="shared" si="0"/>
        <v>45482</v>
      </c>
      <c r="B11" s="465"/>
      <c r="C11" s="207" t="s">
        <v>45</v>
      </c>
      <c r="D11" s="208" t="s">
        <v>43</v>
      </c>
      <c r="E11" s="207" t="s">
        <v>46</v>
      </c>
      <c r="F11" s="208" t="s">
        <v>44</v>
      </c>
      <c r="G11" s="207" t="s">
        <v>46</v>
      </c>
      <c r="H11" s="208" t="s">
        <v>44</v>
      </c>
      <c r="I11" s="207" t="s">
        <v>46</v>
      </c>
      <c r="J11" s="208" t="s">
        <v>43</v>
      </c>
      <c r="K11" s="207" t="s">
        <v>45</v>
      </c>
      <c r="L11" s="208" t="s">
        <v>43</v>
      </c>
      <c r="M11" s="207" t="s">
        <v>45</v>
      </c>
      <c r="N11" s="208" t="s">
        <v>43</v>
      </c>
      <c r="O11" s="207" t="s">
        <v>45</v>
      </c>
      <c r="P11" s="208" t="s">
        <v>44</v>
      </c>
      <c r="Q11" s="207" t="s">
        <v>46</v>
      </c>
      <c r="R11" s="208" t="s">
        <v>43</v>
      </c>
      <c r="S11" s="207" t="s">
        <v>45</v>
      </c>
      <c r="T11" s="208" t="s">
        <v>43</v>
      </c>
      <c r="U11" s="207" t="s">
        <v>45</v>
      </c>
      <c r="V11" s="208" t="s">
        <v>44</v>
      </c>
      <c r="W11" s="207" t="s">
        <v>45</v>
      </c>
      <c r="X11" s="208" t="s">
        <v>43</v>
      </c>
      <c r="Y11" s="207" t="s">
        <v>46</v>
      </c>
      <c r="Z11" s="208" t="s">
        <v>44</v>
      </c>
      <c r="AA11" s="207" t="s">
        <v>46</v>
      </c>
      <c r="AB11" s="208" t="s">
        <v>44</v>
      </c>
      <c r="AC11" s="207" t="s">
        <v>45</v>
      </c>
      <c r="AD11" s="208" t="s">
        <v>43</v>
      </c>
      <c r="AE11" s="207" t="s">
        <v>46</v>
      </c>
      <c r="AF11" s="208" t="s">
        <v>44</v>
      </c>
      <c r="AG11" s="207" t="s">
        <v>45</v>
      </c>
      <c r="AH11" s="208" t="s">
        <v>43</v>
      </c>
      <c r="AI11" s="207" t="s">
        <v>45</v>
      </c>
      <c r="AJ11" s="208" t="s">
        <v>43</v>
      </c>
      <c r="AK11" s="207" t="s">
        <v>45</v>
      </c>
      <c r="AL11" s="208" t="s">
        <v>43</v>
      </c>
      <c r="AM11" s="207" t="s">
        <v>45</v>
      </c>
      <c r="AN11" s="223" t="s">
        <v>43</v>
      </c>
      <c r="AO11" s="207"/>
      <c r="AP11" s="208"/>
      <c r="AQ11" s="257"/>
      <c r="AR11" s="257"/>
    </row>
    <row r="12" spans="1:44" s="255" customFormat="1" ht="15.75" thickBot="1" x14ac:dyDescent="0.25">
      <c r="A12" s="466">
        <f t="shared" si="0"/>
        <v>45483</v>
      </c>
      <c r="B12" s="467"/>
      <c r="C12" s="207" t="s">
        <v>45</v>
      </c>
      <c r="D12" s="208" t="s">
        <v>43</v>
      </c>
      <c r="E12" s="207" t="s">
        <v>46</v>
      </c>
      <c r="F12" s="208" t="s">
        <v>44</v>
      </c>
      <c r="G12" s="207" t="s">
        <v>46</v>
      </c>
      <c r="H12" s="208" t="s">
        <v>44</v>
      </c>
      <c r="I12" s="207" t="s">
        <v>45</v>
      </c>
      <c r="J12" s="208" t="s">
        <v>43</v>
      </c>
      <c r="K12" s="207" t="s">
        <v>45</v>
      </c>
      <c r="L12" s="208" t="s">
        <v>43</v>
      </c>
      <c r="M12" s="207" t="s">
        <v>45</v>
      </c>
      <c r="N12" s="208" t="s">
        <v>43</v>
      </c>
      <c r="O12" s="207" t="s">
        <v>45</v>
      </c>
      <c r="P12" s="208" t="s">
        <v>43</v>
      </c>
      <c r="Q12" s="207" t="s">
        <v>46</v>
      </c>
      <c r="R12" s="208" t="s">
        <v>43</v>
      </c>
      <c r="S12" s="207" t="s">
        <v>45</v>
      </c>
      <c r="T12" s="208" t="s">
        <v>43</v>
      </c>
      <c r="U12" s="207" t="s">
        <v>45</v>
      </c>
      <c r="V12" s="208" t="s">
        <v>43</v>
      </c>
      <c r="W12" s="207" t="s">
        <v>45</v>
      </c>
      <c r="X12" s="208" t="s">
        <v>43</v>
      </c>
      <c r="Y12" s="207" t="s">
        <v>46</v>
      </c>
      <c r="Z12" s="208" t="s">
        <v>43</v>
      </c>
      <c r="AA12" s="207" t="s">
        <v>46</v>
      </c>
      <c r="AB12" s="208" t="s">
        <v>44</v>
      </c>
      <c r="AC12" s="207" t="s">
        <v>45</v>
      </c>
      <c r="AD12" s="208" t="s">
        <v>43</v>
      </c>
      <c r="AE12" s="207" t="s">
        <v>46</v>
      </c>
      <c r="AF12" s="208" t="s">
        <v>43</v>
      </c>
      <c r="AG12" s="207" t="s">
        <v>45</v>
      </c>
      <c r="AH12" s="208" t="s">
        <v>43</v>
      </c>
      <c r="AI12" s="207" t="s">
        <v>45</v>
      </c>
      <c r="AJ12" s="208" t="s">
        <v>43</v>
      </c>
      <c r="AK12" s="207" t="s">
        <v>45</v>
      </c>
      <c r="AL12" s="208" t="s">
        <v>43</v>
      </c>
      <c r="AM12" s="207" t="s">
        <v>46</v>
      </c>
      <c r="AN12" s="223" t="s">
        <v>43</v>
      </c>
      <c r="AO12" s="207"/>
      <c r="AP12" s="208"/>
      <c r="AQ12" s="257"/>
      <c r="AR12" s="257"/>
    </row>
    <row r="13" spans="1:44" s="255" customFormat="1" ht="15.75" thickBot="1" x14ac:dyDescent="0.25">
      <c r="A13" s="464">
        <f t="shared" si="0"/>
        <v>45484</v>
      </c>
      <c r="B13" s="465"/>
      <c r="C13" s="207" t="s">
        <v>45</v>
      </c>
      <c r="D13" s="208" t="s">
        <v>44</v>
      </c>
      <c r="E13" s="207" t="s">
        <v>46</v>
      </c>
      <c r="F13" s="208" t="s">
        <v>44</v>
      </c>
      <c r="G13" s="207" t="s">
        <v>46</v>
      </c>
      <c r="H13" s="208" t="s">
        <v>44</v>
      </c>
      <c r="I13" s="207" t="s">
        <v>45</v>
      </c>
      <c r="J13" s="208" t="s">
        <v>43</v>
      </c>
      <c r="K13" s="207" t="s">
        <v>46</v>
      </c>
      <c r="L13" s="208" t="s">
        <v>43</v>
      </c>
      <c r="M13" s="207" t="s">
        <v>45</v>
      </c>
      <c r="N13" s="208" t="s">
        <v>43</v>
      </c>
      <c r="O13" s="207" t="s">
        <v>46</v>
      </c>
      <c r="P13" s="208" t="s">
        <v>43</v>
      </c>
      <c r="Q13" s="207" t="s">
        <v>46</v>
      </c>
      <c r="R13" s="208" t="s">
        <v>43</v>
      </c>
      <c r="S13" s="207" t="s">
        <v>45</v>
      </c>
      <c r="T13" s="208" t="s">
        <v>43</v>
      </c>
      <c r="U13" s="207" t="s">
        <v>45</v>
      </c>
      <c r="V13" s="208" t="s">
        <v>43</v>
      </c>
      <c r="W13" s="207" t="s">
        <v>45</v>
      </c>
      <c r="X13" s="208" t="s">
        <v>43</v>
      </c>
      <c r="Y13" s="207" t="s">
        <v>45</v>
      </c>
      <c r="Z13" s="208" t="s">
        <v>43</v>
      </c>
      <c r="AA13" s="207" t="s">
        <v>46</v>
      </c>
      <c r="AB13" s="208" t="s">
        <v>44</v>
      </c>
      <c r="AC13" s="207" t="s">
        <v>45</v>
      </c>
      <c r="AD13" s="208" t="s">
        <v>43</v>
      </c>
      <c r="AE13" s="207" t="s">
        <v>45</v>
      </c>
      <c r="AF13" s="208" t="s">
        <v>43</v>
      </c>
      <c r="AG13" s="207" t="s">
        <v>45</v>
      </c>
      <c r="AH13" s="208" t="s">
        <v>43</v>
      </c>
      <c r="AI13" s="207" t="s">
        <v>45</v>
      </c>
      <c r="AJ13" s="208" t="s">
        <v>43</v>
      </c>
      <c r="AK13" s="207" t="s">
        <v>45</v>
      </c>
      <c r="AL13" s="208" t="s">
        <v>43</v>
      </c>
      <c r="AM13" s="207" t="s">
        <v>45</v>
      </c>
      <c r="AN13" s="223" t="s">
        <v>43</v>
      </c>
      <c r="AO13" s="207"/>
      <c r="AP13" s="208"/>
      <c r="AQ13" s="257"/>
      <c r="AR13" s="257"/>
    </row>
    <row r="14" spans="1:44" s="255" customFormat="1" ht="15.75" thickBot="1" x14ac:dyDescent="0.25">
      <c r="A14" s="466">
        <f t="shared" si="0"/>
        <v>45485</v>
      </c>
      <c r="B14" s="467"/>
      <c r="C14" s="207" t="s">
        <v>45</v>
      </c>
      <c r="D14" s="208" t="s">
        <v>44</v>
      </c>
      <c r="E14" s="207" t="s">
        <v>46</v>
      </c>
      <c r="F14" s="208" t="s">
        <v>44</v>
      </c>
      <c r="G14" s="207" t="s">
        <v>46</v>
      </c>
      <c r="H14" s="208" t="s">
        <v>44</v>
      </c>
      <c r="I14" s="207" t="s">
        <v>45</v>
      </c>
      <c r="J14" s="208" t="s">
        <v>43</v>
      </c>
      <c r="K14" s="207" t="s">
        <v>45</v>
      </c>
      <c r="L14" s="208" t="s">
        <v>44</v>
      </c>
      <c r="M14" s="207" t="s">
        <v>45</v>
      </c>
      <c r="N14" s="208" t="s">
        <v>43</v>
      </c>
      <c r="O14" s="207" t="s">
        <v>45</v>
      </c>
      <c r="P14" s="208" t="s">
        <v>43</v>
      </c>
      <c r="Q14" s="207" t="s">
        <v>46</v>
      </c>
      <c r="R14" s="208" t="s">
        <v>44</v>
      </c>
      <c r="S14" s="207" t="s">
        <v>45</v>
      </c>
      <c r="T14" s="208" t="s">
        <v>43</v>
      </c>
      <c r="U14" s="207" t="s">
        <v>45</v>
      </c>
      <c r="V14" s="208" t="s">
        <v>43</v>
      </c>
      <c r="W14" s="207" t="s">
        <v>45</v>
      </c>
      <c r="X14" s="208" t="s">
        <v>43</v>
      </c>
      <c r="Y14" s="207" t="s">
        <v>45</v>
      </c>
      <c r="Z14" s="208" t="s">
        <v>44</v>
      </c>
      <c r="AA14" s="207" t="s">
        <v>46</v>
      </c>
      <c r="AB14" s="208" t="s">
        <v>44</v>
      </c>
      <c r="AC14" s="207" t="s">
        <v>45</v>
      </c>
      <c r="AD14" s="208" t="s">
        <v>43</v>
      </c>
      <c r="AE14" s="207" t="s">
        <v>45</v>
      </c>
      <c r="AF14" s="208" t="s">
        <v>44</v>
      </c>
      <c r="AG14" s="207" t="s">
        <v>45</v>
      </c>
      <c r="AH14" s="208" t="s">
        <v>43</v>
      </c>
      <c r="AI14" s="207" t="s">
        <v>45</v>
      </c>
      <c r="AJ14" s="208" t="s">
        <v>43</v>
      </c>
      <c r="AK14" s="207" t="s">
        <v>45</v>
      </c>
      <c r="AL14" s="208" t="s">
        <v>43</v>
      </c>
      <c r="AM14" s="207" t="s">
        <v>45</v>
      </c>
      <c r="AN14" s="223" t="s">
        <v>43</v>
      </c>
      <c r="AO14" s="207"/>
      <c r="AP14" s="208"/>
      <c r="AQ14" s="257"/>
      <c r="AR14" s="257"/>
    </row>
    <row r="15" spans="1:44" s="255" customFormat="1" ht="15.75" thickBot="1" x14ac:dyDescent="0.25">
      <c r="A15" s="464">
        <f t="shared" si="0"/>
        <v>45486</v>
      </c>
      <c r="B15" s="465"/>
      <c r="C15" s="207" t="s">
        <v>45</v>
      </c>
      <c r="D15" s="208" t="s">
        <v>43</v>
      </c>
      <c r="E15" s="207" t="s">
        <v>46</v>
      </c>
      <c r="F15" s="208" t="s">
        <v>44</v>
      </c>
      <c r="G15" s="207" t="s">
        <v>46</v>
      </c>
      <c r="H15" s="208" t="s">
        <v>44</v>
      </c>
      <c r="I15" s="207" t="s">
        <v>45</v>
      </c>
      <c r="J15" s="208" t="s">
        <v>43</v>
      </c>
      <c r="K15" s="207" t="s">
        <v>46</v>
      </c>
      <c r="L15" s="208" t="s">
        <v>44</v>
      </c>
      <c r="M15" s="207" t="s">
        <v>45</v>
      </c>
      <c r="N15" s="208" t="s">
        <v>43</v>
      </c>
      <c r="O15" s="207" t="s">
        <v>46</v>
      </c>
      <c r="P15" s="208" t="s">
        <v>43</v>
      </c>
      <c r="Q15" s="207" t="s">
        <v>46</v>
      </c>
      <c r="R15" s="208" t="s">
        <v>44</v>
      </c>
      <c r="S15" s="207" t="s">
        <v>45</v>
      </c>
      <c r="T15" s="208" t="s">
        <v>43</v>
      </c>
      <c r="U15" s="207" t="s">
        <v>45</v>
      </c>
      <c r="V15" s="208" t="s">
        <v>43</v>
      </c>
      <c r="W15" s="207" t="s">
        <v>45</v>
      </c>
      <c r="X15" s="208" t="s">
        <v>43</v>
      </c>
      <c r="Y15" s="207" t="s">
        <v>45</v>
      </c>
      <c r="Z15" s="208" t="s">
        <v>44</v>
      </c>
      <c r="AA15" s="207" t="s">
        <v>46</v>
      </c>
      <c r="AB15" s="208" t="s">
        <v>44</v>
      </c>
      <c r="AC15" s="207" t="s">
        <v>45</v>
      </c>
      <c r="AD15" s="208" t="s">
        <v>43</v>
      </c>
      <c r="AE15" s="207" t="s">
        <v>45</v>
      </c>
      <c r="AF15" s="208" t="s">
        <v>43</v>
      </c>
      <c r="AG15" s="207" t="s">
        <v>45</v>
      </c>
      <c r="AH15" s="208" t="s">
        <v>43</v>
      </c>
      <c r="AI15" s="207" t="s">
        <v>45</v>
      </c>
      <c r="AJ15" s="208" t="s">
        <v>44</v>
      </c>
      <c r="AK15" s="207" t="s">
        <v>45</v>
      </c>
      <c r="AL15" s="208" t="s">
        <v>44</v>
      </c>
      <c r="AM15" s="207" t="s">
        <v>45</v>
      </c>
      <c r="AN15" s="223" t="s">
        <v>43</v>
      </c>
      <c r="AO15" s="207"/>
      <c r="AP15" s="208"/>
      <c r="AQ15" s="257"/>
      <c r="AR15" s="257"/>
    </row>
    <row r="16" spans="1:44" s="255" customFormat="1" ht="15.75" thickBot="1" x14ac:dyDescent="0.25">
      <c r="A16" s="466">
        <f t="shared" si="0"/>
        <v>45487</v>
      </c>
      <c r="B16" s="467"/>
      <c r="C16" s="207" t="s">
        <v>45</v>
      </c>
      <c r="D16" s="208" t="s">
        <v>43</v>
      </c>
      <c r="E16" s="207" t="s">
        <v>46</v>
      </c>
      <c r="F16" s="208" t="s">
        <v>44</v>
      </c>
      <c r="G16" s="207" t="s">
        <v>46</v>
      </c>
      <c r="H16" s="208" t="s">
        <v>44</v>
      </c>
      <c r="I16" s="207" t="s">
        <v>45</v>
      </c>
      <c r="J16" s="208" t="s">
        <v>43</v>
      </c>
      <c r="K16" s="207" t="s">
        <v>46</v>
      </c>
      <c r="L16" s="208" t="s">
        <v>44</v>
      </c>
      <c r="M16" s="207" t="s">
        <v>45</v>
      </c>
      <c r="N16" s="208" t="s">
        <v>44</v>
      </c>
      <c r="O16" s="207" t="s">
        <v>45</v>
      </c>
      <c r="P16" s="208" t="s">
        <v>43</v>
      </c>
      <c r="Q16" s="207" t="s">
        <v>46</v>
      </c>
      <c r="R16" s="208" t="s">
        <v>43</v>
      </c>
      <c r="S16" s="207" t="s">
        <v>45</v>
      </c>
      <c r="T16" s="208" t="s">
        <v>44</v>
      </c>
      <c r="U16" s="207" t="s">
        <v>45</v>
      </c>
      <c r="V16" s="208" t="s">
        <v>43</v>
      </c>
      <c r="W16" s="207" t="s">
        <v>45</v>
      </c>
      <c r="X16" s="208" t="s">
        <v>44</v>
      </c>
      <c r="Y16" s="207" t="s">
        <v>45</v>
      </c>
      <c r="Z16" s="208" t="s">
        <v>43</v>
      </c>
      <c r="AA16" s="207" t="s">
        <v>46</v>
      </c>
      <c r="AB16" s="208" t="s">
        <v>44</v>
      </c>
      <c r="AC16" s="207" t="s">
        <v>45</v>
      </c>
      <c r="AD16" s="208" t="s">
        <v>43</v>
      </c>
      <c r="AE16" s="207" t="s">
        <v>45</v>
      </c>
      <c r="AF16" s="208" t="s">
        <v>43</v>
      </c>
      <c r="AG16" s="207" t="s">
        <v>45</v>
      </c>
      <c r="AH16" s="208" t="s">
        <v>43</v>
      </c>
      <c r="AI16" s="207" t="s">
        <v>45</v>
      </c>
      <c r="AJ16" s="208" t="s">
        <v>44</v>
      </c>
      <c r="AK16" s="207" t="s">
        <v>46</v>
      </c>
      <c r="AL16" s="208" t="s">
        <v>44</v>
      </c>
      <c r="AM16" s="207" t="s">
        <v>46</v>
      </c>
      <c r="AN16" s="223" t="s">
        <v>43</v>
      </c>
      <c r="AO16" s="207"/>
      <c r="AP16" s="208"/>
      <c r="AQ16" s="257"/>
      <c r="AR16" s="257"/>
    </row>
    <row r="17" spans="1:44" s="255" customFormat="1" ht="15.75" thickBot="1" x14ac:dyDescent="0.25">
      <c r="A17" s="464">
        <f t="shared" si="0"/>
        <v>45488</v>
      </c>
      <c r="B17" s="465"/>
      <c r="C17" s="207" t="s">
        <v>45</v>
      </c>
      <c r="D17" s="208" t="s">
        <v>44</v>
      </c>
      <c r="E17" s="207" t="s">
        <v>46</v>
      </c>
      <c r="F17" s="208" t="s">
        <v>44</v>
      </c>
      <c r="G17" s="207" t="s">
        <v>46</v>
      </c>
      <c r="H17" s="208" t="s">
        <v>44</v>
      </c>
      <c r="I17" s="207" t="s">
        <v>45</v>
      </c>
      <c r="J17" s="208" t="s">
        <v>43</v>
      </c>
      <c r="K17" s="207" t="s">
        <v>46</v>
      </c>
      <c r="L17" s="208" t="s">
        <v>43</v>
      </c>
      <c r="M17" s="207" t="s">
        <v>45</v>
      </c>
      <c r="N17" s="208" t="s">
        <v>43</v>
      </c>
      <c r="O17" s="207" t="s">
        <v>45</v>
      </c>
      <c r="P17" s="208" t="s">
        <v>43</v>
      </c>
      <c r="Q17" s="207" t="s">
        <v>46</v>
      </c>
      <c r="R17" s="208" t="s">
        <v>43</v>
      </c>
      <c r="S17" s="207" t="s">
        <v>46</v>
      </c>
      <c r="T17" s="208" t="s">
        <v>44</v>
      </c>
      <c r="U17" s="207" t="s">
        <v>45</v>
      </c>
      <c r="V17" s="208" t="s">
        <v>43</v>
      </c>
      <c r="W17" s="207" t="s">
        <v>45</v>
      </c>
      <c r="X17" s="208" t="s">
        <v>44</v>
      </c>
      <c r="Y17" s="207" t="s">
        <v>45</v>
      </c>
      <c r="Z17" s="208" t="s">
        <v>43</v>
      </c>
      <c r="AA17" s="207" t="s">
        <v>46</v>
      </c>
      <c r="AB17" s="208" t="s">
        <v>44</v>
      </c>
      <c r="AC17" s="207" t="s">
        <v>45</v>
      </c>
      <c r="AD17" s="208" t="s">
        <v>43</v>
      </c>
      <c r="AE17" s="207" t="s">
        <v>45</v>
      </c>
      <c r="AF17" s="208" t="s">
        <v>43</v>
      </c>
      <c r="AG17" s="207" t="s">
        <v>45</v>
      </c>
      <c r="AH17" s="208" t="s">
        <v>43</v>
      </c>
      <c r="AI17" s="207" t="s">
        <v>45</v>
      </c>
      <c r="AJ17" s="208" t="s">
        <v>44</v>
      </c>
      <c r="AK17" s="207" t="s">
        <v>46</v>
      </c>
      <c r="AL17" s="208" t="s">
        <v>44</v>
      </c>
      <c r="AM17" s="207" t="s">
        <v>45</v>
      </c>
      <c r="AN17" s="223" t="s">
        <v>43</v>
      </c>
      <c r="AO17" s="207"/>
      <c r="AP17" s="208"/>
      <c r="AQ17" s="257"/>
      <c r="AR17" s="257"/>
    </row>
    <row r="18" spans="1:44" s="255" customFormat="1" ht="15.75" thickBot="1" x14ac:dyDescent="0.25">
      <c r="A18" s="466">
        <f t="shared" si="0"/>
        <v>45489</v>
      </c>
      <c r="B18" s="467"/>
      <c r="C18" s="207" t="s">
        <v>45</v>
      </c>
      <c r="D18" s="208" t="s">
        <v>43</v>
      </c>
      <c r="E18" s="207" t="s">
        <v>46</v>
      </c>
      <c r="F18" s="208" t="s">
        <v>44</v>
      </c>
      <c r="G18" s="207" t="s">
        <v>46</v>
      </c>
      <c r="H18" s="208" t="s">
        <v>44</v>
      </c>
      <c r="I18" s="207" t="s">
        <v>45</v>
      </c>
      <c r="J18" s="208" t="s">
        <v>43</v>
      </c>
      <c r="K18" s="207" t="s">
        <v>45</v>
      </c>
      <c r="L18" s="208" t="s">
        <v>43</v>
      </c>
      <c r="M18" s="207" t="s">
        <v>45</v>
      </c>
      <c r="N18" s="208" t="s">
        <v>43</v>
      </c>
      <c r="O18" s="207" t="s">
        <v>46</v>
      </c>
      <c r="P18" s="208" t="s">
        <v>44</v>
      </c>
      <c r="Q18" s="207" t="s">
        <v>46</v>
      </c>
      <c r="R18" s="208" t="s">
        <v>43</v>
      </c>
      <c r="S18" s="207" t="s">
        <v>46</v>
      </c>
      <c r="T18" s="208" t="s">
        <v>43</v>
      </c>
      <c r="U18" s="207" t="s">
        <v>45</v>
      </c>
      <c r="V18" s="208" t="s">
        <v>43</v>
      </c>
      <c r="W18" s="207" t="s">
        <v>45</v>
      </c>
      <c r="X18" s="208" t="s">
        <v>43</v>
      </c>
      <c r="Y18" s="207" t="s">
        <v>45</v>
      </c>
      <c r="Z18" s="208" t="s">
        <v>43</v>
      </c>
      <c r="AA18" s="207" t="s">
        <v>46</v>
      </c>
      <c r="AB18" s="208" t="s">
        <v>44</v>
      </c>
      <c r="AC18" s="207" t="s">
        <v>45</v>
      </c>
      <c r="AD18" s="208" t="s">
        <v>43</v>
      </c>
      <c r="AE18" s="207" t="s">
        <v>45</v>
      </c>
      <c r="AF18" s="208" t="s">
        <v>43</v>
      </c>
      <c r="AG18" s="207" t="s">
        <v>45</v>
      </c>
      <c r="AH18" s="208" t="s">
        <v>43</v>
      </c>
      <c r="AI18" s="207" t="s">
        <v>46</v>
      </c>
      <c r="AJ18" s="208" t="s">
        <v>44</v>
      </c>
      <c r="AK18" s="207" t="s">
        <v>46</v>
      </c>
      <c r="AL18" s="208" t="s">
        <v>44</v>
      </c>
      <c r="AM18" s="207" t="s">
        <v>45</v>
      </c>
      <c r="AN18" s="223" t="s">
        <v>43</v>
      </c>
      <c r="AO18" s="207"/>
      <c r="AP18" s="208"/>
      <c r="AQ18" s="257"/>
      <c r="AR18" s="257"/>
    </row>
    <row r="19" spans="1:44" s="255" customFormat="1" ht="15.75" thickBot="1" x14ac:dyDescent="0.25">
      <c r="A19" s="464">
        <f t="shared" si="0"/>
        <v>45490</v>
      </c>
      <c r="B19" s="465"/>
      <c r="C19" s="207" t="s">
        <v>45</v>
      </c>
      <c r="D19" s="208" t="s">
        <v>43</v>
      </c>
      <c r="E19" s="207" t="s">
        <v>46</v>
      </c>
      <c r="F19" s="208" t="s">
        <v>44</v>
      </c>
      <c r="G19" s="207" t="s">
        <v>46</v>
      </c>
      <c r="H19" s="208" t="s">
        <v>44</v>
      </c>
      <c r="I19" s="207" t="s">
        <v>45</v>
      </c>
      <c r="J19" s="208" t="s">
        <v>43</v>
      </c>
      <c r="K19" s="207" t="s">
        <v>45</v>
      </c>
      <c r="L19" s="208" t="s">
        <v>43</v>
      </c>
      <c r="M19" s="207" t="s">
        <v>45</v>
      </c>
      <c r="N19" s="208" t="s">
        <v>44</v>
      </c>
      <c r="O19" s="207" t="s">
        <v>46</v>
      </c>
      <c r="P19" s="208" t="s">
        <v>44</v>
      </c>
      <c r="Q19" s="207" t="s">
        <v>46</v>
      </c>
      <c r="R19" s="208" t="s">
        <v>43</v>
      </c>
      <c r="S19" s="207" t="s">
        <v>46</v>
      </c>
      <c r="T19" s="208" t="s">
        <v>43</v>
      </c>
      <c r="U19" s="207" t="s">
        <v>45</v>
      </c>
      <c r="V19" s="208" t="s">
        <v>43</v>
      </c>
      <c r="W19" s="207" t="s">
        <v>45</v>
      </c>
      <c r="X19" s="208" t="s">
        <v>43</v>
      </c>
      <c r="Y19" s="207" t="s">
        <v>45</v>
      </c>
      <c r="Z19" s="208" t="s">
        <v>44</v>
      </c>
      <c r="AA19" s="207" t="s">
        <v>46</v>
      </c>
      <c r="AB19" s="208" t="s">
        <v>44</v>
      </c>
      <c r="AC19" s="207" t="s">
        <v>45</v>
      </c>
      <c r="AD19" s="208" t="s">
        <v>43</v>
      </c>
      <c r="AE19" s="207" t="s">
        <v>45</v>
      </c>
      <c r="AF19" s="208" t="s">
        <v>43</v>
      </c>
      <c r="AG19" s="207" t="s">
        <v>45</v>
      </c>
      <c r="AH19" s="208" t="s">
        <v>44</v>
      </c>
      <c r="AI19" s="207" t="s">
        <v>46</v>
      </c>
      <c r="AJ19" s="208" t="s">
        <v>43</v>
      </c>
      <c r="AK19" s="207" t="s">
        <v>46</v>
      </c>
      <c r="AL19" s="208" t="s">
        <v>44</v>
      </c>
      <c r="AM19" s="207" t="s">
        <v>45</v>
      </c>
      <c r="AN19" s="223" t="s">
        <v>43</v>
      </c>
      <c r="AO19" s="207"/>
      <c r="AP19" s="208"/>
      <c r="AQ19" s="257"/>
      <c r="AR19" s="257"/>
    </row>
    <row r="20" spans="1:44" s="255" customFormat="1" ht="15.75" thickBot="1" x14ac:dyDescent="0.25">
      <c r="A20" s="466">
        <f t="shared" si="0"/>
        <v>45491</v>
      </c>
      <c r="B20" s="467"/>
      <c r="C20" s="207" t="s">
        <v>45</v>
      </c>
      <c r="D20" s="208" t="s">
        <v>43</v>
      </c>
      <c r="E20" s="207" t="s">
        <v>46</v>
      </c>
      <c r="F20" s="208" t="s">
        <v>44</v>
      </c>
      <c r="G20" s="207" t="s">
        <v>46</v>
      </c>
      <c r="H20" s="208" t="s">
        <v>44</v>
      </c>
      <c r="I20" s="207" t="s">
        <v>45</v>
      </c>
      <c r="J20" s="208" t="s">
        <v>44</v>
      </c>
      <c r="K20" s="207" t="s">
        <v>45</v>
      </c>
      <c r="L20" s="208" t="s">
        <v>43</v>
      </c>
      <c r="M20" s="207" t="s">
        <v>45</v>
      </c>
      <c r="N20" s="208" t="s">
        <v>43</v>
      </c>
      <c r="O20" s="207" t="s">
        <v>46</v>
      </c>
      <c r="P20" s="208" t="s">
        <v>44</v>
      </c>
      <c r="Q20" s="207" t="s">
        <v>46</v>
      </c>
      <c r="R20" s="208" t="s">
        <v>43</v>
      </c>
      <c r="S20" s="207" t="s">
        <v>45</v>
      </c>
      <c r="T20" s="208" t="s">
        <v>43</v>
      </c>
      <c r="U20" s="207" t="s">
        <v>45</v>
      </c>
      <c r="V20" s="208" t="s">
        <v>43</v>
      </c>
      <c r="W20" s="207" t="s">
        <v>45</v>
      </c>
      <c r="X20" s="208" t="s">
        <v>43</v>
      </c>
      <c r="Y20" s="207" t="s">
        <v>45</v>
      </c>
      <c r="Z20" s="208" t="s">
        <v>43</v>
      </c>
      <c r="AA20" s="207" t="s">
        <v>46</v>
      </c>
      <c r="AB20" s="208" t="s">
        <v>44</v>
      </c>
      <c r="AC20" s="207" t="s">
        <v>45</v>
      </c>
      <c r="AD20" s="208" t="s">
        <v>43</v>
      </c>
      <c r="AE20" s="207" t="s">
        <v>45</v>
      </c>
      <c r="AF20" s="208" t="s">
        <v>43</v>
      </c>
      <c r="AG20" s="207" t="s">
        <v>46</v>
      </c>
      <c r="AH20" s="208" t="s">
        <v>44</v>
      </c>
      <c r="AI20" s="207" t="s">
        <v>45</v>
      </c>
      <c r="AJ20" s="208" t="s">
        <v>43</v>
      </c>
      <c r="AK20" s="207" t="s">
        <v>46</v>
      </c>
      <c r="AL20" s="208" t="s">
        <v>44</v>
      </c>
      <c r="AM20" s="207" t="s">
        <v>45</v>
      </c>
      <c r="AN20" s="223" t="s">
        <v>43</v>
      </c>
      <c r="AO20" s="207"/>
      <c r="AP20" s="208"/>
      <c r="AQ20" s="257"/>
      <c r="AR20" s="257"/>
    </row>
    <row r="21" spans="1:44" s="255" customFormat="1" ht="15.75" thickBot="1" x14ac:dyDescent="0.25">
      <c r="A21" s="464">
        <f t="shared" si="0"/>
        <v>45492</v>
      </c>
      <c r="B21" s="465"/>
      <c r="C21" s="207" t="s">
        <v>45</v>
      </c>
      <c r="D21" s="208" t="s">
        <v>44</v>
      </c>
      <c r="E21" s="207" t="s">
        <v>46</v>
      </c>
      <c r="F21" s="208" t="s">
        <v>44</v>
      </c>
      <c r="G21" s="207" t="s">
        <v>46</v>
      </c>
      <c r="H21" s="208" t="s">
        <v>44</v>
      </c>
      <c r="I21" s="207" t="s">
        <v>46</v>
      </c>
      <c r="J21" s="208" t="s">
        <v>44</v>
      </c>
      <c r="K21" s="207" t="s">
        <v>45</v>
      </c>
      <c r="L21" s="208" t="s">
        <v>43</v>
      </c>
      <c r="M21" s="207" t="s">
        <v>45</v>
      </c>
      <c r="N21" s="208" t="s">
        <v>43</v>
      </c>
      <c r="O21" s="207" t="s">
        <v>46</v>
      </c>
      <c r="P21" s="208" t="s">
        <v>44</v>
      </c>
      <c r="Q21" s="207" t="s">
        <v>46</v>
      </c>
      <c r="R21" s="208" t="s">
        <v>43</v>
      </c>
      <c r="S21" s="207" t="s">
        <v>45</v>
      </c>
      <c r="T21" s="208" t="s">
        <v>43</v>
      </c>
      <c r="U21" s="207" t="s">
        <v>45</v>
      </c>
      <c r="V21" s="208" t="s">
        <v>43</v>
      </c>
      <c r="W21" s="207" t="s">
        <v>45</v>
      </c>
      <c r="X21" s="208" t="s">
        <v>43</v>
      </c>
      <c r="Y21" s="207" t="s">
        <v>45</v>
      </c>
      <c r="Z21" s="208" t="s">
        <v>43</v>
      </c>
      <c r="AA21" s="207" t="s">
        <v>46</v>
      </c>
      <c r="AB21" s="208" t="s">
        <v>44</v>
      </c>
      <c r="AC21" s="207" t="s">
        <v>45</v>
      </c>
      <c r="AD21" s="208" t="s">
        <v>43</v>
      </c>
      <c r="AE21" s="207" t="s">
        <v>45</v>
      </c>
      <c r="AF21" s="208" t="s">
        <v>43</v>
      </c>
      <c r="AG21" s="207" t="s">
        <v>46</v>
      </c>
      <c r="AH21" s="208" t="s">
        <v>43</v>
      </c>
      <c r="AI21" s="207" t="s">
        <v>45</v>
      </c>
      <c r="AJ21" s="208" t="s">
        <v>43</v>
      </c>
      <c r="AK21" s="207" t="s">
        <v>46</v>
      </c>
      <c r="AL21" s="208" t="s">
        <v>44</v>
      </c>
      <c r="AM21" s="207" t="s">
        <v>45</v>
      </c>
      <c r="AN21" s="223" t="s">
        <v>43</v>
      </c>
      <c r="AO21" s="207"/>
      <c r="AP21" s="208"/>
      <c r="AQ21" s="257"/>
      <c r="AR21" s="257"/>
    </row>
    <row r="22" spans="1:44" s="255" customFormat="1" ht="15.75" thickBot="1" x14ac:dyDescent="0.25">
      <c r="A22" s="466">
        <f t="shared" si="0"/>
        <v>45493</v>
      </c>
      <c r="B22" s="467"/>
      <c r="C22" s="207" t="s">
        <v>46</v>
      </c>
      <c r="D22" s="208" t="s">
        <v>44</v>
      </c>
      <c r="E22" s="207" t="s">
        <v>46</v>
      </c>
      <c r="F22" s="208" t="s">
        <v>44</v>
      </c>
      <c r="G22" s="207" t="s">
        <v>46</v>
      </c>
      <c r="H22" s="208" t="s">
        <v>44</v>
      </c>
      <c r="I22" s="207" t="s">
        <v>46</v>
      </c>
      <c r="J22" s="208" t="s">
        <v>43</v>
      </c>
      <c r="K22" s="207" t="s">
        <v>45</v>
      </c>
      <c r="L22" s="208" t="s">
        <v>44</v>
      </c>
      <c r="M22" s="207" t="s">
        <v>45</v>
      </c>
      <c r="N22" s="208" t="s">
        <v>43</v>
      </c>
      <c r="O22" s="207" t="s">
        <v>46</v>
      </c>
      <c r="P22" s="208" t="s">
        <v>44</v>
      </c>
      <c r="Q22" s="207" t="s">
        <v>46</v>
      </c>
      <c r="R22" s="208" t="s">
        <v>44</v>
      </c>
      <c r="S22" s="207" t="s">
        <v>45</v>
      </c>
      <c r="T22" s="208" t="s">
        <v>43</v>
      </c>
      <c r="U22" s="207" t="s">
        <v>45</v>
      </c>
      <c r="V22" s="208" t="s">
        <v>43</v>
      </c>
      <c r="W22" s="207" t="s">
        <v>45</v>
      </c>
      <c r="X22" s="208" t="s">
        <v>43</v>
      </c>
      <c r="Y22" s="207" t="s">
        <v>45</v>
      </c>
      <c r="Z22" s="208" t="s">
        <v>44</v>
      </c>
      <c r="AA22" s="207" t="s">
        <v>46</v>
      </c>
      <c r="AB22" s="208" t="s">
        <v>44</v>
      </c>
      <c r="AC22" s="207" t="s">
        <v>45</v>
      </c>
      <c r="AD22" s="208" t="s">
        <v>43</v>
      </c>
      <c r="AE22" s="207" t="s">
        <v>45</v>
      </c>
      <c r="AF22" s="208" t="s">
        <v>43</v>
      </c>
      <c r="AG22" s="207" t="s">
        <v>45</v>
      </c>
      <c r="AH22" s="208" t="s">
        <v>43</v>
      </c>
      <c r="AI22" s="207" t="s">
        <v>45</v>
      </c>
      <c r="AJ22" s="208" t="s">
        <v>43</v>
      </c>
      <c r="AK22" s="207" t="s">
        <v>46</v>
      </c>
      <c r="AL22" s="208" t="s">
        <v>44</v>
      </c>
      <c r="AM22" s="207" t="s">
        <v>45</v>
      </c>
      <c r="AN22" s="223" t="s">
        <v>43</v>
      </c>
      <c r="AO22" s="207"/>
      <c r="AP22" s="208"/>
      <c r="AQ22" s="257"/>
      <c r="AR22" s="257"/>
    </row>
    <row r="23" spans="1:44" s="255" customFormat="1" ht="15.75" thickBot="1" x14ac:dyDescent="0.25">
      <c r="A23" s="464">
        <f t="shared" si="0"/>
        <v>45494</v>
      </c>
      <c r="B23" s="465"/>
      <c r="C23" s="207" t="s">
        <v>46</v>
      </c>
      <c r="D23" s="208" t="s">
        <v>43</v>
      </c>
      <c r="E23" s="207" t="s">
        <v>46</v>
      </c>
      <c r="F23" s="208" t="s">
        <v>44</v>
      </c>
      <c r="G23" s="207" t="s">
        <v>46</v>
      </c>
      <c r="H23" s="208" t="s">
        <v>44</v>
      </c>
      <c r="I23" s="207" t="s">
        <v>45</v>
      </c>
      <c r="J23" s="208" t="s">
        <v>43</v>
      </c>
      <c r="K23" s="207" t="s">
        <v>46</v>
      </c>
      <c r="L23" s="208" t="s">
        <v>44</v>
      </c>
      <c r="M23" s="207" t="s">
        <v>45</v>
      </c>
      <c r="N23" s="208" t="s">
        <v>43</v>
      </c>
      <c r="O23" s="207" t="s">
        <v>46</v>
      </c>
      <c r="P23" s="208" t="s">
        <v>44</v>
      </c>
      <c r="Q23" s="207" t="s">
        <v>46</v>
      </c>
      <c r="R23" s="208" t="s">
        <v>44</v>
      </c>
      <c r="S23" s="207" t="s">
        <v>45</v>
      </c>
      <c r="T23" s="208" t="s">
        <v>43</v>
      </c>
      <c r="U23" s="207" t="s">
        <v>45</v>
      </c>
      <c r="V23" s="208" t="s">
        <v>43</v>
      </c>
      <c r="W23" s="207" t="s">
        <v>45</v>
      </c>
      <c r="X23" s="208" t="s">
        <v>43</v>
      </c>
      <c r="Y23" s="207" t="s">
        <v>45</v>
      </c>
      <c r="Z23" s="208" t="s">
        <v>43</v>
      </c>
      <c r="AA23" s="207" t="s">
        <v>46</v>
      </c>
      <c r="AB23" s="208" t="s">
        <v>44</v>
      </c>
      <c r="AC23" s="207" t="s">
        <v>46</v>
      </c>
      <c r="AD23" s="208" t="s">
        <v>43</v>
      </c>
      <c r="AE23" s="207" t="s">
        <v>45</v>
      </c>
      <c r="AF23" s="208" t="s">
        <v>43</v>
      </c>
      <c r="AG23" s="207" t="s">
        <v>45</v>
      </c>
      <c r="AH23" s="208" t="s">
        <v>43</v>
      </c>
      <c r="AI23" s="207" t="s">
        <v>45</v>
      </c>
      <c r="AJ23" s="208" t="s">
        <v>43</v>
      </c>
      <c r="AK23" s="207" t="s">
        <v>45</v>
      </c>
      <c r="AL23" s="208" t="s">
        <v>43</v>
      </c>
      <c r="AM23" s="207" t="s">
        <v>45</v>
      </c>
      <c r="AN23" s="223" t="s">
        <v>43</v>
      </c>
      <c r="AO23" s="207"/>
      <c r="AP23" s="208"/>
      <c r="AQ23" s="257"/>
      <c r="AR23" s="257"/>
    </row>
    <row r="24" spans="1:44" s="255" customFormat="1" ht="15.75" thickBot="1" x14ac:dyDescent="0.25">
      <c r="A24" s="466">
        <f t="shared" si="0"/>
        <v>45495</v>
      </c>
      <c r="B24" s="467"/>
      <c r="C24" s="207" t="s">
        <v>45</v>
      </c>
      <c r="D24" s="208" t="s">
        <v>43</v>
      </c>
      <c r="E24" s="207" t="s">
        <v>46</v>
      </c>
      <c r="F24" s="208" t="s">
        <v>44</v>
      </c>
      <c r="G24" s="207" t="s">
        <v>46</v>
      </c>
      <c r="H24" s="208" t="s">
        <v>44</v>
      </c>
      <c r="I24" s="207" t="s">
        <v>45</v>
      </c>
      <c r="J24" s="208" t="s">
        <v>43</v>
      </c>
      <c r="K24" s="207" t="s">
        <v>46</v>
      </c>
      <c r="L24" s="208" t="s">
        <v>43</v>
      </c>
      <c r="M24" s="207" t="s">
        <v>45</v>
      </c>
      <c r="N24" s="208" t="s">
        <v>43</v>
      </c>
      <c r="O24" s="207" t="s">
        <v>46</v>
      </c>
      <c r="P24" s="208" t="s">
        <v>44</v>
      </c>
      <c r="Q24" s="207" t="s">
        <v>46</v>
      </c>
      <c r="R24" s="208" t="s">
        <v>43</v>
      </c>
      <c r="S24" s="207" t="s">
        <v>45</v>
      </c>
      <c r="T24" s="208" t="s">
        <v>43</v>
      </c>
      <c r="U24" s="207" t="s">
        <v>45</v>
      </c>
      <c r="V24" s="208" t="s">
        <v>43</v>
      </c>
      <c r="W24" s="207" t="s">
        <v>45</v>
      </c>
      <c r="X24" s="208" t="s">
        <v>43</v>
      </c>
      <c r="Y24" s="207" t="s">
        <v>45</v>
      </c>
      <c r="Z24" s="208" t="s">
        <v>43</v>
      </c>
      <c r="AA24" s="207" t="s">
        <v>46</v>
      </c>
      <c r="AB24" s="208" t="s">
        <v>44</v>
      </c>
      <c r="AC24" s="207" t="s">
        <v>45</v>
      </c>
      <c r="AD24" s="208" t="s">
        <v>43</v>
      </c>
      <c r="AE24" s="207" t="s">
        <v>45</v>
      </c>
      <c r="AF24" s="208" t="s">
        <v>43</v>
      </c>
      <c r="AG24" s="207" t="s">
        <v>45</v>
      </c>
      <c r="AH24" s="208" t="s">
        <v>43</v>
      </c>
      <c r="AI24" s="207" t="s">
        <v>45</v>
      </c>
      <c r="AJ24" s="208" t="s">
        <v>43</v>
      </c>
      <c r="AK24" s="207" t="s">
        <v>45</v>
      </c>
      <c r="AL24" s="208" t="s">
        <v>43</v>
      </c>
      <c r="AM24" s="207" t="s">
        <v>45</v>
      </c>
      <c r="AN24" s="223" t="s">
        <v>43</v>
      </c>
      <c r="AO24" s="207"/>
      <c r="AP24" s="208"/>
      <c r="AQ24" s="257"/>
      <c r="AR24" s="257"/>
    </row>
    <row r="25" spans="1:44" s="255" customFormat="1" ht="15.75" thickBot="1" x14ac:dyDescent="0.25">
      <c r="A25" s="464">
        <f t="shared" si="0"/>
        <v>45496</v>
      </c>
      <c r="B25" s="465"/>
      <c r="C25" s="207" t="s">
        <v>45</v>
      </c>
      <c r="D25" s="208" t="s">
        <v>43</v>
      </c>
      <c r="E25" s="207" t="s">
        <v>46</v>
      </c>
      <c r="F25" s="208" t="s">
        <v>44</v>
      </c>
      <c r="G25" s="207" t="s">
        <v>46</v>
      </c>
      <c r="H25" s="208" t="s">
        <v>44</v>
      </c>
      <c r="I25" s="207" t="s">
        <v>45</v>
      </c>
      <c r="J25" s="208" t="s">
        <v>43</v>
      </c>
      <c r="K25" s="207" t="s">
        <v>45</v>
      </c>
      <c r="L25" s="208" t="s">
        <v>43</v>
      </c>
      <c r="M25" s="207" t="s">
        <v>45</v>
      </c>
      <c r="N25" s="208" t="s">
        <v>44</v>
      </c>
      <c r="O25" s="207" t="s">
        <v>46</v>
      </c>
      <c r="P25" s="208" t="s">
        <v>43</v>
      </c>
      <c r="Q25" s="207" t="s">
        <v>46</v>
      </c>
      <c r="R25" s="208" t="s">
        <v>43</v>
      </c>
      <c r="S25" s="207" t="s">
        <v>45</v>
      </c>
      <c r="T25" s="208" t="s">
        <v>44</v>
      </c>
      <c r="U25" s="207" t="s">
        <v>45</v>
      </c>
      <c r="V25" s="208" t="s">
        <v>43</v>
      </c>
      <c r="W25" s="207" t="s">
        <v>45</v>
      </c>
      <c r="X25" s="208" t="s">
        <v>44</v>
      </c>
      <c r="Y25" s="207" t="s">
        <v>45</v>
      </c>
      <c r="Z25" s="208" t="s">
        <v>43</v>
      </c>
      <c r="AA25" s="207" t="s">
        <v>46</v>
      </c>
      <c r="AB25" s="208" t="s">
        <v>44</v>
      </c>
      <c r="AC25" s="207" t="s">
        <v>45</v>
      </c>
      <c r="AD25" s="208" t="s">
        <v>43</v>
      </c>
      <c r="AE25" s="207" t="s">
        <v>45</v>
      </c>
      <c r="AF25" s="208" t="s">
        <v>43</v>
      </c>
      <c r="AG25" s="207" t="s">
        <v>45</v>
      </c>
      <c r="AH25" s="208" t="s">
        <v>43</v>
      </c>
      <c r="AI25" s="207" t="s">
        <v>45</v>
      </c>
      <c r="AJ25" s="208" t="s">
        <v>43</v>
      </c>
      <c r="AK25" s="207" t="s">
        <v>45</v>
      </c>
      <c r="AL25" s="208" t="s">
        <v>43</v>
      </c>
      <c r="AM25" s="207" t="s">
        <v>45</v>
      </c>
      <c r="AN25" s="208" t="s">
        <v>43</v>
      </c>
      <c r="AO25" s="207"/>
      <c r="AP25" s="208"/>
      <c r="AQ25" s="257"/>
      <c r="AR25" s="257"/>
    </row>
    <row r="26" spans="1:44" s="255" customFormat="1" ht="15.75" thickBot="1" x14ac:dyDescent="0.25">
      <c r="A26" s="466">
        <f t="shared" si="0"/>
        <v>45497</v>
      </c>
      <c r="B26" s="467"/>
      <c r="C26" s="207" t="s">
        <v>45</v>
      </c>
      <c r="D26" s="208" t="s">
        <v>43</v>
      </c>
      <c r="E26" s="207" t="s">
        <v>46</v>
      </c>
      <c r="F26" s="208" t="s">
        <v>44</v>
      </c>
      <c r="G26" s="207" t="s">
        <v>46</v>
      </c>
      <c r="H26" s="208" t="s">
        <v>44</v>
      </c>
      <c r="I26" s="207" t="s">
        <v>45</v>
      </c>
      <c r="J26" s="208" t="s">
        <v>43</v>
      </c>
      <c r="K26" s="207" t="s">
        <v>45</v>
      </c>
      <c r="L26" s="208" t="s">
        <v>43</v>
      </c>
      <c r="M26" s="207" t="s">
        <v>45</v>
      </c>
      <c r="N26" s="208" t="s">
        <v>43</v>
      </c>
      <c r="O26" s="207" t="s">
        <v>45</v>
      </c>
      <c r="P26" s="208" t="s">
        <v>43</v>
      </c>
      <c r="Q26" s="207" t="s">
        <v>46</v>
      </c>
      <c r="R26" s="208" t="s">
        <v>43</v>
      </c>
      <c r="S26" s="207" t="s">
        <v>45</v>
      </c>
      <c r="T26" s="208" t="s">
        <v>43</v>
      </c>
      <c r="U26" s="207" t="s">
        <v>45</v>
      </c>
      <c r="V26" s="208" t="s">
        <v>43</v>
      </c>
      <c r="W26" s="207" t="s">
        <v>46</v>
      </c>
      <c r="X26" s="208" t="s">
        <v>43</v>
      </c>
      <c r="Y26" s="207" t="s">
        <v>45</v>
      </c>
      <c r="Z26" s="208" t="s">
        <v>43</v>
      </c>
      <c r="AA26" s="207" t="s">
        <v>46</v>
      </c>
      <c r="AB26" s="208" t="s">
        <v>44</v>
      </c>
      <c r="AC26" s="207" t="s">
        <v>46</v>
      </c>
      <c r="AD26" s="208" t="s">
        <v>43</v>
      </c>
      <c r="AE26" s="207" t="s">
        <v>46</v>
      </c>
      <c r="AF26" s="208" t="s">
        <v>43</v>
      </c>
      <c r="AG26" s="207" t="s">
        <v>45</v>
      </c>
      <c r="AH26" s="208" t="s">
        <v>43</v>
      </c>
      <c r="AI26" s="207" t="s">
        <v>45</v>
      </c>
      <c r="AJ26" s="208" t="s">
        <v>44</v>
      </c>
      <c r="AK26" s="207" t="s">
        <v>45</v>
      </c>
      <c r="AL26" s="208" t="s">
        <v>43</v>
      </c>
      <c r="AM26" s="207" t="s">
        <v>45</v>
      </c>
      <c r="AN26" s="208" t="s">
        <v>43</v>
      </c>
      <c r="AO26" s="207"/>
      <c r="AP26" s="208"/>
      <c r="AQ26" s="257"/>
      <c r="AR26" s="257"/>
    </row>
    <row r="27" spans="1:44" s="255" customFormat="1" ht="15.75" thickBot="1" x14ac:dyDescent="0.25">
      <c r="A27" s="464">
        <f t="shared" si="0"/>
        <v>45498</v>
      </c>
      <c r="B27" s="465"/>
      <c r="C27" s="207" t="s">
        <v>46</v>
      </c>
      <c r="D27" s="208" t="s">
        <v>44</v>
      </c>
      <c r="E27" s="207" t="s">
        <v>46</v>
      </c>
      <c r="F27" s="208" t="s">
        <v>44</v>
      </c>
      <c r="G27" s="207" t="s">
        <v>46</v>
      </c>
      <c r="H27" s="208" t="s">
        <v>44</v>
      </c>
      <c r="I27" s="207" t="s">
        <v>45</v>
      </c>
      <c r="J27" s="208" t="s">
        <v>44</v>
      </c>
      <c r="K27" s="207" t="s">
        <v>45</v>
      </c>
      <c r="L27" s="208" t="s">
        <v>43</v>
      </c>
      <c r="M27" s="207" t="s">
        <v>45</v>
      </c>
      <c r="N27" s="208" t="s">
        <v>43</v>
      </c>
      <c r="O27" s="207" t="s">
        <v>45</v>
      </c>
      <c r="P27" s="208" t="s">
        <v>43</v>
      </c>
      <c r="Q27" s="207" t="s">
        <v>46</v>
      </c>
      <c r="R27" s="208" t="s">
        <v>43</v>
      </c>
      <c r="S27" s="207" t="s">
        <v>45</v>
      </c>
      <c r="T27" s="208" t="s">
        <v>43</v>
      </c>
      <c r="U27" s="207" t="s">
        <v>46</v>
      </c>
      <c r="V27" s="208" t="s">
        <v>43</v>
      </c>
      <c r="W27" s="207" t="s">
        <v>45</v>
      </c>
      <c r="X27" s="208" t="s">
        <v>43</v>
      </c>
      <c r="Y27" s="207" t="s">
        <v>45</v>
      </c>
      <c r="Z27" s="208" t="s">
        <v>43</v>
      </c>
      <c r="AA27" s="207" t="s">
        <v>46</v>
      </c>
      <c r="AB27" s="208" t="s">
        <v>44</v>
      </c>
      <c r="AC27" s="207" t="s">
        <v>46</v>
      </c>
      <c r="AD27" s="208" t="s">
        <v>43</v>
      </c>
      <c r="AE27" s="207" t="s">
        <v>45</v>
      </c>
      <c r="AF27" s="208" t="s">
        <v>43</v>
      </c>
      <c r="AG27" s="207" t="s">
        <v>45</v>
      </c>
      <c r="AH27" s="208" t="s">
        <v>43</v>
      </c>
      <c r="AI27" s="207" t="s">
        <v>45</v>
      </c>
      <c r="AJ27" s="208" t="s">
        <v>43</v>
      </c>
      <c r="AK27" s="207" t="s">
        <v>45</v>
      </c>
      <c r="AL27" s="208" t="s">
        <v>43</v>
      </c>
      <c r="AM27" s="207" t="s">
        <v>45</v>
      </c>
      <c r="AN27" s="223" t="s">
        <v>43</v>
      </c>
      <c r="AO27" s="207"/>
      <c r="AP27" s="208"/>
      <c r="AQ27" s="257"/>
      <c r="AR27" s="257"/>
    </row>
    <row r="28" spans="1:44" s="255" customFormat="1" ht="15.75" thickBot="1" x14ac:dyDescent="0.25">
      <c r="A28" s="466">
        <f t="shared" si="0"/>
        <v>45499</v>
      </c>
      <c r="B28" s="467"/>
      <c r="C28" s="207" t="s">
        <v>45</v>
      </c>
      <c r="D28" s="208" t="s">
        <v>43</v>
      </c>
      <c r="E28" s="207" t="s">
        <v>46</v>
      </c>
      <c r="F28" s="208" t="s">
        <v>44</v>
      </c>
      <c r="G28" s="207" t="s">
        <v>46</v>
      </c>
      <c r="H28" s="208" t="s">
        <v>44</v>
      </c>
      <c r="I28" s="207" t="s">
        <v>46</v>
      </c>
      <c r="J28" s="208" t="s">
        <v>43</v>
      </c>
      <c r="K28" s="207" t="s">
        <v>45</v>
      </c>
      <c r="L28" s="208" t="s">
        <v>43</v>
      </c>
      <c r="M28" s="207" t="s">
        <v>45</v>
      </c>
      <c r="N28" s="208" t="s">
        <v>43</v>
      </c>
      <c r="O28" s="207" t="s">
        <v>45</v>
      </c>
      <c r="P28" s="208" t="s">
        <v>43</v>
      </c>
      <c r="Q28" s="207" t="s">
        <v>46</v>
      </c>
      <c r="R28" s="208" t="s">
        <v>43</v>
      </c>
      <c r="S28" s="207" t="s">
        <v>45</v>
      </c>
      <c r="T28" s="208" t="s">
        <v>43</v>
      </c>
      <c r="U28" s="207" t="s">
        <v>45</v>
      </c>
      <c r="V28" s="208" t="s">
        <v>44</v>
      </c>
      <c r="W28" s="207" t="s">
        <v>45</v>
      </c>
      <c r="X28" s="208" t="s">
        <v>43</v>
      </c>
      <c r="Y28" s="207" t="s">
        <v>45</v>
      </c>
      <c r="Z28" s="208" t="s">
        <v>43</v>
      </c>
      <c r="AA28" s="207" t="s">
        <v>46</v>
      </c>
      <c r="AB28" s="208" t="s">
        <v>44</v>
      </c>
      <c r="AC28" s="207" t="s">
        <v>45</v>
      </c>
      <c r="AD28" s="208" t="s">
        <v>43</v>
      </c>
      <c r="AE28" s="207" t="s">
        <v>45</v>
      </c>
      <c r="AF28" s="208" t="s">
        <v>43</v>
      </c>
      <c r="AG28" s="207" t="s">
        <v>45</v>
      </c>
      <c r="AH28" s="208" t="s">
        <v>43</v>
      </c>
      <c r="AI28" s="207" t="s">
        <v>45</v>
      </c>
      <c r="AJ28" s="208" t="s">
        <v>43</v>
      </c>
      <c r="AK28" s="207" t="s">
        <v>45</v>
      </c>
      <c r="AL28" s="208" t="s">
        <v>43</v>
      </c>
      <c r="AM28" s="207" t="s">
        <v>45</v>
      </c>
      <c r="AN28" s="208" t="s">
        <v>43</v>
      </c>
      <c r="AO28" s="207"/>
      <c r="AP28" s="208"/>
      <c r="AQ28" s="257"/>
      <c r="AR28" s="257"/>
    </row>
    <row r="29" spans="1:44" s="255" customFormat="1" ht="15.75" thickBot="1" x14ac:dyDescent="0.25">
      <c r="A29" s="464">
        <f t="shared" si="0"/>
        <v>45500</v>
      </c>
      <c r="B29" s="465"/>
      <c r="C29" s="207" t="s">
        <v>45</v>
      </c>
      <c r="D29" s="208" t="s">
        <v>43</v>
      </c>
      <c r="E29" s="207" t="s">
        <v>46</v>
      </c>
      <c r="F29" s="208" t="s">
        <v>44</v>
      </c>
      <c r="G29" s="207" t="s">
        <v>46</v>
      </c>
      <c r="H29" s="208" t="s">
        <v>44</v>
      </c>
      <c r="I29" s="207" t="s">
        <v>45</v>
      </c>
      <c r="J29" s="208" t="s">
        <v>43</v>
      </c>
      <c r="K29" s="207" t="s">
        <v>45</v>
      </c>
      <c r="L29" s="208" t="s">
        <v>44</v>
      </c>
      <c r="M29" s="207" t="s">
        <v>45</v>
      </c>
      <c r="N29" s="208" t="s">
        <v>43</v>
      </c>
      <c r="O29" s="207" t="s">
        <v>45</v>
      </c>
      <c r="P29" s="208" t="s">
        <v>43</v>
      </c>
      <c r="Q29" s="207" t="s">
        <v>46</v>
      </c>
      <c r="R29" s="208" t="s">
        <v>43</v>
      </c>
      <c r="S29" s="207" t="s">
        <v>45</v>
      </c>
      <c r="T29" s="208" t="s">
        <v>43</v>
      </c>
      <c r="U29" s="207" t="s">
        <v>46</v>
      </c>
      <c r="V29" s="208" t="s">
        <v>44</v>
      </c>
      <c r="W29" s="207" t="s">
        <v>45</v>
      </c>
      <c r="X29" s="208" t="s">
        <v>43</v>
      </c>
      <c r="Y29" s="207" t="s">
        <v>45</v>
      </c>
      <c r="Z29" s="208" t="s">
        <v>44</v>
      </c>
      <c r="AA29" s="207" t="s">
        <v>46</v>
      </c>
      <c r="AB29" s="208" t="s">
        <v>44</v>
      </c>
      <c r="AC29" s="207" t="s">
        <v>45</v>
      </c>
      <c r="AD29" s="208" t="s">
        <v>43</v>
      </c>
      <c r="AE29" s="207" t="s">
        <v>45</v>
      </c>
      <c r="AF29" s="208" t="s">
        <v>43</v>
      </c>
      <c r="AG29" s="207" t="s">
        <v>45</v>
      </c>
      <c r="AH29" s="208" t="s">
        <v>43</v>
      </c>
      <c r="AI29" s="207" t="s">
        <v>45</v>
      </c>
      <c r="AJ29" s="208" t="s">
        <v>43</v>
      </c>
      <c r="AK29" s="207" t="s">
        <v>45</v>
      </c>
      <c r="AL29" s="208" t="s">
        <v>44</v>
      </c>
      <c r="AM29" s="207" t="s">
        <v>46</v>
      </c>
      <c r="AN29" s="208" t="s">
        <v>43</v>
      </c>
      <c r="AO29" s="207"/>
      <c r="AP29" s="208"/>
      <c r="AQ29" s="257"/>
      <c r="AR29" s="257"/>
    </row>
    <row r="30" spans="1:44" s="255" customFormat="1" ht="15.75" thickBot="1" x14ac:dyDescent="0.25">
      <c r="A30" s="466">
        <f t="shared" si="0"/>
        <v>45501</v>
      </c>
      <c r="B30" s="467"/>
      <c r="C30" s="207" t="s">
        <v>45</v>
      </c>
      <c r="D30" s="208" t="s">
        <v>43</v>
      </c>
      <c r="E30" s="207" t="s">
        <v>46</v>
      </c>
      <c r="F30" s="208" t="s">
        <v>44</v>
      </c>
      <c r="G30" s="207" t="s">
        <v>46</v>
      </c>
      <c r="H30" s="208" t="s">
        <v>44</v>
      </c>
      <c r="I30" s="207" t="s">
        <v>45</v>
      </c>
      <c r="J30" s="208" t="s">
        <v>43</v>
      </c>
      <c r="K30" s="207" t="s">
        <v>46</v>
      </c>
      <c r="L30" s="208" t="s">
        <v>44</v>
      </c>
      <c r="M30" s="207" t="s">
        <v>45</v>
      </c>
      <c r="N30" s="208" t="s">
        <v>43</v>
      </c>
      <c r="O30" s="207" t="s">
        <v>45</v>
      </c>
      <c r="P30" s="208" t="s">
        <v>44</v>
      </c>
      <c r="Q30" s="207" t="s">
        <v>46</v>
      </c>
      <c r="R30" s="208" t="s">
        <v>43</v>
      </c>
      <c r="S30" s="207" t="s">
        <v>45</v>
      </c>
      <c r="T30" s="208" t="s">
        <v>43</v>
      </c>
      <c r="U30" s="207" t="s">
        <v>46</v>
      </c>
      <c r="V30" s="208" t="s">
        <v>44</v>
      </c>
      <c r="W30" s="207" t="s">
        <v>45</v>
      </c>
      <c r="X30" s="208" t="s">
        <v>43</v>
      </c>
      <c r="Y30" s="207" t="s">
        <v>46</v>
      </c>
      <c r="Z30" s="208" t="s">
        <v>44</v>
      </c>
      <c r="AA30" s="207" t="s">
        <v>46</v>
      </c>
      <c r="AB30" s="208" t="s">
        <v>44</v>
      </c>
      <c r="AC30" s="207" t="s">
        <v>45</v>
      </c>
      <c r="AD30" s="208" t="s">
        <v>43</v>
      </c>
      <c r="AE30" s="207" t="s">
        <v>45</v>
      </c>
      <c r="AF30" s="208" t="s">
        <v>43</v>
      </c>
      <c r="AG30" s="207" t="s">
        <v>45</v>
      </c>
      <c r="AH30" s="208" t="s">
        <v>43</v>
      </c>
      <c r="AI30" s="207" t="s">
        <v>45</v>
      </c>
      <c r="AJ30" s="208" t="s">
        <v>43</v>
      </c>
      <c r="AK30" s="207" t="s">
        <v>46</v>
      </c>
      <c r="AL30" s="208" t="s">
        <v>44</v>
      </c>
      <c r="AM30" s="207" t="s">
        <v>46</v>
      </c>
      <c r="AN30" s="223" t="s">
        <v>43</v>
      </c>
      <c r="AO30" s="207"/>
      <c r="AP30" s="208"/>
      <c r="AQ30" s="257"/>
      <c r="AR30" s="257"/>
    </row>
    <row r="31" spans="1:44" s="255" customFormat="1" ht="15.75" thickBot="1" x14ac:dyDescent="0.25">
      <c r="A31" s="464">
        <f t="shared" si="0"/>
        <v>45502</v>
      </c>
      <c r="B31" s="465"/>
      <c r="C31" s="207" t="s">
        <v>45</v>
      </c>
      <c r="D31" s="208" t="s">
        <v>44</v>
      </c>
      <c r="E31" s="207" t="s">
        <v>46</v>
      </c>
      <c r="F31" s="208" t="s">
        <v>44</v>
      </c>
      <c r="G31" s="207" t="s">
        <v>46</v>
      </c>
      <c r="H31" s="208" t="s">
        <v>44</v>
      </c>
      <c r="I31" s="207" t="s">
        <v>45</v>
      </c>
      <c r="J31" s="208" t="s">
        <v>43</v>
      </c>
      <c r="K31" s="207" t="s">
        <v>46</v>
      </c>
      <c r="L31" s="208" t="s">
        <v>44</v>
      </c>
      <c r="M31" s="207" t="s">
        <v>45</v>
      </c>
      <c r="N31" s="208" t="s">
        <v>43</v>
      </c>
      <c r="O31" s="207" t="s">
        <v>45</v>
      </c>
      <c r="P31" s="208" t="s">
        <v>43</v>
      </c>
      <c r="Q31" s="207" t="s">
        <v>46</v>
      </c>
      <c r="R31" s="208" t="s">
        <v>43</v>
      </c>
      <c r="S31" s="207" t="s">
        <v>46</v>
      </c>
      <c r="T31" s="208" t="s">
        <v>43</v>
      </c>
      <c r="U31" s="207" t="s">
        <v>46</v>
      </c>
      <c r="V31" s="208" t="s">
        <v>44</v>
      </c>
      <c r="W31" s="207" t="s">
        <v>45</v>
      </c>
      <c r="X31" s="208" t="s">
        <v>43</v>
      </c>
      <c r="Y31" s="207" t="s">
        <v>46</v>
      </c>
      <c r="Z31" s="208" t="s">
        <v>44</v>
      </c>
      <c r="AA31" s="207" t="s">
        <v>46</v>
      </c>
      <c r="AB31" s="208" t="s">
        <v>44</v>
      </c>
      <c r="AC31" s="207" t="s">
        <v>45</v>
      </c>
      <c r="AD31" s="208" t="s">
        <v>43</v>
      </c>
      <c r="AE31" s="207" t="s">
        <v>45</v>
      </c>
      <c r="AF31" s="208" t="s">
        <v>43</v>
      </c>
      <c r="AG31" s="207" t="s">
        <v>45</v>
      </c>
      <c r="AH31" s="208" t="s">
        <v>43</v>
      </c>
      <c r="AI31" s="207" t="s">
        <v>45</v>
      </c>
      <c r="AJ31" s="208" t="s">
        <v>43</v>
      </c>
      <c r="AK31" s="207" t="s">
        <v>45</v>
      </c>
      <c r="AL31" s="208" t="s">
        <v>43</v>
      </c>
      <c r="AM31" s="207" t="s">
        <v>45</v>
      </c>
      <c r="AN31" s="208" t="s">
        <v>43</v>
      </c>
      <c r="AO31" s="207"/>
      <c r="AP31" s="208"/>
      <c r="AQ31" s="257"/>
      <c r="AR31" s="257"/>
    </row>
    <row r="32" spans="1:44" s="255" customFormat="1" ht="15.75" thickBot="1" x14ac:dyDescent="0.25">
      <c r="A32" s="466">
        <f t="shared" si="0"/>
        <v>45503</v>
      </c>
      <c r="B32" s="467"/>
      <c r="C32" s="207" t="s">
        <v>45</v>
      </c>
      <c r="D32" s="208"/>
      <c r="E32" s="207" t="s">
        <v>46</v>
      </c>
      <c r="F32" s="208" t="s">
        <v>44</v>
      </c>
      <c r="G32" s="207" t="s">
        <v>46</v>
      </c>
      <c r="H32" s="208" t="s">
        <v>44</v>
      </c>
      <c r="I32" s="207" t="s">
        <v>45</v>
      </c>
      <c r="J32" s="208"/>
      <c r="K32" s="207" t="s">
        <v>46</v>
      </c>
      <c r="L32" s="208" t="s">
        <v>44</v>
      </c>
      <c r="M32" s="207" t="s">
        <v>45</v>
      </c>
      <c r="N32" s="208"/>
      <c r="O32" s="207" t="s">
        <v>45</v>
      </c>
      <c r="P32" s="208"/>
      <c r="Q32" s="207" t="s">
        <v>46</v>
      </c>
      <c r="R32" s="208"/>
      <c r="S32" s="207" t="s">
        <v>45</v>
      </c>
      <c r="T32" s="208"/>
      <c r="U32" s="207" t="s">
        <v>46</v>
      </c>
      <c r="V32" s="208" t="s">
        <v>44</v>
      </c>
      <c r="W32" s="207" t="s">
        <v>45</v>
      </c>
      <c r="X32" s="208"/>
      <c r="Y32" s="207" t="s">
        <v>46</v>
      </c>
      <c r="Z32" s="208" t="s">
        <v>44</v>
      </c>
      <c r="AA32" s="207" t="s">
        <v>46</v>
      </c>
      <c r="AB32" s="208" t="s">
        <v>44</v>
      </c>
      <c r="AC32" s="207" t="s">
        <v>45</v>
      </c>
      <c r="AD32" s="208"/>
      <c r="AE32" s="207" t="s">
        <v>45</v>
      </c>
      <c r="AF32" s="208"/>
      <c r="AG32" s="207" t="s">
        <v>45</v>
      </c>
      <c r="AH32" s="208"/>
      <c r="AI32" s="207" t="s">
        <v>45</v>
      </c>
      <c r="AJ32" s="208"/>
      <c r="AK32" s="207" t="s">
        <v>45</v>
      </c>
      <c r="AL32" s="208"/>
      <c r="AM32" s="207" t="s">
        <v>45</v>
      </c>
      <c r="AN32" s="208"/>
      <c r="AO32" s="207"/>
      <c r="AP32" s="208"/>
      <c r="AQ32" s="257"/>
      <c r="AR32" s="257"/>
    </row>
    <row r="33" spans="1:44" s="255" customFormat="1" ht="15.75" thickBot="1" x14ac:dyDescent="0.25">
      <c r="A33" s="464">
        <f t="shared" si="0"/>
        <v>45504</v>
      </c>
      <c r="B33" s="465"/>
      <c r="C33" s="207"/>
      <c r="D33" s="208"/>
      <c r="E33" s="207" t="s">
        <v>46</v>
      </c>
      <c r="F33" s="208" t="s">
        <v>44</v>
      </c>
      <c r="G33" s="207" t="s">
        <v>46</v>
      </c>
      <c r="H33" s="208" t="s">
        <v>44</v>
      </c>
      <c r="I33" s="207"/>
      <c r="J33" s="208"/>
      <c r="K33" s="207"/>
      <c r="L33" s="208"/>
      <c r="M33" s="207"/>
      <c r="N33" s="208"/>
      <c r="O33" s="207"/>
      <c r="P33" s="208"/>
      <c r="Q33" s="207" t="s">
        <v>46</v>
      </c>
      <c r="R33" s="208"/>
      <c r="S33" s="207"/>
      <c r="T33" s="208"/>
      <c r="U33" s="207"/>
      <c r="V33" s="208"/>
      <c r="W33" s="207"/>
      <c r="X33" s="208"/>
      <c r="Y33" s="207"/>
      <c r="Z33" s="208"/>
      <c r="AA33" s="207"/>
      <c r="AB33" s="208"/>
      <c r="AC33" s="207"/>
      <c r="AD33" s="208"/>
      <c r="AE33" s="207"/>
      <c r="AF33" s="208"/>
      <c r="AG33" s="207"/>
      <c r="AH33" s="208"/>
      <c r="AI33" s="207"/>
      <c r="AJ33" s="208"/>
      <c r="AK33" s="207"/>
      <c r="AL33" s="208"/>
      <c r="AM33" s="207"/>
      <c r="AN33" s="223"/>
      <c r="AO33" s="207"/>
      <c r="AP33" s="208"/>
      <c r="AQ33" s="257"/>
      <c r="AR33" s="257"/>
    </row>
    <row r="34" spans="1:44" s="255" customFormat="1" ht="15.75" thickBot="1" x14ac:dyDescent="0.25">
      <c r="A34" s="468">
        <f t="shared" si="0"/>
        <v>45505</v>
      </c>
      <c r="B34" s="469"/>
      <c r="C34" s="250"/>
      <c r="D34" s="251"/>
      <c r="E34" s="250" t="s">
        <v>46</v>
      </c>
      <c r="F34" s="251"/>
      <c r="G34" s="250" t="s">
        <v>46</v>
      </c>
      <c r="H34" s="251"/>
      <c r="I34" s="250"/>
      <c r="J34" s="251"/>
      <c r="K34" s="250"/>
      <c r="L34" s="251"/>
      <c r="M34" s="250"/>
      <c r="N34" s="251"/>
      <c r="O34" s="250"/>
      <c r="P34" s="251"/>
      <c r="Q34" s="250" t="s">
        <v>46</v>
      </c>
      <c r="R34" s="251"/>
      <c r="S34" s="250"/>
      <c r="T34" s="251"/>
      <c r="U34" s="250"/>
      <c r="V34" s="251"/>
      <c r="W34" s="250"/>
      <c r="X34" s="251"/>
      <c r="Y34" s="250"/>
      <c r="Z34" s="251"/>
      <c r="AA34" s="250"/>
      <c r="AB34" s="251"/>
      <c r="AC34" s="250"/>
      <c r="AD34" s="251"/>
      <c r="AE34" s="250"/>
      <c r="AF34" s="251"/>
      <c r="AG34" s="250"/>
      <c r="AH34" s="251"/>
      <c r="AI34" s="250"/>
      <c r="AJ34" s="251"/>
      <c r="AK34" s="250"/>
      <c r="AL34" s="251"/>
      <c r="AM34" s="250"/>
      <c r="AN34" s="252"/>
      <c r="AO34" s="250"/>
      <c r="AP34" s="251"/>
      <c r="AQ34" s="257"/>
      <c r="AR34" s="257"/>
    </row>
    <row r="35" spans="1:44" ht="17.25" customHeight="1" thickBot="1" x14ac:dyDescent="0.25">
      <c r="A35" s="266"/>
      <c r="B35" s="275"/>
      <c r="C35" s="470"/>
      <c r="D35" s="470"/>
      <c r="E35" s="274"/>
      <c r="F35" s="274"/>
      <c r="G35" s="274"/>
      <c r="H35" s="274"/>
      <c r="I35" s="274"/>
      <c r="J35" s="274"/>
      <c r="K35" s="274"/>
      <c r="L35" s="274"/>
      <c r="M35" s="274"/>
      <c r="N35" s="274"/>
      <c r="O35" s="274"/>
      <c r="P35" s="274"/>
      <c r="Q35" s="274"/>
      <c r="R35" s="274"/>
      <c r="S35" s="274"/>
      <c r="T35" s="274"/>
      <c r="U35" s="274"/>
      <c r="V35" s="274"/>
      <c r="W35" s="274"/>
      <c r="X35" s="274"/>
      <c r="Y35" s="274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274"/>
      <c r="AL35" s="274"/>
      <c r="AM35" s="274"/>
      <c r="AN35" s="274"/>
      <c r="AO35" s="274"/>
      <c r="AP35" s="267"/>
    </row>
    <row r="36" spans="1:44" s="84" customFormat="1" ht="9" customHeight="1" thickBot="1" x14ac:dyDescent="0.25">
      <c r="A36" s="271"/>
      <c r="B36" s="272"/>
      <c r="C36" s="272" t="str">
        <f>C1</f>
        <v>Aman</v>
      </c>
      <c r="D36" s="272"/>
      <c r="E36" s="272" t="str">
        <f t="shared" ref="E36" si="1">E1</f>
        <v>Aklash</v>
      </c>
      <c r="F36" s="272"/>
      <c r="G36" s="272" t="str">
        <f t="shared" ref="G36" si="2">G1</f>
        <v>Firdosh</v>
      </c>
      <c r="H36" s="272"/>
      <c r="I36" s="272" t="str">
        <f t="shared" ref="I36" si="3">I1</f>
        <v>Iftikar</v>
      </c>
      <c r="J36" s="272"/>
      <c r="K36" s="272" t="str">
        <f t="shared" ref="K36" si="4">K1</f>
        <v>Imran Molla</v>
      </c>
      <c r="L36" s="272"/>
      <c r="M36" s="272" t="str">
        <f t="shared" ref="M36:AP36" si="5">M1</f>
        <v>Imran Saikh</v>
      </c>
      <c r="N36" s="272"/>
      <c r="O36" s="272" t="str">
        <f t="shared" si="5"/>
        <v>Jamal</v>
      </c>
      <c r="P36" s="272"/>
      <c r="Q36" s="272" t="str">
        <f t="shared" si="5"/>
        <v>Masudur</v>
      </c>
      <c r="R36" s="272"/>
      <c r="S36" s="272" t="str">
        <f t="shared" si="5"/>
        <v>Mofazzal</v>
      </c>
      <c r="T36" s="272"/>
      <c r="U36" s="272" t="str">
        <f t="shared" si="5"/>
        <v>Nadim</v>
      </c>
      <c r="V36" s="272"/>
      <c r="W36" s="272" t="str">
        <f t="shared" si="5"/>
        <v>Omar Faruk</v>
      </c>
      <c r="X36" s="272"/>
      <c r="Y36" s="272" t="str">
        <f t="shared" si="5"/>
        <v>Rahul</v>
      </c>
      <c r="Z36" s="272"/>
      <c r="AA36" s="272" t="str">
        <f t="shared" si="5"/>
        <v>Rofikul</v>
      </c>
      <c r="AB36" s="272"/>
      <c r="AC36" s="272" t="str">
        <f t="shared" si="5"/>
        <v>Sagir</v>
      </c>
      <c r="AD36" s="272"/>
      <c r="AE36" s="272" t="str">
        <f t="shared" si="5"/>
        <v xml:space="preserve">Sahid Hossian </v>
      </c>
      <c r="AF36" s="272"/>
      <c r="AG36" s="272" t="str">
        <f t="shared" si="5"/>
        <v>Sahid Laskar</v>
      </c>
      <c r="AH36" s="272">
        <f t="shared" si="5"/>
        <v>0</v>
      </c>
      <c r="AI36" s="272" t="str">
        <f t="shared" si="5"/>
        <v>Sahidullaha</v>
      </c>
      <c r="AJ36" s="272">
        <f t="shared" si="5"/>
        <v>0</v>
      </c>
      <c r="AK36" s="272" t="str">
        <f t="shared" si="5"/>
        <v>Samaun</v>
      </c>
      <c r="AL36" s="272">
        <f t="shared" si="5"/>
        <v>0</v>
      </c>
      <c r="AM36" s="272" t="str">
        <f t="shared" si="5"/>
        <v>Sayad</v>
      </c>
      <c r="AN36" s="272">
        <f t="shared" si="5"/>
        <v>0</v>
      </c>
      <c r="AO36" s="272" t="str">
        <f t="shared" si="5"/>
        <v>Nasim</v>
      </c>
      <c r="AP36" s="273">
        <f t="shared" si="5"/>
        <v>0</v>
      </c>
    </row>
    <row r="37" spans="1:44" s="259" customFormat="1" ht="21.75" thickBot="1" x14ac:dyDescent="0.25">
      <c r="A37" s="471" t="s">
        <v>47</v>
      </c>
      <c r="B37" s="472"/>
      <c r="C37" s="209">
        <f>COUNTIF(C$3:C$34,"D- ON")</f>
        <v>24</v>
      </c>
      <c r="D37" s="210">
        <f>COUNTIF(D$3:D$34,"N- ON")</f>
        <v>20</v>
      </c>
      <c r="E37" s="209">
        <f t="shared" ref="E37" si="6">COUNTIF(E$3:E$34,"D- ON")</f>
        <v>0</v>
      </c>
      <c r="F37" s="210">
        <f t="shared" ref="F37" si="7">COUNTIF(F$3:F$34,"N- ON")</f>
        <v>0</v>
      </c>
      <c r="G37" s="209">
        <f t="shared" ref="G37" si="8">COUNTIF(G$3:G$34,"D- ON")</f>
        <v>0</v>
      </c>
      <c r="H37" s="210">
        <f t="shared" ref="H37" si="9">COUNTIF(H$3:H$34,"N- ON")</f>
        <v>0</v>
      </c>
      <c r="I37" s="209">
        <f t="shared" ref="I37" si="10">COUNTIF(I$3:I$34,"D- ON")</f>
        <v>25</v>
      </c>
      <c r="J37" s="210">
        <f t="shared" ref="J37" si="11">COUNTIF(J$3:J$34,"N- ON")</f>
        <v>25</v>
      </c>
      <c r="K37" s="209">
        <f t="shared" ref="K37" si="12">COUNTIF(K$3:K$34,"D- ON")</f>
        <v>18</v>
      </c>
      <c r="L37" s="210">
        <f t="shared" ref="L37" si="13">COUNTIF(L$3:L$34,"N- ON")</f>
        <v>20</v>
      </c>
      <c r="M37" s="209">
        <f t="shared" ref="M37" si="14">COUNTIF(M$3:M$34,"D- ON")</f>
        <v>23</v>
      </c>
      <c r="N37" s="210">
        <f t="shared" ref="N37" si="15">COUNTIF(N$3:N$34,"N- ON")</f>
        <v>21</v>
      </c>
      <c r="O37" s="209">
        <f t="shared" ref="O37" si="16">COUNTIF(O$3:O$34,"D- ON")</f>
        <v>19</v>
      </c>
      <c r="P37" s="210">
        <f t="shared" ref="P37" si="17">COUNTIF(P$3:P$34,"N- ON")</f>
        <v>20</v>
      </c>
      <c r="Q37" s="209">
        <f t="shared" ref="Q37" si="18">COUNTIF(Q$3:Q$34,"D- ON")</f>
        <v>0</v>
      </c>
      <c r="R37" s="210">
        <f t="shared" ref="R37" si="19">COUNTIF(R$3:R$34,"N- ON")</f>
        <v>24</v>
      </c>
      <c r="S37" s="209">
        <f t="shared" ref="S37" si="20">COUNTIF(S$3:S$34,"D- ON")</f>
        <v>23</v>
      </c>
      <c r="T37" s="210">
        <f t="shared" ref="T37" si="21">COUNTIF(T$3:T$34,"N- ON")</f>
        <v>24</v>
      </c>
      <c r="U37" s="209">
        <f t="shared" ref="U37" si="22">COUNTIF(U$3:U$34,"D- ON")</f>
        <v>24</v>
      </c>
      <c r="V37" s="210">
        <f t="shared" ref="V37" si="23">COUNTIF(V$3:V$34,"N- ON")</f>
        <v>24</v>
      </c>
      <c r="W37" s="209">
        <f t="shared" ref="W37" si="24">COUNTIF(W$3:W$34,"D- ON")</f>
        <v>28</v>
      </c>
      <c r="X37" s="210">
        <f t="shared" ref="X37" si="25">COUNTIF(X$3:X$34,"N- ON")</f>
        <v>26</v>
      </c>
      <c r="Y37" s="209">
        <f t="shared" ref="Y37" si="26">COUNTIF(Y$3:Y$34,"D- ON")</f>
        <v>21</v>
      </c>
      <c r="Z37" s="210">
        <f t="shared" ref="Z37" si="27">COUNTIF(Z$3:Z$34,"N- ON")</f>
        <v>16</v>
      </c>
      <c r="AA37" s="209">
        <f t="shared" ref="AA37" si="28">COUNTIF(AA$3:AA$34,"D- ON")</f>
        <v>0</v>
      </c>
      <c r="AB37" s="210">
        <f t="shared" ref="AB37" si="29">COUNTIF(AB$3:AB$34,"N- ON")</f>
        <v>0</v>
      </c>
      <c r="AC37" s="209">
        <f t="shared" ref="AC37" si="30">COUNTIF(AC$3:AC$34,"D- ON")</f>
        <v>26</v>
      </c>
      <c r="AD37" s="210">
        <f t="shared" ref="AD37" si="31">COUNTIF(AD$3:AD$34,"N- ON")</f>
        <v>29</v>
      </c>
      <c r="AE37" s="209">
        <f t="shared" ref="AE37" si="32">COUNTIF(AE$3:AE$34,"D- ON")</f>
        <v>21</v>
      </c>
      <c r="AF37" s="210">
        <f t="shared" ref="AF37" si="33">COUNTIF(AF$3:AF$34,"N- ON")</f>
        <v>21</v>
      </c>
      <c r="AG37" s="209">
        <f t="shared" ref="AG37" si="34">COUNTIF(AG$3:AG$34,"D- ON")</f>
        <v>27</v>
      </c>
      <c r="AH37" s="210">
        <f t="shared" ref="AH37" si="35">COUNTIF(AH$3:AH$34,"N- ON")</f>
        <v>27</v>
      </c>
      <c r="AI37" s="209">
        <f t="shared" ref="AI37" si="36">COUNTIF(AI$3:AI$34,"D- ON")</f>
        <v>27</v>
      </c>
      <c r="AJ37" s="210">
        <f t="shared" ref="AJ37" si="37">COUNTIF(AJ$3:AJ$34,"N- ON")</f>
        <v>22</v>
      </c>
      <c r="AK37" s="209">
        <f t="shared" ref="AK37:AO37" si="38">COUNTIF(AK$3:AK$34,"D- ON")</f>
        <v>21</v>
      </c>
      <c r="AL37" s="210">
        <f t="shared" ref="AL37:AP37" si="39">COUNTIF(AL$3:AL$34,"N- ON")</f>
        <v>19</v>
      </c>
      <c r="AM37" s="209">
        <f t="shared" si="38"/>
        <v>23</v>
      </c>
      <c r="AN37" s="210">
        <f t="shared" si="39"/>
        <v>28</v>
      </c>
      <c r="AO37" s="209">
        <f t="shared" si="38"/>
        <v>0</v>
      </c>
      <c r="AP37" s="210">
        <f t="shared" si="39"/>
        <v>0</v>
      </c>
      <c r="AQ37" s="258"/>
      <c r="AR37" s="258"/>
    </row>
    <row r="38" spans="1:44" ht="25.5" thickBot="1" x14ac:dyDescent="0.25">
      <c r="A38" s="473" t="s">
        <v>48</v>
      </c>
      <c r="B38" s="474"/>
      <c r="C38" s="462">
        <f>C37+D37</f>
        <v>44</v>
      </c>
      <c r="D38" s="463"/>
      <c r="E38" s="462">
        <f>E37+F37</f>
        <v>0</v>
      </c>
      <c r="F38" s="463"/>
      <c r="G38" s="462">
        <f>G37+H37</f>
        <v>0</v>
      </c>
      <c r="H38" s="463"/>
      <c r="I38" s="462">
        <f>I37+J37</f>
        <v>50</v>
      </c>
      <c r="J38" s="463"/>
      <c r="K38" s="462">
        <f>K37+L37</f>
        <v>38</v>
      </c>
      <c r="L38" s="463"/>
      <c r="M38" s="462">
        <f>M37+N37</f>
        <v>44</v>
      </c>
      <c r="N38" s="463"/>
      <c r="O38" s="462">
        <f>O37+P37</f>
        <v>39</v>
      </c>
      <c r="P38" s="463"/>
      <c r="Q38" s="462">
        <f>Q37+R37</f>
        <v>24</v>
      </c>
      <c r="R38" s="463"/>
      <c r="S38" s="462">
        <f>S37+T37</f>
        <v>47</v>
      </c>
      <c r="T38" s="463"/>
      <c r="U38" s="462">
        <f>U37+V37</f>
        <v>48</v>
      </c>
      <c r="V38" s="463"/>
      <c r="W38" s="462">
        <f>W37+X37</f>
        <v>54</v>
      </c>
      <c r="X38" s="463"/>
      <c r="Y38" s="462">
        <f>Y37+Z37</f>
        <v>37</v>
      </c>
      <c r="Z38" s="463"/>
      <c r="AA38" s="462">
        <f>AA37+AB37</f>
        <v>0</v>
      </c>
      <c r="AB38" s="463"/>
      <c r="AC38" s="462">
        <f>AC37+AD37</f>
        <v>55</v>
      </c>
      <c r="AD38" s="463"/>
      <c r="AE38" s="462">
        <f>AE37+AF37</f>
        <v>42</v>
      </c>
      <c r="AF38" s="463"/>
      <c r="AG38" s="462">
        <f>AG37+AH37</f>
        <v>54</v>
      </c>
      <c r="AH38" s="463"/>
      <c r="AI38" s="462">
        <f>AI37+AJ37</f>
        <v>49</v>
      </c>
      <c r="AJ38" s="463"/>
      <c r="AK38" s="462">
        <f>AK37+AL37</f>
        <v>40</v>
      </c>
      <c r="AL38" s="463"/>
      <c r="AM38" s="462">
        <f>AM37+AN37</f>
        <v>51</v>
      </c>
      <c r="AN38" s="463"/>
      <c r="AO38" s="462">
        <f>AO37+AP37</f>
        <v>0</v>
      </c>
      <c r="AP38" s="463"/>
      <c r="AQ38" s="449"/>
      <c r="AR38" s="449"/>
    </row>
    <row r="39" spans="1:44" s="261" customFormat="1" ht="19.5" customHeight="1" thickBot="1" x14ac:dyDescent="0.25">
      <c r="A39" s="450" t="s">
        <v>49</v>
      </c>
      <c r="B39" s="451"/>
      <c r="C39" s="211">
        <f>'Guest Meal'!C37</f>
        <v>0</v>
      </c>
      <c r="D39" s="212">
        <f>'Guest Meal'!D37</f>
        <v>0</v>
      </c>
      <c r="E39" s="211">
        <f>'Guest Meal'!E37</f>
        <v>3</v>
      </c>
      <c r="F39" s="212">
        <f>'Guest Meal'!F37</f>
        <v>5</v>
      </c>
      <c r="G39" s="211">
        <f>'Guest Meal'!G37</f>
        <v>8</v>
      </c>
      <c r="H39" s="212">
        <f>'Guest Meal'!H37</f>
        <v>8</v>
      </c>
      <c r="I39" s="211">
        <f>'Guest Meal'!I37</f>
        <v>3</v>
      </c>
      <c r="J39" s="212">
        <f>'Guest Meal'!J37</f>
        <v>2</v>
      </c>
      <c r="K39" s="211">
        <f>'Guest Meal'!K37</f>
        <v>0</v>
      </c>
      <c r="L39" s="212">
        <f>'Guest Meal'!L37</f>
        <v>0</v>
      </c>
      <c r="M39" s="211">
        <f>'Guest Meal'!M37</f>
        <v>0</v>
      </c>
      <c r="N39" s="212">
        <f>'Guest Meal'!N37</f>
        <v>0</v>
      </c>
      <c r="O39" s="211">
        <f>'Guest Meal'!O37</f>
        <v>0</v>
      </c>
      <c r="P39" s="212">
        <f>'Guest Meal'!P37</f>
        <v>0</v>
      </c>
      <c r="Q39" s="211">
        <f>'Guest Meal'!Q37</f>
        <v>0</v>
      </c>
      <c r="R39" s="212">
        <f>'Guest Meal'!R37</f>
        <v>2</v>
      </c>
      <c r="S39" s="211">
        <f>'Guest Meal'!S37</f>
        <v>0</v>
      </c>
      <c r="T39" s="212">
        <f>'Guest Meal'!T37</f>
        <v>0</v>
      </c>
      <c r="U39" s="211">
        <f>'Guest Meal'!U37</f>
        <v>0</v>
      </c>
      <c r="V39" s="212">
        <f>'Guest Meal'!V37</f>
        <v>1</v>
      </c>
      <c r="W39" s="211">
        <f>'Guest Meal'!W37</f>
        <v>1</v>
      </c>
      <c r="X39" s="212">
        <f>'Guest Meal'!X37</f>
        <v>1</v>
      </c>
      <c r="Y39" s="211">
        <f>'Guest Meal'!Y37</f>
        <v>0</v>
      </c>
      <c r="Z39" s="212">
        <f>'Guest Meal'!Z37</f>
        <v>0</v>
      </c>
      <c r="AA39" s="211">
        <f>'Guest Meal'!AA37</f>
        <v>0</v>
      </c>
      <c r="AB39" s="212">
        <f>'Guest Meal'!AB37</f>
        <v>0</v>
      </c>
      <c r="AC39" s="211">
        <f>'Guest Meal'!AC37</f>
        <v>0</v>
      </c>
      <c r="AD39" s="212">
        <f>'Guest Meal'!AD37</f>
        <v>0</v>
      </c>
      <c r="AE39" s="211">
        <f>'Guest Meal'!AE37</f>
        <v>0</v>
      </c>
      <c r="AF39" s="212">
        <f>'Guest Meal'!AF37</f>
        <v>0</v>
      </c>
      <c r="AG39" s="211">
        <f>'Guest Meal'!AG37</f>
        <v>0</v>
      </c>
      <c r="AH39" s="212">
        <f>'Guest Meal'!AH37</f>
        <v>0</v>
      </c>
      <c r="AI39" s="211">
        <f>'Guest Meal'!AI37</f>
        <v>0</v>
      </c>
      <c r="AJ39" s="212">
        <f>'Guest Meal'!AJ37</f>
        <v>0</v>
      </c>
      <c r="AK39" s="211">
        <f>'Guest Meal'!AK37</f>
        <v>0</v>
      </c>
      <c r="AL39" s="212">
        <f>'Guest Meal'!AL37</f>
        <v>0</v>
      </c>
      <c r="AM39" s="211">
        <f>'Guest Meal'!AM37</f>
        <v>0</v>
      </c>
      <c r="AN39" s="212">
        <f>'Guest Meal'!AN37</f>
        <v>0</v>
      </c>
      <c r="AO39" s="211">
        <f>'Guest Meal'!AO37</f>
        <v>0</v>
      </c>
      <c r="AP39" s="212">
        <f>'Guest Meal'!AP37</f>
        <v>0</v>
      </c>
      <c r="AQ39" s="260"/>
      <c r="AR39" s="260"/>
    </row>
    <row r="40" spans="1:44" ht="7.5" customHeight="1" thickBot="1" x14ac:dyDescent="0.25">
      <c r="A40" s="213"/>
      <c r="B40" s="214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  <c r="AC40" s="215"/>
      <c r="AD40" s="215"/>
      <c r="AE40" s="215"/>
      <c r="AF40" s="215"/>
      <c r="AG40" s="215"/>
      <c r="AH40" s="215"/>
      <c r="AI40" s="215"/>
      <c r="AJ40" s="215"/>
      <c r="AK40" s="215"/>
      <c r="AL40" s="215"/>
      <c r="AM40" s="215"/>
      <c r="AN40" s="215"/>
      <c r="AO40" s="215"/>
      <c r="AP40" s="224"/>
    </row>
    <row r="41" spans="1:44" s="263" customFormat="1" ht="19.5" customHeight="1" thickBot="1" x14ac:dyDescent="0.25">
      <c r="A41" s="452" t="s">
        <v>22</v>
      </c>
      <c r="B41" s="453"/>
      <c r="C41" s="216">
        <f>C37*$F$54</f>
        <v>482.45810055865923</v>
      </c>
      <c r="D41" s="217">
        <f>D37*$H$54</f>
        <v>804.09683426443212</v>
      </c>
      <c r="E41" s="216">
        <f t="shared" ref="E41" si="40">E37*$F$54</f>
        <v>0</v>
      </c>
      <c r="F41" s="217">
        <f t="shared" ref="F41" si="41">F37*$H$54</f>
        <v>0</v>
      </c>
      <c r="G41" s="216">
        <f t="shared" ref="G41" si="42">G37*$F$54</f>
        <v>0</v>
      </c>
      <c r="H41" s="217">
        <f t="shared" ref="H41" si="43">H37*$H$54</f>
        <v>0</v>
      </c>
      <c r="I41" s="216">
        <f t="shared" ref="I41" si="44">I37*$F$54</f>
        <v>502.56052141527005</v>
      </c>
      <c r="J41" s="217">
        <f t="shared" ref="J41" si="45">J37*$H$54</f>
        <v>1005.1210428305401</v>
      </c>
      <c r="K41" s="216">
        <f t="shared" ref="K41" si="46">K37*$F$54</f>
        <v>361.84357541899442</v>
      </c>
      <c r="L41" s="217">
        <f t="shared" ref="L41" si="47">L37*$H$54</f>
        <v>804.09683426443212</v>
      </c>
      <c r="M41" s="216">
        <f t="shared" ref="M41" si="48">M37*$F$54</f>
        <v>462.35567970204846</v>
      </c>
      <c r="N41" s="217">
        <f t="shared" ref="N41" si="49">N37*$H$54</f>
        <v>844.30167597765364</v>
      </c>
      <c r="O41" s="216">
        <f t="shared" ref="O41" si="50">O37*$F$54</f>
        <v>381.94599627560524</v>
      </c>
      <c r="P41" s="217">
        <f t="shared" ref="P41" si="51">P37*$H$54</f>
        <v>804.09683426443212</v>
      </c>
      <c r="Q41" s="216">
        <f t="shared" ref="Q41" si="52">Q37*$F$54</f>
        <v>0</v>
      </c>
      <c r="R41" s="217">
        <f t="shared" ref="R41" si="53">R37*$H$54</f>
        <v>964.91620111731845</v>
      </c>
      <c r="S41" s="216">
        <f t="shared" ref="S41" si="54">S37*$F$54</f>
        <v>462.35567970204846</v>
      </c>
      <c r="T41" s="217">
        <f t="shared" ref="T41" si="55">T37*$H$54</f>
        <v>964.91620111731845</v>
      </c>
      <c r="U41" s="216">
        <f t="shared" ref="U41" si="56">U37*$F$54</f>
        <v>482.45810055865923</v>
      </c>
      <c r="V41" s="217">
        <f t="shared" ref="V41" si="57">V37*$H$54</f>
        <v>964.91620111731845</v>
      </c>
      <c r="W41" s="216">
        <f t="shared" ref="W41" si="58">W37*$F$54</f>
        <v>562.86778398510251</v>
      </c>
      <c r="X41" s="217">
        <f t="shared" ref="X41" si="59">X37*$H$54</f>
        <v>1045.3258845437617</v>
      </c>
      <c r="Y41" s="216">
        <f t="shared" ref="Y41" si="60">Y37*$F$54</f>
        <v>422.15083798882682</v>
      </c>
      <c r="Z41" s="217">
        <f t="shared" ref="Z41" si="61">Z37*$H$54</f>
        <v>643.27746741154567</v>
      </c>
      <c r="AA41" s="216">
        <f t="shared" ref="AA41" si="62">AA37*$F$54</f>
        <v>0</v>
      </c>
      <c r="AB41" s="217">
        <f t="shared" ref="AB41" si="63">AB37*$H$54</f>
        <v>0</v>
      </c>
      <c r="AC41" s="216">
        <f t="shared" ref="AC41" si="64">AC37*$F$54</f>
        <v>522.66294227188087</v>
      </c>
      <c r="AD41" s="217">
        <f t="shared" ref="AD41" si="65">AD37*$H$54</f>
        <v>1165.9404096834264</v>
      </c>
      <c r="AE41" s="216">
        <f t="shared" ref="AE41" si="66">AE37*$F$54</f>
        <v>422.15083798882682</v>
      </c>
      <c r="AF41" s="217">
        <f t="shared" ref="AF41" si="67">AF37*$H$54</f>
        <v>844.30167597765364</v>
      </c>
      <c r="AG41" s="216">
        <f t="shared" ref="AG41" si="68">AG37*$F$54</f>
        <v>542.76536312849169</v>
      </c>
      <c r="AH41" s="217">
        <f t="shared" ref="AH41" si="69">AH37*$H$54</f>
        <v>1085.5307262569834</v>
      </c>
      <c r="AI41" s="216">
        <f t="shared" ref="AI41" si="70">AI37*$F$54</f>
        <v>542.76536312849169</v>
      </c>
      <c r="AJ41" s="217">
        <f t="shared" ref="AJ41" si="71">AJ37*$H$54</f>
        <v>884.50651769087528</v>
      </c>
      <c r="AK41" s="216">
        <f t="shared" ref="AK41:AO41" si="72">AK37*$F$54</f>
        <v>422.15083798882682</v>
      </c>
      <c r="AL41" s="217">
        <f t="shared" ref="AL41:AP41" si="73">AL37*$H$54</f>
        <v>763.89199255121048</v>
      </c>
      <c r="AM41" s="216">
        <f t="shared" si="72"/>
        <v>462.35567970204846</v>
      </c>
      <c r="AN41" s="217">
        <f t="shared" si="73"/>
        <v>1125.735567970205</v>
      </c>
      <c r="AO41" s="216">
        <f t="shared" si="72"/>
        <v>0</v>
      </c>
      <c r="AP41" s="268">
        <f t="shared" si="73"/>
        <v>0</v>
      </c>
      <c r="AQ41" s="262"/>
      <c r="AR41" s="262"/>
    </row>
    <row r="42" spans="1:44" s="263" customFormat="1" ht="19.5" customHeight="1" thickBot="1" x14ac:dyDescent="0.25">
      <c r="A42" s="454" t="s">
        <v>50</v>
      </c>
      <c r="B42" s="455"/>
      <c r="C42" s="218">
        <f>C39*$L$54</f>
        <v>0</v>
      </c>
      <c r="D42" s="219">
        <f>D39*$N$54</f>
        <v>0</v>
      </c>
      <c r="E42" s="218">
        <f t="shared" ref="E42" si="74">E39*$L$54</f>
        <v>105</v>
      </c>
      <c r="F42" s="219">
        <f t="shared" ref="F42" si="75">F39*$N$54</f>
        <v>300</v>
      </c>
      <c r="G42" s="218">
        <f t="shared" ref="G42" si="76">G39*$L$54</f>
        <v>280</v>
      </c>
      <c r="H42" s="219">
        <f t="shared" ref="H42" si="77">H39*$N$54</f>
        <v>480</v>
      </c>
      <c r="I42" s="218">
        <f t="shared" ref="I42" si="78">I39*$L$54</f>
        <v>105</v>
      </c>
      <c r="J42" s="219">
        <f t="shared" ref="J42" si="79">J39*$N$54</f>
        <v>120</v>
      </c>
      <c r="K42" s="218">
        <f t="shared" ref="K42" si="80">K39*$L$54</f>
        <v>0</v>
      </c>
      <c r="L42" s="219">
        <f t="shared" ref="L42" si="81">L39*$N$54</f>
        <v>0</v>
      </c>
      <c r="M42" s="218">
        <f t="shared" ref="M42" si="82">M39*$L$54</f>
        <v>0</v>
      </c>
      <c r="N42" s="219">
        <f t="shared" ref="N42" si="83">N39*$N$54</f>
        <v>0</v>
      </c>
      <c r="O42" s="218">
        <f t="shared" ref="O42" si="84">O39*$L$54</f>
        <v>0</v>
      </c>
      <c r="P42" s="219">
        <f t="shared" ref="P42" si="85">P39*$N$54</f>
        <v>0</v>
      </c>
      <c r="Q42" s="218">
        <f t="shared" ref="Q42" si="86">Q39*$L$54</f>
        <v>0</v>
      </c>
      <c r="R42" s="219">
        <f t="shared" ref="R42" si="87">R39*$N$54</f>
        <v>120</v>
      </c>
      <c r="S42" s="218">
        <f t="shared" ref="S42" si="88">S39*$L$54</f>
        <v>0</v>
      </c>
      <c r="T42" s="219">
        <f t="shared" ref="T42" si="89">T39*$N$54</f>
        <v>0</v>
      </c>
      <c r="U42" s="218">
        <f t="shared" ref="U42" si="90">U39*$L$54</f>
        <v>0</v>
      </c>
      <c r="V42" s="219">
        <f t="shared" ref="V42" si="91">V39*$N$54</f>
        <v>60</v>
      </c>
      <c r="W42" s="218">
        <f t="shared" ref="W42" si="92">W39*$L$54</f>
        <v>35</v>
      </c>
      <c r="X42" s="219">
        <f t="shared" ref="X42" si="93">X39*$N$54</f>
        <v>60</v>
      </c>
      <c r="Y42" s="218">
        <f t="shared" ref="Y42" si="94">Y39*$L$54</f>
        <v>0</v>
      </c>
      <c r="Z42" s="219">
        <f t="shared" ref="Z42" si="95">Z39*$N$54</f>
        <v>0</v>
      </c>
      <c r="AA42" s="218">
        <f t="shared" ref="AA42" si="96">AA39*$L$54</f>
        <v>0</v>
      </c>
      <c r="AB42" s="219">
        <f t="shared" ref="AB42" si="97">AB39*$N$54</f>
        <v>0</v>
      </c>
      <c r="AC42" s="218">
        <f t="shared" ref="AC42" si="98">AC39*$L$54</f>
        <v>0</v>
      </c>
      <c r="AD42" s="219">
        <f t="shared" ref="AD42" si="99">AD39*$N$54</f>
        <v>0</v>
      </c>
      <c r="AE42" s="218">
        <f t="shared" ref="AE42" si="100">AE39*$L$54</f>
        <v>0</v>
      </c>
      <c r="AF42" s="219">
        <f t="shared" ref="AF42" si="101">AF39*$N$54</f>
        <v>0</v>
      </c>
      <c r="AG42" s="218">
        <f t="shared" ref="AG42" si="102">AG39*$L$54</f>
        <v>0</v>
      </c>
      <c r="AH42" s="219">
        <f t="shared" ref="AH42" si="103">AH39*$N$54</f>
        <v>0</v>
      </c>
      <c r="AI42" s="218">
        <f t="shared" ref="AI42" si="104">AI39*$L$54</f>
        <v>0</v>
      </c>
      <c r="AJ42" s="219">
        <f t="shared" ref="AJ42" si="105">AJ39*$N$54</f>
        <v>0</v>
      </c>
      <c r="AK42" s="218">
        <f t="shared" ref="AK42:AO42" si="106">AK39*$L$54</f>
        <v>0</v>
      </c>
      <c r="AL42" s="219">
        <f t="shared" ref="AL42:AP42" si="107">AL39*$N$54</f>
        <v>0</v>
      </c>
      <c r="AM42" s="218">
        <f t="shared" si="106"/>
        <v>0</v>
      </c>
      <c r="AN42" s="219">
        <f t="shared" si="107"/>
        <v>0</v>
      </c>
      <c r="AO42" s="218">
        <f t="shared" si="106"/>
        <v>0</v>
      </c>
      <c r="AP42" s="269">
        <f t="shared" si="107"/>
        <v>0</v>
      </c>
      <c r="AQ42" s="262"/>
      <c r="AR42" s="262"/>
    </row>
    <row r="43" spans="1:44" s="264" customFormat="1" ht="34.5" customHeight="1" thickBot="1" x14ac:dyDescent="0.25">
      <c r="A43" s="456" t="s">
        <v>51</v>
      </c>
      <c r="B43" s="457"/>
      <c r="C43" s="458">
        <f>SUM(C41:D42)</f>
        <v>1286.5549348230913</v>
      </c>
      <c r="D43" s="459"/>
      <c r="E43" s="460">
        <f t="shared" ref="E43" si="108">SUM(E41:F42)</f>
        <v>405</v>
      </c>
      <c r="F43" s="412"/>
      <c r="G43" s="411">
        <f t="shared" ref="G43" si="109">SUM(G41:H42)</f>
        <v>760</v>
      </c>
      <c r="H43" s="412"/>
      <c r="I43" s="411">
        <f t="shared" ref="I43:AO43" si="110">SUM(I41:J42)</f>
        <v>1732.68156424581</v>
      </c>
      <c r="J43" s="412"/>
      <c r="K43" s="411">
        <f t="shared" si="110"/>
        <v>1165.9404096834264</v>
      </c>
      <c r="L43" s="412"/>
      <c r="M43" s="411">
        <f t="shared" si="110"/>
        <v>1306.6573556797021</v>
      </c>
      <c r="N43" s="412"/>
      <c r="O43" s="411">
        <f t="shared" si="110"/>
        <v>1186.0428305400374</v>
      </c>
      <c r="P43" s="412"/>
      <c r="Q43" s="411">
        <f t="shared" si="110"/>
        <v>1084.9162011173185</v>
      </c>
      <c r="R43" s="412"/>
      <c r="S43" s="411">
        <f t="shared" si="110"/>
        <v>1427.271880819367</v>
      </c>
      <c r="T43" s="412"/>
      <c r="U43" s="411">
        <f t="shared" si="110"/>
        <v>1507.3743016759777</v>
      </c>
      <c r="V43" s="412"/>
      <c r="W43" s="411">
        <f t="shared" si="110"/>
        <v>1703.1936685288642</v>
      </c>
      <c r="X43" s="412"/>
      <c r="Y43" s="411">
        <f t="shared" si="110"/>
        <v>1065.4283054003724</v>
      </c>
      <c r="Z43" s="412"/>
      <c r="AA43" s="411">
        <f t="shared" si="110"/>
        <v>0</v>
      </c>
      <c r="AB43" s="412"/>
      <c r="AC43" s="411">
        <f t="shared" si="110"/>
        <v>1688.6033519553073</v>
      </c>
      <c r="AD43" s="412"/>
      <c r="AE43" s="411">
        <f t="shared" si="110"/>
        <v>1266.4525139664804</v>
      </c>
      <c r="AF43" s="412"/>
      <c r="AG43" s="411">
        <f t="shared" si="110"/>
        <v>1628.2960893854752</v>
      </c>
      <c r="AH43" s="412"/>
      <c r="AI43" s="411">
        <f t="shared" si="110"/>
        <v>1427.271880819367</v>
      </c>
      <c r="AJ43" s="412"/>
      <c r="AK43" s="411">
        <f t="shared" si="110"/>
        <v>1186.0428305400374</v>
      </c>
      <c r="AL43" s="412"/>
      <c r="AM43" s="411">
        <f t="shared" ref="AM43" si="111">SUM(AM41:AN42)</f>
        <v>1588.0912476722535</v>
      </c>
      <c r="AN43" s="412"/>
      <c r="AO43" s="411">
        <f t="shared" si="110"/>
        <v>0</v>
      </c>
      <c r="AP43" s="412"/>
      <c r="AQ43" s="461"/>
      <c r="AR43" s="461"/>
    </row>
    <row r="44" spans="1:44" ht="34.5" customHeight="1" thickBot="1" x14ac:dyDescent="0.25">
      <c r="A44" s="447" t="s">
        <v>52</v>
      </c>
      <c r="B44" s="448"/>
      <c r="C44" s="445">
        <f>IF(OR(COUNTIF(C3:D34,"D- ON")&gt;=1,COUNTIF(C3:D34,"N- ON")&gt;=1),Summery!$I$55+SUMIF(' Payment'!$C$33:$C$42,'Meal Counting'!C36,' Payment'!$D$33:$D$42),0)</f>
        <v>156.5</v>
      </c>
      <c r="D44" s="446"/>
      <c r="E44" s="445">
        <f>IF(OR(COUNTIF(E3:F34,"D- ON")&gt;=1,COUNTIF(E3:F34,"N- ON")&gt;=1),Summery!$I$55+SUMIF(' Payment'!$C$33:$C$42,'Meal Counting'!E36,' Payment'!$D$33:$D$42),0)</f>
        <v>0</v>
      </c>
      <c r="F44" s="446"/>
      <c r="G44" s="445">
        <f>IF(OR(COUNTIF(G3:H34,"D- ON")&gt;=1,COUNTIF(G3:H34,"N- ON")&gt;=1),Summery!$I$55+SUMIF(' Payment'!$C$33:$C$42,'Meal Counting'!G36,' Payment'!$D$33:$D$42),0)</f>
        <v>0</v>
      </c>
      <c r="H44" s="446"/>
      <c r="I44" s="445">
        <f>IF(OR(COUNTIF(I3:J34,"D- ON")&gt;=1,COUNTIF(I3:J34,"N- ON")&gt;=1),Summery!$I$55+SUMIF(' Payment'!$C$33:$C$42,'Meal Counting'!I36,' Payment'!$D$33:$D$42),0)</f>
        <v>156.5</v>
      </c>
      <c r="J44" s="446"/>
      <c r="K44" s="445">
        <f>IF(OR(COUNTIF(K3:L34,"D- ON")&gt;=1,COUNTIF(K3:L34,"N- ON")&gt;=1),Summery!$I$55+SUMIF(' Payment'!$C$33:$C$42,'Meal Counting'!K36,' Payment'!$D$33:$D$42),0)</f>
        <v>156.5</v>
      </c>
      <c r="L44" s="446"/>
      <c r="M44" s="445">
        <f>IF(OR(COUNTIF(M3:N34,"D- ON")&gt;=1,COUNTIF(M3:N34,"N- ON")&gt;=1),Summery!$I$55+SUMIF(' Payment'!$C$33:$C$42,'Meal Counting'!M36,' Payment'!$D$33:$D$42),0)</f>
        <v>256.5</v>
      </c>
      <c r="N44" s="446"/>
      <c r="O44" s="445">
        <f>IF(OR(COUNTIF(O3:P34,"D- ON")&gt;=1,COUNTIF(O3:P34,"N- ON")&gt;=1),Summery!$I$55+SUMIF(' Payment'!$C$33:$C$42,'Meal Counting'!O36,' Payment'!$D$33:$D$42),0)</f>
        <v>156.5</v>
      </c>
      <c r="P44" s="446"/>
      <c r="Q44" s="445">
        <f>IF(OR(COUNTIF(Q3:R34,"D- ON")&gt;=1,COUNTIF(Q3:R34,"N- ON")&gt;=1),Summery!$I$55+SUMIF(' Payment'!$C$33:$C$42,'Meal Counting'!Q36,' Payment'!$D$33:$D$42),0)</f>
        <v>156.5</v>
      </c>
      <c r="R44" s="446"/>
      <c r="S44" s="445">
        <f>IF(OR(COUNTIF(S3:T34,"D- ON")&gt;=1,COUNTIF(S3:T34,"N- ON")&gt;=1),Summery!$I$55+SUMIF(' Payment'!$C$33:$C$42,'Meal Counting'!S36,' Payment'!$D$33:$D$42),0)</f>
        <v>156.5</v>
      </c>
      <c r="T44" s="446"/>
      <c r="U44" s="445">
        <f>IF(OR(COUNTIF(U3:V34,"D- ON")&gt;=1,COUNTIF(U3:V34,"N- ON")&gt;=1),Summery!$I$55+SUMIF(' Payment'!$C$33:$C$42,'Meal Counting'!U36,' Payment'!$D$33:$D$42),0)</f>
        <v>156.5</v>
      </c>
      <c r="V44" s="446"/>
      <c r="W44" s="445">
        <f>IF(OR(COUNTIF(W3:X34,"D- ON")&gt;=1,COUNTIF(W3:X34,"N- ON")&gt;=1),Summery!$I$55+SUMIF(' Payment'!$C$33:$C$42,'Meal Counting'!W36,' Payment'!$D$33:$D$42),0)</f>
        <v>156.5</v>
      </c>
      <c r="X44" s="446"/>
      <c r="Y44" s="445">
        <f>IF(OR(COUNTIF(Y3:Z34,"D- ON")&gt;=1,COUNTIF(Y3:Z34,"N- ON")&gt;=1),Summery!$I$55+SUMIF(' Payment'!$C$33:$C$42,'Meal Counting'!Y36,' Payment'!$D$33:$D$42),0)</f>
        <v>156.5</v>
      </c>
      <c r="Z44" s="446"/>
      <c r="AA44" s="445">
        <f>IF(OR(COUNTIF(AA3:AB34,"D- ON")&gt;=1,COUNTIF(AA3:AB34,"N- ON")&gt;=1),Summery!$I$55+SUMIF(' Payment'!$C$33:$C$42,'Meal Counting'!AA36,' Payment'!$D$33:$D$42),0)</f>
        <v>0</v>
      </c>
      <c r="AB44" s="446"/>
      <c r="AC44" s="445">
        <f>IF(OR(COUNTIF(AC3:AD34,"D- ON")&gt;=1,COUNTIF(AC3:AD34,"N- ON")&gt;=1),Summery!$I$55+SUMIF(' Payment'!$C$33:$C$42,'Meal Counting'!AC36,' Payment'!$D$33:$D$42),0)</f>
        <v>156.5</v>
      </c>
      <c r="AD44" s="446"/>
      <c r="AE44" s="445">
        <f>IF(OR(COUNTIF(AE3:AF34,"D- ON")&gt;=1,COUNTIF(AE3:AF34,"N- ON")&gt;=1),Summery!$I$55+SUMIF(' Payment'!$C$33:$C$42,'Meal Counting'!AE36,' Payment'!$D$33:$D$42),0)</f>
        <v>156.5</v>
      </c>
      <c r="AF44" s="446"/>
      <c r="AG44" s="445">
        <f>IF(OR(COUNTIF(AG3:AH34,"D- ON")&gt;=1,COUNTIF(AG3:AH34,"N- ON")&gt;=1),Summery!$I$55+SUMIF(' Payment'!$C$33:$C$42,'Meal Counting'!AG36,' Payment'!$D$33:$D$42),0)</f>
        <v>156.5</v>
      </c>
      <c r="AH44" s="446"/>
      <c r="AI44" s="445">
        <f>IF(OR(COUNTIF(AI3:AJ34,"D- ON")&gt;=1,COUNTIF(AI3:AJ34,"N- ON")&gt;=1),Summery!$I$55+SUMIF(' Payment'!$C$33:$C$42,'Meal Counting'!AI36,' Payment'!$D$33:$D$42),0)</f>
        <v>156.5</v>
      </c>
      <c r="AJ44" s="446"/>
      <c r="AK44" s="445">
        <f>IF(OR(COUNTIF(AK3:AL34,"D- ON")&gt;=1,COUNTIF(AK3:AL34,"N- ON")&gt;=1),Summery!$I$55+SUMIF(' Payment'!$C$33:$C$42,'Meal Counting'!AK36,' Payment'!$D$33:$D$42),0)</f>
        <v>156.5</v>
      </c>
      <c r="AL44" s="446"/>
      <c r="AM44" s="445">
        <f>IF(OR(COUNTIF(AM3:AN34,"D- ON")&gt;=1,COUNTIF(AM3:AN34,"N- ON")&gt;=1),Summery!$I$55+SUMIF(' Payment'!$C$33:$C$42,'Meal Counting'!AM36,' Payment'!$D$33:$D$42),0)</f>
        <v>156.5</v>
      </c>
      <c r="AN44" s="446"/>
      <c r="AO44" s="445">
        <f>IF(OR(COUNTIF(AO3:AP34,"D- ON")&gt;=1,COUNTIF(AO3:AP34,"N- ON")&gt;=1),Summery!$I$55+SUMIF(' Payment'!$C$33:$C$42,'Meal Counting'!AO36,' Payment'!$D$33:$D$42),0)</f>
        <v>0</v>
      </c>
      <c r="AP44" s="446"/>
      <c r="AQ44" s="265"/>
      <c r="AR44" s="265"/>
    </row>
    <row r="45" spans="1:44" ht="34.5" customHeight="1" thickBot="1" x14ac:dyDescent="0.25">
      <c r="A45" s="443" t="s">
        <v>53</v>
      </c>
      <c r="B45" s="444"/>
      <c r="C45" s="409">
        <f>CEILING(SUM(C43:D44),1)</f>
        <v>1444</v>
      </c>
      <c r="D45" s="410"/>
      <c r="E45" s="409">
        <f t="shared" ref="E45" si="112">CEILING(SUM(E43:F44),1)</f>
        <v>405</v>
      </c>
      <c r="F45" s="410"/>
      <c r="G45" s="409">
        <f t="shared" ref="G45" si="113">CEILING(SUM(G43:H44),1)</f>
        <v>760</v>
      </c>
      <c r="H45" s="410"/>
      <c r="I45" s="409">
        <f t="shared" ref="I45" si="114">CEILING(SUM(I43:J44),1)</f>
        <v>1890</v>
      </c>
      <c r="J45" s="410"/>
      <c r="K45" s="409">
        <f t="shared" ref="K45" si="115">CEILING(SUM(K43:L44),1)</f>
        <v>1323</v>
      </c>
      <c r="L45" s="410"/>
      <c r="M45" s="409">
        <f t="shared" ref="M45" si="116">CEILING(SUM(M43:N44),1)</f>
        <v>1564</v>
      </c>
      <c r="N45" s="410"/>
      <c r="O45" s="409">
        <f t="shared" ref="O45" si="117">CEILING(SUM(O43:P44),1)</f>
        <v>1343</v>
      </c>
      <c r="P45" s="410"/>
      <c r="Q45" s="409">
        <f t="shared" ref="Q45" si="118">CEILING(SUM(Q43:R44),1)</f>
        <v>1242</v>
      </c>
      <c r="R45" s="410"/>
      <c r="S45" s="409">
        <f t="shared" ref="S45" si="119">CEILING(SUM(S43:T44),1)</f>
        <v>1584</v>
      </c>
      <c r="T45" s="410"/>
      <c r="U45" s="409">
        <f t="shared" ref="U45" si="120">CEILING(SUM(U43:V44),1)</f>
        <v>1664</v>
      </c>
      <c r="V45" s="410"/>
      <c r="W45" s="409">
        <f t="shared" ref="W45" si="121">CEILING(SUM(W43:X44),1)</f>
        <v>1860</v>
      </c>
      <c r="X45" s="410"/>
      <c r="Y45" s="409">
        <f t="shared" ref="Y45" si="122">CEILING(SUM(Y43:Z44),1)</f>
        <v>1222</v>
      </c>
      <c r="Z45" s="410"/>
      <c r="AA45" s="409">
        <f t="shared" ref="AA45" si="123">CEILING(SUM(AA43:AB44),1)</f>
        <v>0</v>
      </c>
      <c r="AB45" s="410"/>
      <c r="AC45" s="409">
        <f t="shared" ref="AC45" si="124">CEILING(SUM(AC43:AD44),1)</f>
        <v>1846</v>
      </c>
      <c r="AD45" s="410"/>
      <c r="AE45" s="409">
        <f t="shared" ref="AE45" si="125">CEILING(SUM(AE43:AF44),1)</f>
        <v>1423</v>
      </c>
      <c r="AF45" s="410"/>
      <c r="AG45" s="409">
        <f t="shared" ref="AG45" si="126">CEILING(SUM(AG43:AH44),1)</f>
        <v>1785</v>
      </c>
      <c r="AH45" s="410"/>
      <c r="AI45" s="409">
        <f t="shared" ref="AI45" si="127">CEILING(SUM(AI43:AJ44),1)</f>
        <v>1584</v>
      </c>
      <c r="AJ45" s="410"/>
      <c r="AK45" s="409">
        <f t="shared" ref="AK45" si="128">CEILING(SUM(AK43:AL44),1)</f>
        <v>1343</v>
      </c>
      <c r="AL45" s="410"/>
      <c r="AM45" s="409">
        <f t="shared" ref="AM45" si="129">CEILING(SUM(AM43:AN44),1)</f>
        <v>1745</v>
      </c>
      <c r="AN45" s="410"/>
      <c r="AO45" s="409">
        <f t="shared" ref="AO45" si="130">CEILING(SUM(AO43:AP44),1)</f>
        <v>0</v>
      </c>
      <c r="AP45" s="410"/>
      <c r="AQ45" s="265"/>
      <c r="AR45" s="265"/>
    </row>
    <row r="46" spans="1:44" ht="9" customHeight="1" thickBot="1" x14ac:dyDescent="0.25">
      <c r="A46" s="429"/>
      <c r="B46" s="430"/>
      <c r="C46" s="430"/>
      <c r="D46" s="430"/>
      <c r="E46" s="431"/>
      <c r="F46" s="431"/>
      <c r="G46" s="431"/>
      <c r="H46" s="431"/>
      <c r="I46" s="431"/>
      <c r="J46" s="431"/>
      <c r="K46" s="431"/>
      <c r="L46" s="431"/>
      <c r="M46" s="431"/>
      <c r="N46" s="431"/>
      <c r="O46" s="431"/>
      <c r="P46" s="431"/>
      <c r="Q46" s="431"/>
      <c r="R46" s="431"/>
      <c r="S46" s="431"/>
      <c r="T46" s="431"/>
      <c r="U46" s="431"/>
      <c r="V46" s="431"/>
      <c r="W46" s="431"/>
      <c r="X46" s="431"/>
      <c r="Y46" s="431"/>
      <c r="Z46" s="431"/>
      <c r="AA46" s="431"/>
      <c r="AB46" s="431"/>
      <c r="AC46" s="431"/>
      <c r="AD46" s="431"/>
      <c r="AE46" s="431"/>
      <c r="AF46" s="431"/>
      <c r="AG46" s="431"/>
      <c r="AH46" s="431"/>
      <c r="AI46" s="431"/>
      <c r="AJ46" s="431"/>
      <c r="AK46" s="431"/>
      <c r="AL46" s="431"/>
      <c r="AM46" s="431"/>
      <c r="AN46" s="431"/>
      <c r="AO46" s="431"/>
      <c r="AP46" s="432"/>
    </row>
    <row r="47" spans="1:44" ht="29.25" customHeight="1" thickBot="1" x14ac:dyDescent="0.25">
      <c r="A47" s="479" t="s">
        <v>172</v>
      </c>
      <c r="B47" s="480"/>
      <c r="C47" s="481">
        <f>IFERROR(VLOOKUP(C36,' Payment'!$B$2:$J$21,8,0),0)</f>
        <v>1452</v>
      </c>
      <c r="D47" s="482"/>
      <c r="E47" s="481">
        <f>IFERROR(VLOOKUP(E36,' Payment'!$B$2:$J$21,8,0),0)</f>
        <v>0</v>
      </c>
      <c r="F47" s="482"/>
      <c r="G47" s="481">
        <f>IFERROR(VLOOKUP(G36,' Payment'!$B$2:$J$21,8,0),0)</f>
        <v>500</v>
      </c>
      <c r="H47" s="482"/>
      <c r="I47" s="481">
        <f>IFERROR(VLOOKUP(I36,' Payment'!$B$2:$J$21,8,0),0)</f>
        <v>1151</v>
      </c>
      <c r="J47" s="482"/>
      <c r="K47" s="481">
        <f>IFERROR(VLOOKUP(K36,' Payment'!$B$2:$J$21,8,0),0)</f>
        <v>1796</v>
      </c>
      <c r="L47" s="482"/>
      <c r="M47" s="481">
        <f>IFERROR(VLOOKUP(M36,' Payment'!$B$2:$J$21,8,0),0)</f>
        <v>2008</v>
      </c>
      <c r="N47" s="482"/>
      <c r="O47" s="481">
        <f>IFERROR(VLOOKUP(O36,' Payment'!$B$2:$J$21,8,0),0)</f>
        <v>1940</v>
      </c>
      <c r="P47" s="482"/>
      <c r="Q47" s="481">
        <f>IFERROR(VLOOKUP(Q36,' Payment'!$B$2:$J$21,8,0),0)</f>
        <v>1901</v>
      </c>
      <c r="R47" s="482"/>
      <c r="S47" s="481">
        <f>IFERROR(VLOOKUP(S36,' Payment'!$B$2:$J$21,8,0),0)</f>
        <v>2002</v>
      </c>
      <c r="T47" s="482"/>
      <c r="U47" s="481">
        <f>IFERROR(VLOOKUP(U36,' Payment'!$B$2:$J$21,8,0),0)</f>
        <v>795</v>
      </c>
      <c r="V47" s="482"/>
      <c r="W47" s="481">
        <f>IFERROR(VLOOKUP(W36,' Payment'!$B$2:$J$21,8,0),0)</f>
        <v>1567</v>
      </c>
      <c r="X47" s="482"/>
      <c r="Y47" s="481">
        <f>IFERROR(VLOOKUP(Y36,' Payment'!$B$2:$J$21,8,0),0)</f>
        <v>1716</v>
      </c>
      <c r="Z47" s="482"/>
      <c r="AA47" s="481">
        <f>IFERROR(VLOOKUP(AA36,' Payment'!$B$2:$J$21,8,0),0)</f>
        <v>0</v>
      </c>
      <c r="AB47" s="482"/>
      <c r="AC47" s="481">
        <f>IFERROR(VLOOKUP(AC36,' Payment'!$B$2:$J$21,8,0),0)</f>
        <v>1438</v>
      </c>
      <c r="AD47" s="482"/>
      <c r="AE47" s="481">
        <f>IFERROR(VLOOKUP(AE36,' Payment'!$B$2:$J$21,8,0),0)</f>
        <v>1204</v>
      </c>
      <c r="AF47" s="482"/>
      <c r="AG47" s="481">
        <f>IFERROR(VLOOKUP(AG36,' Payment'!$B$2:$J$21,8,0),0)</f>
        <v>1726</v>
      </c>
      <c r="AH47" s="482"/>
      <c r="AI47" s="481">
        <f>IFERROR(VLOOKUP(AI36,' Payment'!$B$2:$J$21,8,0),0)</f>
        <v>1703</v>
      </c>
      <c r="AJ47" s="482"/>
      <c r="AK47" s="481">
        <f>IFERROR(VLOOKUP(AK36,' Payment'!$B$2:$J$21,8,0),0)</f>
        <v>932</v>
      </c>
      <c r="AL47" s="482"/>
      <c r="AM47" s="481">
        <f>IFERROR(VLOOKUP(AM36,' Payment'!$B$2:$J$21,8,0),0)</f>
        <v>1120</v>
      </c>
      <c r="AN47" s="482"/>
      <c r="AO47" s="481">
        <f>IFERROR(VLOOKUP(AO36,' Payment'!$B$2:$J$21,8,0),0)</f>
        <v>0</v>
      </c>
      <c r="AP47" s="482"/>
    </row>
    <row r="48" spans="1:44" ht="43.5" customHeight="1" thickBot="1" x14ac:dyDescent="0.25">
      <c r="A48" s="483" t="s">
        <v>174</v>
      </c>
      <c r="B48" s="484"/>
      <c r="C48" s="485">
        <f t="shared" ref="C48" si="131">C45-C47</f>
        <v>-8</v>
      </c>
      <c r="D48" s="486"/>
      <c r="E48" s="485">
        <f t="shared" ref="E48" si="132">E45-E47</f>
        <v>405</v>
      </c>
      <c r="F48" s="486"/>
      <c r="G48" s="485">
        <f t="shared" ref="G48" si="133">G45-G47</f>
        <v>260</v>
      </c>
      <c r="H48" s="486"/>
      <c r="I48" s="485">
        <f t="shared" ref="I48" si="134">I45-I47</f>
        <v>739</v>
      </c>
      <c r="J48" s="486"/>
      <c r="K48" s="485">
        <f t="shared" ref="K48" si="135">K45-K47</f>
        <v>-473</v>
      </c>
      <c r="L48" s="486"/>
      <c r="M48" s="485">
        <f t="shared" ref="M48" si="136">M45-M47</f>
        <v>-444</v>
      </c>
      <c r="N48" s="486"/>
      <c r="O48" s="485">
        <f t="shared" ref="O48" si="137">O45-O47</f>
        <v>-597</v>
      </c>
      <c r="P48" s="486"/>
      <c r="Q48" s="485">
        <f t="shared" ref="Q48" si="138">Q45-Q47</f>
        <v>-659</v>
      </c>
      <c r="R48" s="486"/>
      <c r="S48" s="485">
        <f t="shared" ref="S48" si="139">S45-S47</f>
        <v>-418</v>
      </c>
      <c r="T48" s="486"/>
      <c r="U48" s="485">
        <f t="shared" ref="U48" si="140">U45-U47</f>
        <v>869</v>
      </c>
      <c r="V48" s="486"/>
      <c r="W48" s="485">
        <f t="shared" ref="W48" si="141">W45-W47</f>
        <v>293</v>
      </c>
      <c r="X48" s="486"/>
      <c r="Y48" s="485">
        <f t="shared" ref="Y48" si="142">Y45-Y47</f>
        <v>-494</v>
      </c>
      <c r="Z48" s="486"/>
      <c r="AA48" s="485">
        <f t="shared" ref="AA48" si="143">AA45-AA47</f>
        <v>0</v>
      </c>
      <c r="AB48" s="486"/>
      <c r="AC48" s="485">
        <f t="shared" ref="AC48" si="144">AC45-AC47</f>
        <v>408</v>
      </c>
      <c r="AD48" s="486"/>
      <c r="AE48" s="485">
        <f t="shared" ref="AE48" si="145">AE45-AE47</f>
        <v>219</v>
      </c>
      <c r="AF48" s="486"/>
      <c r="AG48" s="485">
        <f t="shared" ref="AG48" si="146">AG45-AG47</f>
        <v>59</v>
      </c>
      <c r="AH48" s="486"/>
      <c r="AI48" s="485">
        <f t="shared" ref="AI48" si="147">AI45-AI47</f>
        <v>-119</v>
      </c>
      <c r="AJ48" s="486"/>
      <c r="AK48" s="485">
        <f t="shared" ref="AK48" si="148">AK45-AK47</f>
        <v>411</v>
      </c>
      <c r="AL48" s="486"/>
      <c r="AM48" s="485">
        <f t="shared" ref="AM48" si="149">AM45-AM47</f>
        <v>625</v>
      </c>
      <c r="AN48" s="486"/>
      <c r="AO48" s="485">
        <f t="shared" ref="AO48" si="150">AO45-AO47</f>
        <v>0</v>
      </c>
      <c r="AP48" s="486"/>
    </row>
    <row r="49" spans="1:42" ht="9" customHeight="1" x14ac:dyDescent="0.2">
      <c r="A49" s="487"/>
      <c r="B49" s="487"/>
      <c r="C49" s="487"/>
      <c r="D49" s="487"/>
      <c r="E49" s="487"/>
      <c r="F49" s="487"/>
      <c r="G49" s="487"/>
      <c r="H49" s="487"/>
      <c r="I49" s="487"/>
      <c r="J49" s="487"/>
      <c r="K49" s="487"/>
      <c r="L49" s="487"/>
      <c r="M49" s="487"/>
      <c r="N49" s="487"/>
      <c r="O49" s="487"/>
      <c r="P49" s="487"/>
      <c r="Q49" s="487"/>
      <c r="R49" s="487"/>
      <c r="S49" s="487"/>
      <c r="T49" s="487"/>
      <c r="U49" s="487"/>
      <c r="V49" s="487"/>
      <c r="W49" s="487"/>
      <c r="X49" s="487"/>
      <c r="Y49" s="487"/>
      <c r="Z49" s="487"/>
      <c r="AA49" s="487"/>
      <c r="AB49" s="487"/>
      <c r="AC49" s="487"/>
      <c r="AD49" s="487"/>
      <c r="AE49" s="487"/>
      <c r="AF49" s="487"/>
      <c r="AG49" s="487"/>
      <c r="AH49" s="487"/>
      <c r="AI49" s="487"/>
      <c r="AJ49" s="487"/>
      <c r="AK49" s="487"/>
      <c r="AL49" s="487"/>
      <c r="AM49" s="487"/>
      <c r="AN49" s="487"/>
      <c r="AO49" s="487"/>
      <c r="AP49" s="487"/>
    </row>
    <row r="50" spans="1:42" ht="42" customHeight="1" thickBot="1" x14ac:dyDescent="0.25">
      <c r="A50" s="488" t="s">
        <v>175</v>
      </c>
      <c r="B50" s="488"/>
      <c r="C50" s="407" t="s">
        <v>173</v>
      </c>
      <c r="D50" s="408"/>
      <c r="E50" s="407" t="s">
        <v>173</v>
      </c>
      <c r="F50" s="406"/>
      <c r="G50" s="407" t="s">
        <v>173</v>
      </c>
      <c r="H50" s="406"/>
      <c r="I50" s="405" t="s">
        <v>173</v>
      </c>
      <c r="J50" s="406"/>
      <c r="K50" s="405" t="s">
        <v>173</v>
      </c>
      <c r="L50" s="406"/>
      <c r="M50" s="405" t="s">
        <v>173</v>
      </c>
      <c r="N50" s="406"/>
      <c r="O50" s="405" t="s">
        <v>173</v>
      </c>
      <c r="P50" s="406"/>
      <c r="Q50" s="405" t="s">
        <v>173</v>
      </c>
      <c r="R50" s="406"/>
      <c r="S50" s="405" t="s">
        <v>173</v>
      </c>
      <c r="T50" s="406"/>
      <c r="U50" s="405" t="s">
        <v>173</v>
      </c>
      <c r="V50" s="406"/>
      <c r="W50" s="405" t="s">
        <v>173</v>
      </c>
      <c r="X50" s="406"/>
      <c r="Y50" s="405" t="s">
        <v>173</v>
      </c>
      <c r="Z50" s="406"/>
      <c r="AA50" s="405" t="s">
        <v>173</v>
      </c>
      <c r="AB50" s="406"/>
      <c r="AC50" s="405" t="s">
        <v>173</v>
      </c>
      <c r="AD50" s="406"/>
      <c r="AE50" s="405" t="s">
        <v>173</v>
      </c>
      <c r="AF50" s="406"/>
      <c r="AG50" s="405" t="s">
        <v>173</v>
      </c>
      <c r="AH50" s="406"/>
      <c r="AI50" s="405" t="s">
        <v>173</v>
      </c>
      <c r="AJ50" s="406"/>
      <c r="AK50" s="405" t="s">
        <v>173</v>
      </c>
      <c r="AL50" s="406"/>
      <c r="AM50" s="405" t="s">
        <v>173</v>
      </c>
      <c r="AN50" s="406"/>
      <c r="AO50" s="405" t="s">
        <v>173</v>
      </c>
      <c r="AP50" s="406"/>
    </row>
    <row r="51" spans="1:42" ht="9" customHeight="1" thickBot="1" x14ac:dyDescent="0.25">
      <c r="A51" s="253"/>
      <c r="B51" s="253"/>
      <c r="C51" s="253"/>
      <c r="D51" s="253"/>
      <c r="E51" s="253"/>
      <c r="F51" s="253"/>
      <c r="G51" s="253"/>
      <c r="H51" s="253"/>
      <c r="I51" s="253"/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53"/>
      <c r="Z51" s="253"/>
      <c r="AA51" s="253"/>
      <c r="AB51" s="253"/>
      <c r="AC51" s="253"/>
      <c r="AD51" s="253"/>
      <c r="AE51" s="253"/>
      <c r="AF51" s="253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</row>
    <row r="52" spans="1:42" ht="21" x14ac:dyDescent="0.2">
      <c r="F52" s="433" t="s">
        <v>22</v>
      </c>
      <c r="G52" s="434"/>
      <c r="H52" s="434"/>
      <c r="I52" s="435"/>
      <c r="L52" s="436" t="s">
        <v>50</v>
      </c>
      <c r="M52" s="437"/>
      <c r="N52" s="437"/>
      <c r="O52" s="438"/>
    </row>
    <row r="53" spans="1:42" x14ac:dyDescent="0.2">
      <c r="F53" s="439" t="s">
        <v>5</v>
      </c>
      <c r="G53" s="440"/>
      <c r="H53" s="441" t="s">
        <v>6</v>
      </c>
      <c r="I53" s="442"/>
      <c r="L53" s="439" t="s">
        <v>5</v>
      </c>
      <c r="M53" s="440"/>
      <c r="N53" s="441" t="s">
        <v>6</v>
      </c>
      <c r="O53" s="442"/>
    </row>
    <row r="54" spans="1:42" x14ac:dyDescent="0.2">
      <c r="F54" s="413">
        <f>Summery!I49</f>
        <v>20.102420856610802</v>
      </c>
      <c r="G54" s="414"/>
      <c r="H54" s="417">
        <f>Summery!I51</f>
        <v>40.204841713221604</v>
      </c>
      <c r="I54" s="418"/>
      <c r="L54" s="421">
        <f>'Data-Info'!D10</f>
        <v>35</v>
      </c>
      <c r="M54" s="422"/>
      <c r="N54" s="425">
        <f>'Data-Info'!D11</f>
        <v>60</v>
      </c>
      <c r="O54" s="426"/>
    </row>
    <row r="55" spans="1:42" ht="15.75" thickBot="1" x14ac:dyDescent="0.25">
      <c r="F55" s="415"/>
      <c r="G55" s="416"/>
      <c r="H55" s="419"/>
      <c r="I55" s="420"/>
      <c r="L55" s="423"/>
      <c r="M55" s="424"/>
      <c r="N55" s="427"/>
      <c r="O55" s="428"/>
    </row>
  </sheetData>
  <sheetProtection algorithmName="SHA-512" hashValue="9mWUxP2ch4e0TXdkokwWz53UxBvkIHmCEs3/l6bN8ZnAayAnVKrfGvMY5bUd4GIepP9vXs4G31AB6YakFPyLJQ==" saltValue="RhC2COKuufVnD+JHoW4NGw==" spinCount="100000" sheet="1" formatColumns="0" formatRows="0"/>
  <mergeCells count="219">
    <mergeCell ref="A49:AP49"/>
    <mergeCell ref="A50:B50"/>
    <mergeCell ref="AC47:AD47"/>
    <mergeCell ref="AE47:AF47"/>
    <mergeCell ref="AG47:AH47"/>
    <mergeCell ref="AI47:AJ47"/>
    <mergeCell ref="AK47:AL47"/>
    <mergeCell ref="AM47:AN47"/>
    <mergeCell ref="AO47:AP47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47:B47"/>
    <mergeCell ref="C47:D47"/>
    <mergeCell ref="A48:B48"/>
    <mergeCell ref="C48:D48"/>
    <mergeCell ref="E47:F47"/>
    <mergeCell ref="G47:H47"/>
    <mergeCell ref="E48:F48"/>
    <mergeCell ref="G48:H48"/>
    <mergeCell ref="I47:J47"/>
    <mergeCell ref="AM44:AN44"/>
    <mergeCell ref="AM45:AN45"/>
    <mergeCell ref="AO1:AP1"/>
    <mergeCell ref="AQ1:AR1"/>
    <mergeCell ref="A3:B3"/>
    <mergeCell ref="A4:B4"/>
    <mergeCell ref="A5:B5"/>
    <mergeCell ref="A6:B6"/>
    <mergeCell ref="AG1:AH1"/>
    <mergeCell ref="AI1:AJ1"/>
    <mergeCell ref="AK1:AL1"/>
    <mergeCell ref="AM1:AN1"/>
    <mergeCell ref="A7:B7"/>
    <mergeCell ref="A8:B8"/>
    <mergeCell ref="A9:B9"/>
    <mergeCell ref="U1:V1"/>
    <mergeCell ref="W1:X1"/>
    <mergeCell ref="Y1:Z1"/>
    <mergeCell ref="AA1:AB1"/>
    <mergeCell ref="AC1:AD1"/>
    <mergeCell ref="AE1:AF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35:D35"/>
    <mergeCell ref="A37:B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AG43:AH43"/>
    <mergeCell ref="AI43:AJ43"/>
    <mergeCell ref="AQ43:AR43"/>
    <mergeCell ref="AK43:AL43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O38:AP38"/>
    <mergeCell ref="AM38:AN38"/>
    <mergeCell ref="AM43:AN43"/>
    <mergeCell ref="K44:L44"/>
    <mergeCell ref="M44:N44"/>
    <mergeCell ref="O44:P44"/>
    <mergeCell ref="Q44:R44"/>
    <mergeCell ref="AQ38:AR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45:B45"/>
    <mergeCell ref="AK44:AL44"/>
    <mergeCell ref="AO44:AP44"/>
    <mergeCell ref="E45:F45"/>
    <mergeCell ref="G45:H45"/>
    <mergeCell ref="I45:J45"/>
    <mergeCell ref="K45:L45"/>
    <mergeCell ref="M45:N45"/>
    <mergeCell ref="O45:P45"/>
    <mergeCell ref="Q45:R45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4:B44"/>
    <mergeCell ref="C44:D44"/>
    <mergeCell ref="E44:F44"/>
    <mergeCell ref="G44:H44"/>
    <mergeCell ref="I44:J44"/>
    <mergeCell ref="C45:D45"/>
    <mergeCell ref="AO43:AP43"/>
    <mergeCell ref="F54:G55"/>
    <mergeCell ref="H54:I55"/>
    <mergeCell ref="L54:M55"/>
    <mergeCell ref="N54:O55"/>
    <mergeCell ref="AK45:AL45"/>
    <mergeCell ref="AO45:AP45"/>
    <mergeCell ref="A46:AP46"/>
    <mergeCell ref="F52:I52"/>
    <mergeCell ref="L52:O52"/>
    <mergeCell ref="F53:G53"/>
    <mergeCell ref="H53:I53"/>
    <mergeCell ref="L53:M53"/>
    <mergeCell ref="N53:O53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AM50:AN50"/>
    <mergeCell ref="AO50:AP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</mergeCells>
  <conditionalFormatting sqref="C3:C34">
    <cfRule type="cellIs" dxfId="60" priority="53" operator="equal">
      <formula>"N- NIGHT"</formula>
    </cfRule>
  </conditionalFormatting>
  <conditionalFormatting sqref="C3:AP34">
    <cfRule type="cellIs" dxfId="59" priority="158" operator="equal">
      <formula>"N- OFF"</formula>
    </cfRule>
  </conditionalFormatting>
  <conditionalFormatting sqref="C48:AP48">
    <cfRule type="cellIs" dxfId="58" priority="37" operator="lessThan">
      <formula>0</formula>
    </cfRule>
  </conditionalFormatting>
  <conditionalFormatting sqref="C50:AP50">
    <cfRule type="cellIs" dxfId="57" priority="35" operator="equal">
      <formula>"Due"</formula>
    </cfRule>
    <cfRule type="cellIs" dxfId="56" priority="36" operator="equal">
      <formula>"Paid"</formula>
    </cfRule>
  </conditionalFormatting>
  <conditionalFormatting sqref="C3:AR34">
    <cfRule type="cellIs" dxfId="55" priority="161" operator="equal">
      <formula>"D- OFF"</formula>
    </cfRule>
    <cfRule type="cellIs" dxfId="54" priority="162" operator="equal">
      <formula>"D- ON"</formula>
    </cfRule>
  </conditionalFormatting>
  <conditionalFormatting sqref="D3:D34">
    <cfRule type="cellIs" dxfId="53" priority="52" operator="equal">
      <formula>"N- ON"</formula>
    </cfRule>
  </conditionalFormatting>
  <conditionalFormatting sqref="E3:E34">
    <cfRule type="cellIs" dxfId="52" priority="124" operator="equal">
      <formula>"N- NIGHT"</formula>
    </cfRule>
  </conditionalFormatting>
  <conditionalFormatting sqref="F3:F34">
    <cfRule type="cellIs" dxfId="51" priority="123" operator="equal">
      <formula>"N- ON"</formula>
    </cfRule>
  </conditionalFormatting>
  <conditionalFormatting sqref="G3:G34">
    <cfRule type="cellIs" dxfId="50" priority="122" operator="equal">
      <formula>"N- NIGHT"</formula>
    </cfRule>
  </conditionalFormatting>
  <conditionalFormatting sqref="H3:H34">
    <cfRule type="cellIs" dxfId="49" priority="121" operator="equal">
      <formula>"N- ON"</formula>
    </cfRule>
  </conditionalFormatting>
  <conditionalFormatting sqref="I3:I34">
    <cfRule type="cellIs" dxfId="48" priority="32" operator="equal">
      <formula>"N- NIGHT"</formula>
    </cfRule>
  </conditionalFormatting>
  <conditionalFormatting sqref="J3:J34">
    <cfRule type="cellIs" dxfId="47" priority="31" operator="equal">
      <formula>"N- ON"</formula>
    </cfRule>
  </conditionalFormatting>
  <conditionalFormatting sqref="K3:K34">
    <cfRule type="cellIs" dxfId="46" priority="82" operator="equal">
      <formula>"N- NIGHT"</formula>
    </cfRule>
  </conditionalFormatting>
  <conditionalFormatting sqref="L3:L34">
    <cfRule type="cellIs" dxfId="45" priority="79" operator="equal">
      <formula>"N- ON"</formula>
    </cfRule>
  </conditionalFormatting>
  <conditionalFormatting sqref="M3:M34 O28:O32">
    <cfRule type="cellIs" dxfId="44" priority="22" operator="equal">
      <formula>"N- NIGHT"</formula>
    </cfRule>
  </conditionalFormatting>
  <conditionalFormatting sqref="N3:N34 P30:P32">
    <cfRule type="cellIs" dxfId="43" priority="21" operator="equal">
      <formula>"N- ON"</formula>
    </cfRule>
  </conditionalFormatting>
  <conditionalFormatting sqref="O3:O7">
    <cfRule type="cellIs" dxfId="42" priority="116" operator="equal">
      <formula>"N- NIGHT"</formula>
    </cfRule>
  </conditionalFormatting>
  <conditionalFormatting sqref="P3:P7">
    <cfRule type="cellIs" dxfId="41" priority="115" operator="equal">
      <formula>"N- ON"</formula>
    </cfRule>
  </conditionalFormatting>
  <conditionalFormatting sqref="P8:R34">
    <cfRule type="cellIs" dxfId="40" priority="77" operator="equal">
      <formula>"N- ON"</formula>
    </cfRule>
  </conditionalFormatting>
  <conditionalFormatting sqref="Q28:S29">
    <cfRule type="cellIs" dxfId="39" priority="76" operator="equal">
      <formula>"N- NIGHT"</formula>
    </cfRule>
  </conditionalFormatting>
  <conditionalFormatting sqref="R3:R5 AB3:AB7 AK4:AL4 Q6:R7 V8:X27 AB8:AD27 AH8:AL27 AB28:AB29 V30:X34 AB30:AD34 AH30:AL34">
    <cfRule type="cellIs" dxfId="38" priority="157" operator="equal">
      <formula>"N- ON"</formula>
    </cfRule>
  </conditionalFormatting>
  <conditionalFormatting sqref="R30:S31">
    <cfRule type="cellIs" dxfId="37" priority="43" operator="equal">
      <formula>"N- NIGHT"</formula>
    </cfRule>
  </conditionalFormatting>
  <conditionalFormatting sqref="S3:S7">
    <cfRule type="cellIs" dxfId="36" priority="114" operator="equal">
      <formula>"N- NIGHT"</formula>
    </cfRule>
  </conditionalFormatting>
  <conditionalFormatting sqref="T3:T34">
    <cfRule type="cellIs" dxfId="35" priority="42" operator="equal">
      <formula>"N- ON"</formula>
    </cfRule>
  </conditionalFormatting>
  <conditionalFormatting sqref="U3:U7">
    <cfRule type="cellIs" dxfId="34" priority="112" operator="equal">
      <formula>"N- NIGHT"</formula>
    </cfRule>
  </conditionalFormatting>
  <conditionalFormatting sqref="U28:U29">
    <cfRule type="cellIs" dxfId="33" priority="74" operator="equal">
      <formula>"N- NIGHT"</formula>
    </cfRule>
  </conditionalFormatting>
  <conditionalFormatting sqref="V3:V7">
    <cfRule type="cellIs" dxfId="32" priority="111" operator="equal">
      <formula>"N- ON"</formula>
    </cfRule>
  </conditionalFormatting>
  <conditionalFormatting sqref="V28:V29">
    <cfRule type="cellIs" dxfId="31" priority="71" operator="equal">
      <formula>"N- ON"</formula>
    </cfRule>
  </conditionalFormatting>
  <conditionalFormatting sqref="W3:W7">
    <cfRule type="cellIs" dxfId="30" priority="110" operator="equal">
      <formula>"N- NIGHT"</formula>
    </cfRule>
  </conditionalFormatting>
  <conditionalFormatting sqref="W28:W32">
    <cfRule type="cellIs" dxfId="29" priority="12" operator="equal">
      <formula>"N- NIGHT"</formula>
    </cfRule>
  </conditionalFormatting>
  <conditionalFormatting sqref="X3:X7">
    <cfRule type="cellIs" dxfId="28" priority="109" operator="equal">
      <formula>"N- ON"</formula>
    </cfRule>
  </conditionalFormatting>
  <conditionalFormatting sqref="X28:X32">
    <cfRule type="cellIs" dxfId="27" priority="11" operator="equal">
      <formula>"N- ON"</formula>
    </cfRule>
  </conditionalFormatting>
  <conditionalFormatting sqref="Y3:Y7">
    <cfRule type="cellIs" dxfId="26" priority="108" operator="equal">
      <formula>"N- NIGHT"</formula>
    </cfRule>
  </conditionalFormatting>
  <conditionalFormatting sqref="Y28:Y29">
    <cfRule type="cellIs" dxfId="25" priority="72" operator="equal">
      <formula>"N- NIGHT"</formula>
    </cfRule>
  </conditionalFormatting>
  <conditionalFormatting sqref="Z3:Z34">
    <cfRule type="cellIs" dxfId="24" priority="69" operator="equal">
      <formula>"N- ON"</formula>
    </cfRule>
  </conditionalFormatting>
  <conditionalFormatting sqref="AA28:AC29">
    <cfRule type="cellIs" dxfId="23" priority="68" operator="equal">
      <formula>"N- NIGHT"</formula>
    </cfRule>
  </conditionalFormatting>
  <conditionalFormatting sqref="AC3:AC7">
    <cfRule type="cellIs" dxfId="22" priority="106" operator="equal">
      <formula>"N- NIGHT"</formula>
    </cfRule>
  </conditionalFormatting>
  <conditionalFormatting sqref="AD3:AD7">
    <cfRule type="cellIs" dxfId="21" priority="105" operator="equal">
      <formula>"N- ON"</formula>
    </cfRule>
  </conditionalFormatting>
  <conditionalFormatting sqref="AE3:AE7">
    <cfRule type="cellIs" dxfId="20" priority="134" operator="equal">
      <formula>"N- NIGHT"</formula>
    </cfRule>
  </conditionalFormatting>
  <conditionalFormatting sqref="AE28:AE32 AG28:AG32 AI28:AI32 AC30:AC32 AK31:AK32 AM31:AM32">
    <cfRule type="cellIs" dxfId="19" priority="2" operator="equal">
      <formula>"N- NIGHT"</formula>
    </cfRule>
  </conditionalFormatting>
  <conditionalFormatting sqref="AF3:AF34 AN3:AN34 AD28:AD32 AH28:AH32 AJ28:AJ32 AL31:AL32">
    <cfRule type="cellIs" dxfId="18" priority="1" operator="equal">
      <formula>"N- ON"</formula>
    </cfRule>
  </conditionalFormatting>
  <conditionalFormatting sqref="AG3:AG7">
    <cfRule type="cellIs" dxfId="17" priority="104" operator="equal">
      <formula>"N- NIGHT"</formula>
    </cfRule>
  </conditionalFormatting>
  <conditionalFormatting sqref="AH3:AH7">
    <cfRule type="cellIs" dxfId="16" priority="103" operator="equal">
      <formula>"N- ON"</formula>
    </cfRule>
  </conditionalFormatting>
  <conditionalFormatting sqref="AI3:AI7">
    <cfRule type="cellIs" dxfId="15" priority="102" operator="equal">
      <formula>"N- NIGHT"</formula>
    </cfRule>
  </conditionalFormatting>
  <conditionalFormatting sqref="AJ3:AJ7">
    <cfRule type="cellIs" dxfId="14" priority="101" operator="equal">
      <formula>"N- ON"</formula>
    </cfRule>
  </conditionalFormatting>
  <conditionalFormatting sqref="AK3:AK7">
    <cfRule type="cellIs" dxfId="13" priority="100" operator="equal">
      <formula>"N- NIGHT"</formula>
    </cfRule>
  </conditionalFormatting>
  <conditionalFormatting sqref="AK28:AK29">
    <cfRule type="cellIs" dxfId="12" priority="64" operator="equal">
      <formula>"N- NIGHT"</formula>
    </cfRule>
  </conditionalFormatting>
  <conditionalFormatting sqref="AL3">
    <cfRule type="cellIs" dxfId="11" priority="155" operator="equal">
      <formula>"N- ON"</formula>
    </cfRule>
  </conditionalFormatting>
  <conditionalFormatting sqref="AL5:AL7">
    <cfRule type="cellIs" dxfId="10" priority="99" operator="equal">
      <formula>"N- ON"</formula>
    </cfRule>
  </conditionalFormatting>
  <conditionalFormatting sqref="AL28:AL29">
    <cfRule type="cellIs" dxfId="9" priority="58" operator="equal">
      <formula>"N- ON"</formula>
    </cfRule>
  </conditionalFormatting>
  <conditionalFormatting sqref="AM3 AO3 Q3:Q5 AA3:AA7 AM4:AP4 Q6:R7 O8:S27 U8:Y27 AA8:AE27 AG8:AK27 AM8:AP27 O30:S34 U30:Y34 AA30:AE34 AG30:AK34 AM30:AP34">
    <cfRule type="cellIs" dxfId="8" priority="159" operator="equal">
      <formula>"N- NIGHT"</formula>
    </cfRule>
  </conditionalFormatting>
  <conditionalFormatting sqref="AM5:AM7">
    <cfRule type="cellIs" dxfId="7" priority="56" operator="equal">
      <formula>"N- NIGHT"</formula>
    </cfRule>
  </conditionalFormatting>
  <conditionalFormatting sqref="AM28:AM29">
    <cfRule type="cellIs" dxfId="6" priority="55" operator="equal">
      <formula>"N- NIGHT"</formula>
    </cfRule>
  </conditionalFormatting>
  <conditionalFormatting sqref="AO5:AO7">
    <cfRule type="cellIs" dxfId="5" priority="98" operator="equal">
      <formula>"N- NIGHT"</formula>
    </cfRule>
  </conditionalFormatting>
  <conditionalFormatting sqref="AO28:AO29">
    <cfRule type="cellIs" dxfId="4" priority="63" operator="equal">
      <formula>"N- NIGHT"</formula>
    </cfRule>
  </conditionalFormatting>
  <conditionalFormatting sqref="AP3:AP34">
    <cfRule type="cellIs" dxfId="3" priority="57" operator="equal">
      <formula>"N- ON"</formula>
    </cfRule>
  </conditionalFormatting>
  <dataValidations count="4">
    <dataValidation type="list" allowBlank="1" showInputMessage="1" showErrorMessage="1" sqref="AQ3:AR34" xr:uid="{00000000-0002-0000-0200-000000000000}">
      <formula1>" , ON, OFF"</formula1>
    </dataValidation>
    <dataValidation type="list" allowBlank="1" showInputMessage="1" showErrorMessage="1" sqref="AN3:AN34 F3:F34 H3:H34 D3:D34 R3:R34 J3:J34 V3:V34 N3:N34 Z3:Z34 T3:T34 AB3:AB34 AD3:AD34 X3:X34 AP3:AP34 AL3:AL34 P3:P34 AJ3:AJ34 AH3:AH34 AF3:AF34 L3:L34" xr:uid="{00000000-0002-0000-0200-000001000000}">
      <formula1>"N- ON,N- OFF"</formula1>
    </dataValidation>
    <dataValidation type="list" allowBlank="1" showInputMessage="1" showErrorMessage="1" sqref="AM3:AM34 E3:E34 G3:G34 C3:C34 U3:U34 I3:I34 Q3:Q34 M3:M34 Y3:Y34 S3:S34 AA3:AA34 AC3:AC34 W3:W34 AK3:AK34 AO3:AO34 O3:O34 AI3:AI34 AG3:AG34 AE3:AE34 K3:K34" xr:uid="{00000000-0002-0000-0200-000002000000}">
      <formula1>"D- ON,D- OFF"</formula1>
    </dataValidation>
    <dataValidation type="list" allowBlank="1" showInputMessage="1" showErrorMessage="1" errorTitle="Invalid Input" error="Please Select Only Listed Option !" sqref="C50:AP50" xr:uid="{3B1934A8-9C57-4AA6-907D-52CA6A90B503}">
      <formula1>"Due, Paid"</formula1>
    </dataValidation>
  </dataValidations>
  <pageMargins left="0.7" right="0.7" top="0.75" bottom="0.75" header="0.3" footer="0.3"/>
  <pageSetup paperSize="9" orientation="portrait" r:id="rId1"/>
  <ignoredErrors>
    <ignoredError sqref="F37 D37 D41:AL42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5"/>
  </sheetPr>
  <dimension ref="A1:AP38"/>
  <sheetViews>
    <sheetView zoomScale="110" zoomScaleNormal="110" workbookViewId="0">
      <pane xSplit="2" ySplit="1" topLeftCell="V2" activePane="bottomRight" state="frozen"/>
      <selection pane="bottomLeft"/>
      <selection pane="topRight"/>
      <selection pane="bottomRight" activeCell="AP30" sqref="AP30"/>
    </sheetView>
  </sheetViews>
  <sheetFormatPr defaultColWidth="9.14453125" defaultRowHeight="15" x14ac:dyDescent="0.2"/>
  <cols>
    <col min="1" max="1" width="9.14453125" style="184"/>
    <col min="2" max="2" width="6.3203125" style="184" customWidth="1"/>
    <col min="3" max="40" width="7.12890625" style="185" customWidth="1"/>
    <col min="41" max="16384" width="9.14453125" style="185"/>
  </cols>
  <sheetData>
    <row r="1" spans="1:42" s="180" customFormat="1" ht="15.75" thickBot="1" x14ac:dyDescent="0.25">
      <c r="A1" s="186"/>
      <c r="B1" s="187" t="s">
        <v>23</v>
      </c>
      <c r="C1" s="501" t="str">
        <f>'Meal Counting'!C36</f>
        <v>Aman</v>
      </c>
      <c r="D1" s="502"/>
      <c r="E1" s="499" t="str">
        <f>'Meal Counting'!E36</f>
        <v>Aklash</v>
      </c>
      <c r="F1" s="500"/>
      <c r="G1" s="499" t="str">
        <f>'Meal Counting'!G36</f>
        <v>Firdosh</v>
      </c>
      <c r="H1" s="500"/>
      <c r="I1" s="499" t="str">
        <f>'Meal Counting'!I36</f>
        <v>Iftikar</v>
      </c>
      <c r="J1" s="500"/>
      <c r="K1" s="499" t="str">
        <f>'Meal Counting'!K36</f>
        <v>Imran Molla</v>
      </c>
      <c r="L1" s="500"/>
      <c r="M1" s="499" t="str">
        <f>'Meal Counting'!M36</f>
        <v>Imran Saikh</v>
      </c>
      <c r="N1" s="500"/>
      <c r="O1" s="499" t="str">
        <f>'Meal Counting'!O36</f>
        <v>Jamal</v>
      </c>
      <c r="P1" s="500"/>
      <c r="Q1" s="499" t="str">
        <f>'Meal Counting'!Q36</f>
        <v>Masudur</v>
      </c>
      <c r="R1" s="500"/>
      <c r="S1" s="499" t="str">
        <f>'Meal Counting'!S36</f>
        <v>Mofazzal</v>
      </c>
      <c r="T1" s="500"/>
      <c r="U1" s="499" t="str">
        <f>'Meal Counting'!U36</f>
        <v>Nadim</v>
      </c>
      <c r="V1" s="500"/>
      <c r="W1" s="499" t="str">
        <f>'Meal Counting'!W36</f>
        <v>Omar Faruk</v>
      </c>
      <c r="X1" s="500"/>
      <c r="Y1" s="499" t="str">
        <f>'Meal Counting'!Y36</f>
        <v>Rahul</v>
      </c>
      <c r="Z1" s="500"/>
      <c r="AA1" s="499" t="str">
        <f>'Meal Counting'!AA36</f>
        <v>Rofikul</v>
      </c>
      <c r="AB1" s="500"/>
      <c r="AC1" s="499" t="str">
        <f>'Meal Counting'!AC36</f>
        <v>Sagir</v>
      </c>
      <c r="AD1" s="500"/>
      <c r="AE1" s="499" t="str">
        <f>'Meal Counting'!AE36</f>
        <v xml:space="preserve">Sahid Hossian </v>
      </c>
      <c r="AF1" s="500"/>
      <c r="AG1" s="499" t="str">
        <f>'Meal Counting'!AG36</f>
        <v>Sahid Laskar</v>
      </c>
      <c r="AH1" s="500"/>
      <c r="AI1" s="499" t="str">
        <f>'Meal Counting'!AI36</f>
        <v>Sahidullaha</v>
      </c>
      <c r="AJ1" s="500"/>
      <c r="AK1" s="499" t="str">
        <f>'Meal Counting'!AK36</f>
        <v>Samaun</v>
      </c>
      <c r="AL1" s="500"/>
      <c r="AM1" s="499" t="str">
        <f>'Meal Counting'!AM36</f>
        <v>Sayad</v>
      </c>
      <c r="AN1" s="500"/>
      <c r="AO1" s="499" t="str">
        <f>'Meal Counting'!AO36</f>
        <v>Nasim</v>
      </c>
      <c r="AP1" s="500"/>
    </row>
    <row r="2" spans="1:42" s="180" customFormat="1" ht="15.75" thickBot="1" x14ac:dyDescent="0.25">
      <c r="A2" s="188" t="s">
        <v>1</v>
      </c>
      <c r="B2" s="185"/>
      <c r="C2" s="189" t="s">
        <v>14</v>
      </c>
      <c r="D2" s="190" t="s">
        <v>15</v>
      </c>
      <c r="E2" s="189" t="s">
        <v>14</v>
      </c>
      <c r="F2" s="190" t="s">
        <v>15</v>
      </c>
      <c r="G2" s="189" t="s">
        <v>14</v>
      </c>
      <c r="H2" s="190" t="s">
        <v>15</v>
      </c>
      <c r="I2" s="189" t="s">
        <v>14</v>
      </c>
      <c r="J2" s="190" t="s">
        <v>15</v>
      </c>
      <c r="K2" s="189" t="s">
        <v>14</v>
      </c>
      <c r="L2" s="190" t="s">
        <v>15</v>
      </c>
      <c r="M2" s="189" t="s">
        <v>14</v>
      </c>
      <c r="N2" s="190" t="s">
        <v>15</v>
      </c>
      <c r="O2" s="189" t="s">
        <v>14</v>
      </c>
      <c r="P2" s="190" t="s">
        <v>15</v>
      </c>
      <c r="Q2" s="189" t="s">
        <v>14</v>
      </c>
      <c r="R2" s="190" t="s">
        <v>15</v>
      </c>
      <c r="S2" s="189" t="s">
        <v>14</v>
      </c>
      <c r="T2" s="190" t="s">
        <v>15</v>
      </c>
      <c r="U2" s="189" t="s">
        <v>14</v>
      </c>
      <c r="V2" s="190" t="s">
        <v>15</v>
      </c>
      <c r="W2" s="189" t="s">
        <v>14</v>
      </c>
      <c r="X2" s="190" t="s">
        <v>15</v>
      </c>
      <c r="Y2" s="189" t="s">
        <v>14</v>
      </c>
      <c r="Z2" s="190" t="s">
        <v>15</v>
      </c>
      <c r="AA2" s="189" t="s">
        <v>14</v>
      </c>
      <c r="AB2" s="190" t="s">
        <v>15</v>
      </c>
      <c r="AC2" s="189" t="s">
        <v>14</v>
      </c>
      <c r="AD2" s="190" t="s">
        <v>15</v>
      </c>
      <c r="AE2" s="189" t="s">
        <v>14</v>
      </c>
      <c r="AF2" s="190" t="s">
        <v>15</v>
      </c>
      <c r="AG2" s="189" t="s">
        <v>14</v>
      </c>
      <c r="AH2" s="190" t="s">
        <v>15</v>
      </c>
      <c r="AI2" s="189" t="s">
        <v>14</v>
      </c>
      <c r="AJ2" s="190" t="s">
        <v>15</v>
      </c>
      <c r="AK2" s="189" t="s">
        <v>14</v>
      </c>
      <c r="AL2" s="190" t="s">
        <v>15</v>
      </c>
      <c r="AM2" s="189" t="s">
        <v>14</v>
      </c>
      <c r="AN2" s="245" t="s">
        <v>15</v>
      </c>
      <c r="AO2" s="189" t="s">
        <v>14</v>
      </c>
      <c r="AP2" s="190" t="s">
        <v>15</v>
      </c>
    </row>
    <row r="3" spans="1:42" s="180" customFormat="1" ht="15.75" thickBot="1" x14ac:dyDescent="0.25">
      <c r="A3" s="497">
        <f>Dashboard!C1</f>
        <v>45474</v>
      </c>
      <c r="B3" s="498"/>
      <c r="C3" s="191"/>
      <c r="D3" s="192"/>
      <c r="E3" s="193"/>
      <c r="F3" s="194">
        <v>1</v>
      </c>
      <c r="G3" s="193"/>
      <c r="H3" s="194">
        <v>2</v>
      </c>
      <c r="I3" s="193"/>
      <c r="J3" s="194"/>
      <c r="K3" s="193"/>
      <c r="L3" s="194"/>
      <c r="M3" s="193"/>
      <c r="N3" s="194"/>
      <c r="O3" s="193"/>
      <c r="P3" s="194"/>
      <c r="Q3" s="193"/>
      <c r="R3" s="194"/>
      <c r="S3" s="193"/>
      <c r="T3" s="194"/>
      <c r="U3" s="193"/>
      <c r="V3" s="194"/>
      <c r="W3" s="193"/>
      <c r="X3" s="194"/>
      <c r="Y3" s="193"/>
      <c r="Z3" s="194"/>
      <c r="AA3" s="193"/>
      <c r="AB3" s="194"/>
      <c r="AC3" s="193"/>
      <c r="AD3" s="194"/>
      <c r="AE3" s="193"/>
      <c r="AF3" s="194"/>
      <c r="AG3" s="193"/>
      <c r="AH3" s="194"/>
      <c r="AI3" s="193"/>
      <c r="AJ3" s="194"/>
      <c r="AK3" s="193"/>
      <c r="AL3" s="194"/>
      <c r="AM3" s="193"/>
      <c r="AN3" s="246"/>
      <c r="AO3" s="193"/>
      <c r="AP3" s="194"/>
    </row>
    <row r="4" spans="1:42" s="180" customFormat="1" ht="15.75" thickBot="1" x14ac:dyDescent="0.25">
      <c r="A4" s="491">
        <f>A3+1</f>
        <v>45475</v>
      </c>
      <c r="B4" s="492"/>
      <c r="C4" s="193"/>
      <c r="D4" s="194"/>
      <c r="E4" s="193">
        <v>1</v>
      </c>
      <c r="F4" s="194">
        <v>1</v>
      </c>
      <c r="G4" s="193">
        <v>2</v>
      </c>
      <c r="H4" s="194">
        <v>2</v>
      </c>
      <c r="I4" s="193"/>
      <c r="J4" s="194">
        <v>1</v>
      </c>
      <c r="K4" s="193"/>
      <c r="L4" s="194"/>
      <c r="M4" s="193"/>
      <c r="N4" s="194"/>
      <c r="O4" s="193"/>
      <c r="P4" s="194"/>
      <c r="Q4" s="193"/>
      <c r="R4" s="194"/>
      <c r="S4" s="193"/>
      <c r="T4" s="194"/>
      <c r="U4" s="193"/>
      <c r="V4" s="194"/>
      <c r="W4" s="193"/>
      <c r="X4" s="194"/>
      <c r="Y4" s="193"/>
      <c r="Z4" s="194"/>
      <c r="AA4" s="193"/>
      <c r="AB4" s="194"/>
      <c r="AC4" s="193"/>
      <c r="AD4" s="194"/>
      <c r="AE4" s="193"/>
      <c r="AF4" s="194"/>
      <c r="AG4" s="193"/>
      <c r="AH4" s="194"/>
      <c r="AI4" s="193"/>
      <c r="AJ4" s="194"/>
      <c r="AK4" s="193"/>
      <c r="AL4" s="194"/>
      <c r="AM4" s="193"/>
      <c r="AN4" s="246"/>
      <c r="AO4" s="193"/>
      <c r="AP4" s="194"/>
    </row>
    <row r="5" spans="1:42" s="180" customFormat="1" ht="15.75" thickBot="1" x14ac:dyDescent="0.25">
      <c r="A5" s="497">
        <f>A4+1</f>
        <v>45476</v>
      </c>
      <c r="B5" s="498"/>
      <c r="C5" s="193"/>
      <c r="D5" s="194"/>
      <c r="E5" s="193"/>
      <c r="F5" s="194">
        <v>1</v>
      </c>
      <c r="G5" s="193">
        <v>2</v>
      </c>
      <c r="H5" s="194"/>
      <c r="I5" s="193">
        <v>1</v>
      </c>
      <c r="J5" s="194"/>
      <c r="K5" s="193"/>
      <c r="L5" s="194"/>
      <c r="M5" s="193"/>
      <c r="N5" s="194"/>
      <c r="O5" s="193"/>
      <c r="P5" s="194"/>
      <c r="Q5" s="193"/>
      <c r="R5" s="194"/>
      <c r="S5" s="193"/>
      <c r="T5" s="194"/>
      <c r="U5" s="193"/>
      <c r="V5" s="194"/>
      <c r="W5" s="193"/>
      <c r="X5" s="194"/>
      <c r="Y5" s="193"/>
      <c r="Z5" s="194"/>
      <c r="AA5" s="193"/>
      <c r="AB5" s="194"/>
      <c r="AC5" s="193"/>
      <c r="AD5" s="194"/>
      <c r="AE5" s="193"/>
      <c r="AF5" s="194"/>
      <c r="AG5" s="193"/>
      <c r="AH5" s="194"/>
      <c r="AI5" s="193"/>
      <c r="AJ5" s="194"/>
      <c r="AK5" s="193"/>
      <c r="AL5" s="194"/>
      <c r="AM5" s="193"/>
      <c r="AN5" s="246"/>
      <c r="AO5" s="193"/>
      <c r="AP5" s="194"/>
    </row>
    <row r="6" spans="1:42" s="180" customFormat="1" ht="15.75" thickBot="1" x14ac:dyDescent="0.25">
      <c r="A6" s="491">
        <f t="shared" ref="A6:A34" si="0">A5+1</f>
        <v>45477</v>
      </c>
      <c r="B6" s="492"/>
      <c r="C6" s="193"/>
      <c r="D6" s="194"/>
      <c r="E6" s="193">
        <v>1</v>
      </c>
      <c r="F6" s="194">
        <v>1</v>
      </c>
      <c r="G6" s="193">
        <v>2</v>
      </c>
      <c r="H6" s="194">
        <v>2</v>
      </c>
      <c r="I6" s="193"/>
      <c r="J6" s="194">
        <v>1</v>
      </c>
      <c r="K6" s="193"/>
      <c r="L6" s="194"/>
      <c r="M6" s="193"/>
      <c r="N6" s="194"/>
      <c r="O6" s="193"/>
      <c r="P6" s="194"/>
      <c r="Q6" s="193"/>
      <c r="R6" s="194"/>
      <c r="S6" s="193"/>
      <c r="T6" s="194"/>
      <c r="U6" s="193"/>
      <c r="V6" s="194">
        <v>1</v>
      </c>
      <c r="W6" s="193"/>
      <c r="X6" s="194"/>
      <c r="Y6" s="193"/>
      <c r="Z6" s="194"/>
      <c r="AA6" s="193"/>
      <c r="AB6" s="194"/>
      <c r="AC6" s="193"/>
      <c r="AD6" s="194"/>
      <c r="AE6" s="193"/>
      <c r="AF6" s="194"/>
      <c r="AG6" s="193"/>
      <c r="AH6" s="194"/>
      <c r="AI6" s="193"/>
      <c r="AJ6" s="194"/>
      <c r="AK6" s="193"/>
      <c r="AL6" s="194"/>
      <c r="AM6" s="193"/>
      <c r="AN6" s="246"/>
      <c r="AO6" s="193"/>
      <c r="AP6" s="194"/>
    </row>
    <row r="7" spans="1:42" s="180" customFormat="1" ht="15.75" thickBot="1" x14ac:dyDescent="0.25">
      <c r="A7" s="497">
        <f t="shared" si="0"/>
        <v>45478</v>
      </c>
      <c r="B7" s="498"/>
      <c r="C7" s="193"/>
      <c r="D7" s="194"/>
      <c r="E7" s="193">
        <v>1</v>
      </c>
      <c r="F7" s="194">
        <v>1</v>
      </c>
      <c r="G7" s="193">
        <v>2</v>
      </c>
      <c r="H7" s="194">
        <v>2</v>
      </c>
      <c r="I7" s="193">
        <v>1</v>
      </c>
      <c r="J7" s="194"/>
      <c r="K7" s="193"/>
      <c r="L7" s="194"/>
      <c r="M7" s="193"/>
      <c r="N7" s="194"/>
      <c r="O7" s="193"/>
      <c r="P7" s="194"/>
      <c r="Q7" s="193"/>
      <c r="R7" s="194">
        <v>1</v>
      </c>
      <c r="S7" s="193"/>
      <c r="T7" s="194"/>
      <c r="U7" s="193"/>
      <c r="V7" s="194"/>
      <c r="W7" s="193"/>
      <c r="X7" s="194"/>
      <c r="Y7" s="193"/>
      <c r="Z7" s="194"/>
      <c r="AA7" s="193"/>
      <c r="AB7" s="194"/>
      <c r="AC7" s="193"/>
      <c r="AD7" s="194"/>
      <c r="AE7" s="193"/>
      <c r="AF7" s="194"/>
      <c r="AG7" s="193"/>
      <c r="AH7" s="194"/>
      <c r="AI7" s="193"/>
      <c r="AJ7" s="194"/>
      <c r="AK7" s="193"/>
      <c r="AL7" s="194"/>
      <c r="AM7" s="193"/>
      <c r="AN7" s="246"/>
      <c r="AO7" s="193"/>
      <c r="AP7" s="194"/>
    </row>
    <row r="8" spans="1:42" s="180" customFormat="1" ht="15.75" thickBot="1" x14ac:dyDescent="0.25">
      <c r="A8" s="491">
        <f t="shared" si="0"/>
        <v>45479</v>
      </c>
      <c r="B8" s="492"/>
      <c r="C8" s="193"/>
      <c r="D8" s="194"/>
      <c r="E8" s="193"/>
      <c r="F8" s="194"/>
      <c r="G8" s="193"/>
      <c r="H8" s="194"/>
      <c r="I8" s="193"/>
      <c r="J8" s="194"/>
      <c r="K8" s="193"/>
      <c r="L8" s="194"/>
      <c r="M8" s="193"/>
      <c r="N8" s="194"/>
      <c r="O8" s="193"/>
      <c r="P8" s="194"/>
      <c r="Q8" s="193"/>
      <c r="R8" s="194"/>
      <c r="S8" s="193"/>
      <c r="T8" s="194"/>
      <c r="U8" s="193"/>
      <c r="V8" s="194"/>
      <c r="W8" s="193"/>
      <c r="X8" s="194"/>
      <c r="Y8" s="193"/>
      <c r="Z8" s="194"/>
      <c r="AA8" s="193"/>
      <c r="AB8" s="194"/>
      <c r="AC8" s="193"/>
      <c r="AD8" s="194"/>
      <c r="AE8" s="193"/>
      <c r="AF8" s="194"/>
      <c r="AG8" s="193"/>
      <c r="AH8" s="194"/>
      <c r="AI8" s="193"/>
      <c r="AJ8" s="194"/>
      <c r="AK8" s="193"/>
      <c r="AL8" s="194"/>
      <c r="AM8" s="193"/>
      <c r="AN8" s="246"/>
      <c r="AO8" s="193"/>
      <c r="AP8" s="194"/>
    </row>
    <row r="9" spans="1:42" s="180" customFormat="1" ht="15.75" thickBot="1" x14ac:dyDescent="0.25">
      <c r="A9" s="497">
        <f t="shared" si="0"/>
        <v>45480</v>
      </c>
      <c r="B9" s="498"/>
      <c r="C9" s="193"/>
      <c r="D9" s="194"/>
      <c r="E9" s="193"/>
      <c r="F9" s="194"/>
      <c r="G9" s="193"/>
      <c r="H9" s="194"/>
      <c r="I9" s="193"/>
      <c r="J9" s="194"/>
      <c r="K9" s="193"/>
      <c r="L9" s="194"/>
      <c r="M9" s="193"/>
      <c r="N9" s="194"/>
      <c r="O9" s="193"/>
      <c r="P9" s="194"/>
      <c r="Q9" s="193"/>
      <c r="R9" s="194">
        <v>1</v>
      </c>
      <c r="S9" s="193"/>
      <c r="T9" s="194"/>
      <c r="U9" s="193"/>
      <c r="V9" s="194"/>
      <c r="W9" s="193"/>
      <c r="X9" s="194">
        <v>1</v>
      </c>
      <c r="Y9" s="193"/>
      <c r="Z9" s="194"/>
      <c r="AA9" s="193"/>
      <c r="AB9" s="194"/>
      <c r="AC9" s="193"/>
      <c r="AD9" s="194"/>
      <c r="AE9" s="193"/>
      <c r="AF9" s="194"/>
      <c r="AG9" s="193"/>
      <c r="AH9" s="194"/>
      <c r="AI9" s="193"/>
      <c r="AJ9" s="194"/>
      <c r="AK9" s="193"/>
      <c r="AL9" s="194"/>
      <c r="AM9" s="193"/>
      <c r="AN9" s="246"/>
      <c r="AO9" s="193"/>
      <c r="AP9" s="194"/>
    </row>
    <row r="10" spans="1:42" s="180" customFormat="1" ht="15.75" thickBot="1" x14ac:dyDescent="0.25">
      <c r="A10" s="491">
        <f t="shared" si="0"/>
        <v>45481</v>
      </c>
      <c r="B10" s="492"/>
      <c r="C10" s="193"/>
      <c r="D10" s="194"/>
      <c r="E10" s="193"/>
      <c r="F10" s="194"/>
      <c r="G10" s="193"/>
      <c r="H10" s="194"/>
      <c r="I10" s="193"/>
      <c r="J10" s="194"/>
      <c r="K10" s="193"/>
      <c r="L10" s="194"/>
      <c r="M10" s="193"/>
      <c r="N10" s="194"/>
      <c r="O10" s="193"/>
      <c r="P10" s="194"/>
      <c r="Q10" s="193"/>
      <c r="R10" s="194"/>
      <c r="S10" s="193"/>
      <c r="T10" s="194"/>
      <c r="U10" s="193"/>
      <c r="V10" s="194"/>
      <c r="W10" s="193">
        <v>1</v>
      </c>
      <c r="X10" s="194"/>
      <c r="Y10" s="193"/>
      <c r="Z10" s="194"/>
      <c r="AA10" s="193"/>
      <c r="AB10" s="194"/>
      <c r="AC10" s="193"/>
      <c r="AD10" s="194"/>
      <c r="AE10" s="193"/>
      <c r="AF10" s="194"/>
      <c r="AG10" s="193"/>
      <c r="AH10" s="194"/>
      <c r="AI10" s="193"/>
      <c r="AJ10" s="194"/>
      <c r="AK10" s="193"/>
      <c r="AL10" s="194"/>
      <c r="AM10" s="193"/>
      <c r="AN10" s="246"/>
      <c r="AO10" s="193"/>
      <c r="AP10" s="194"/>
    </row>
    <row r="11" spans="1:42" s="180" customFormat="1" ht="15.75" thickBot="1" x14ac:dyDescent="0.25">
      <c r="A11" s="497">
        <f t="shared" si="0"/>
        <v>45482</v>
      </c>
      <c r="B11" s="498"/>
      <c r="C11" s="193"/>
      <c r="D11" s="194"/>
      <c r="E11" s="193"/>
      <c r="F11" s="194"/>
      <c r="G11" s="193"/>
      <c r="H11" s="194"/>
      <c r="I11" s="193"/>
      <c r="J11" s="194"/>
      <c r="K11" s="193"/>
      <c r="L11" s="194"/>
      <c r="M11" s="193"/>
      <c r="N11" s="194"/>
      <c r="O11" s="193"/>
      <c r="P11" s="194"/>
      <c r="Q11" s="193"/>
      <c r="R11" s="194"/>
      <c r="S11" s="193"/>
      <c r="T11" s="194"/>
      <c r="U11" s="193"/>
      <c r="V11" s="194"/>
      <c r="W11" s="193"/>
      <c r="X11" s="194"/>
      <c r="Y11" s="193"/>
      <c r="Z11" s="194"/>
      <c r="AA11" s="193"/>
      <c r="AB11" s="194"/>
      <c r="AC11" s="193"/>
      <c r="AD11" s="194"/>
      <c r="AE11" s="193"/>
      <c r="AF11" s="194"/>
      <c r="AG11" s="193"/>
      <c r="AH11" s="194"/>
      <c r="AI11" s="193"/>
      <c r="AJ11" s="194"/>
      <c r="AK11" s="193"/>
      <c r="AL11" s="194"/>
      <c r="AM11" s="193"/>
      <c r="AN11" s="246"/>
      <c r="AO11" s="193"/>
      <c r="AP11" s="194"/>
    </row>
    <row r="12" spans="1:42" s="180" customFormat="1" ht="15.75" thickBot="1" x14ac:dyDescent="0.25">
      <c r="A12" s="491">
        <f t="shared" si="0"/>
        <v>45483</v>
      </c>
      <c r="B12" s="492"/>
      <c r="C12" s="193"/>
      <c r="D12" s="194"/>
      <c r="E12" s="193"/>
      <c r="F12" s="194"/>
      <c r="G12" s="193"/>
      <c r="H12" s="194"/>
      <c r="I12" s="193"/>
      <c r="J12" s="194"/>
      <c r="K12" s="193"/>
      <c r="L12" s="194"/>
      <c r="M12" s="193"/>
      <c r="N12" s="194"/>
      <c r="O12" s="193"/>
      <c r="P12" s="194"/>
      <c r="Q12" s="193"/>
      <c r="R12" s="194"/>
      <c r="S12" s="193"/>
      <c r="T12" s="194"/>
      <c r="U12" s="193"/>
      <c r="V12" s="194"/>
      <c r="W12" s="193"/>
      <c r="X12" s="194"/>
      <c r="Y12" s="193"/>
      <c r="Z12" s="194"/>
      <c r="AA12" s="193"/>
      <c r="AB12" s="194"/>
      <c r="AC12" s="193"/>
      <c r="AD12" s="194"/>
      <c r="AE12" s="193"/>
      <c r="AF12" s="194"/>
      <c r="AG12" s="193"/>
      <c r="AH12" s="194"/>
      <c r="AI12" s="193"/>
      <c r="AJ12" s="194"/>
      <c r="AK12" s="193"/>
      <c r="AL12" s="194"/>
      <c r="AM12" s="193"/>
      <c r="AN12" s="246"/>
      <c r="AO12" s="193"/>
      <c r="AP12" s="194"/>
    </row>
    <row r="13" spans="1:42" s="180" customFormat="1" ht="15.75" thickBot="1" x14ac:dyDescent="0.25">
      <c r="A13" s="497">
        <f t="shared" si="0"/>
        <v>45484</v>
      </c>
      <c r="B13" s="498"/>
      <c r="C13" s="193"/>
      <c r="D13" s="194"/>
      <c r="E13" s="193"/>
      <c r="F13" s="194"/>
      <c r="G13" s="193"/>
      <c r="H13" s="194"/>
      <c r="I13" s="193"/>
      <c r="J13" s="194"/>
      <c r="K13" s="193"/>
      <c r="L13" s="194"/>
      <c r="M13" s="193"/>
      <c r="N13" s="194"/>
      <c r="O13" s="193"/>
      <c r="P13" s="194"/>
      <c r="Q13" s="193"/>
      <c r="R13" s="194"/>
      <c r="S13" s="193"/>
      <c r="T13" s="194"/>
      <c r="U13" s="193"/>
      <c r="V13" s="194"/>
      <c r="W13" s="193"/>
      <c r="X13" s="194"/>
      <c r="Y13" s="193"/>
      <c r="Z13" s="194"/>
      <c r="AA13" s="193"/>
      <c r="AB13" s="194"/>
      <c r="AC13" s="193"/>
      <c r="AD13" s="194"/>
      <c r="AE13" s="193"/>
      <c r="AF13" s="194"/>
      <c r="AG13" s="193"/>
      <c r="AH13" s="194"/>
      <c r="AI13" s="193"/>
      <c r="AJ13" s="194"/>
      <c r="AK13" s="193"/>
      <c r="AL13" s="194"/>
      <c r="AM13" s="193"/>
      <c r="AN13" s="246"/>
      <c r="AO13" s="193"/>
      <c r="AP13" s="194"/>
    </row>
    <row r="14" spans="1:42" s="180" customFormat="1" ht="15.75" thickBot="1" x14ac:dyDescent="0.25">
      <c r="A14" s="491">
        <f t="shared" si="0"/>
        <v>45485</v>
      </c>
      <c r="B14" s="492"/>
      <c r="C14" s="193"/>
      <c r="D14" s="194"/>
      <c r="E14" s="193"/>
      <c r="F14" s="194"/>
      <c r="G14" s="193"/>
      <c r="H14" s="194"/>
      <c r="I14" s="193"/>
      <c r="J14" s="194"/>
      <c r="K14" s="193"/>
      <c r="L14" s="194"/>
      <c r="M14" s="193"/>
      <c r="N14" s="194"/>
      <c r="O14" s="193"/>
      <c r="P14" s="194"/>
      <c r="Q14" s="193"/>
      <c r="R14" s="194"/>
      <c r="S14" s="193"/>
      <c r="T14" s="194"/>
      <c r="U14" s="193"/>
      <c r="V14" s="194"/>
      <c r="W14" s="193"/>
      <c r="X14" s="194"/>
      <c r="Y14" s="193"/>
      <c r="Z14" s="194"/>
      <c r="AA14" s="193"/>
      <c r="AB14" s="194"/>
      <c r="AC14" s="193"/>
      <c r="AD14" s="194"/>
      <c r="AE14" s="193"/>
      <c r="AF14" s="194"/>
      <c r="AG14" s="193"/>
      <c r="AH14" s="194"/>
      <c r="AI14" s="193"/>
      <c r="AJ14" s="194"/>
      <c r="AK14" s="193"/>
      <c r="AL14" s="194"/>
      <c r="AM14" s="193"/>
      <c r="AN14" s="246"/>
      <c r="AO14" s="193"/>
      <c r="AP14" s="194"/>
    </row>
    <row r="15" spans="1:42" s="180" customFormat="1" ht="15.75" thickBot="1" x14ac:dyDescent="0.25">
      <c r="A15" s="497">
        <f t="shared" si="0"/>
        <v>45486</v>
      </c>
      <c r="B15" s="498"/>
      <c r="C15" s="193"/>
      <c r="D15" s="194"/>
      <c r="E15" s="193"/>
      <c r="F15" s="194"/>
      <c r="G15" s="193"/>
      <c r="H15" s="194"/>
      <c r="I15" s="193">
        <v>1</v>
      </c>
      <c r="J15" s="194"/>
      <c r="K15" s="193"/>
      <c r="L15" s="194"/>
      <c r="M15" s="193"/>
      <c r="N15" s="194"/>
      <c r="O15" s="193"/>
      <c r="P15" s="194"/>
      <c r="Q15" s="193"/>
      <c r="R15" s="194"/>
      <c r="S15" s="193"/>
      <c r="T15" s="194"/>
      <c r="U15" s="193"/>
      <c r="V15" s="194"/>
      <c r="W15" s="193"/>
      <c r="X15" s="194"/>
      <c r="Y15" s="193"/>
      <c r="Z15" s="194"/>
      <c r="AA15" s="193"/>
      <c r="AB15" s="194"/>
      <c r="AC15" s="193"/>
      <c r="AD15" s="194"/>
      <c r="AE15" s="193"/>
      <c r="AF15" s="194"/>
      <c r="AG15" s="193"/>
      <c r="AH15" s="194"/>
      <c r="AI15" s="193"/>
      <c r="AJ15" s="194"/>
      <c r="AK15" s="193"/>
      <c r="AL15" s="194"/>
      <c r="AM15" s="193"/>
      <c r="AN15" s="246"/>
      <c r="AO15" s="193"/>
      <c r="AP15" s="194"/>
    </row>
    <row r="16" spans="1:42" s="180" customFormat="1" ht="15.75" thickBot="1" x14ac:dyDescent="0.25">
      <c r="A16" s="491">
        <f t="shared" si="0"/>
        <v>45487</v>
      </c>
      <c r="B16" s="492"/>
      <c r="C16" s="193"/>
      <c r="D16" s="194"/>
      <c r="E16" s="193"/>
      <c r="F16" s="194"/>
      <c r="G16" s="193"/>
      <c r="H16" s="194"/>
      <c r="I16" s="193"/>
      <c r="J16" s="194"/>
      <c r="K16" s="193"/>
      <c r="L16" s="194"/>
      <c r="M16" s="193"/>
      <c r="N16" s="194"/>
      <c r="O16" s="193"/>
      <c r="P16" s="194"/>
      <c r="Q16" s="193"/>
      <c r="R16" s="194"/>
      <c r="S16" s="193"/>
      <c r="T16" s="194"/>
      <c r="U16" s="193"/>
      <c r="V16" s="194"/>
      <c r="W16" s="193"/>
      <c r="X16" s="194"/>
      <c r="Y16" s="193"/>
      <c r="Z16" s="194"/>
      <c r="AA16" s="193"/>
      <c r="AB16" s="194"/>
      <c r="AC16" s="193"/>
      <c r="AD16" s="194"/>
      <c r="AE16" s="193"/>
      <c r="AF16" s="194"/>
      <c r="AG16" s="193"/>
      <c r="AH16" s="194"/>
      <c r="AI16" s="193"/>
      <c r="AJ16" s="194"/>
      <c r="AK16" s="193"/>
      <c r="AL16" s="194"/>
      <c r="AM16" s="193"/>
      <c r="AN16" s="246"/>
      <c r="AO16" s="193"/>
      <c r="AP16" s="194"/>
    </row>
    <row r="17" spans="1:42" s="180" customFormat="1" ht="15.75" thickBot="1" x14ac:dyDescent="0.25">
      <c r="A17" s="497">
        <f t="shared" si="0"/>
        <v>45488</v>
      </c>
      <c r="B17" s="498"/>
      <c r="C17" s="193"/>
      <c r="D17" s="194"/>
      <c r="E17" s="193"/>
      <c r="F17" s="194"/>
      <c r="G17" s="193"/>
      <c r="H17" s="194"/>
      <c r="I17" s="193"/>
      <c r="J17" s="194"/>
      <c r="K17" s="193"/>
      <c r="L17" s="194"/>
      <c r="M17" s="193"/>
      <c r="N17" s="194"/>
      <c r="O17" s="193"/>
      <c r="P17" s="194"/>
      <c r="Q17" s="193"/>
      <c r="R17" s="194"/>
      <c r="S17" s="193"/>
      <c r="T17" s="194"/>
      <c r="U17" s="193"/>
      <c r="V17" s="194"/>
      <c r="W17" s="193"/>
      <c r="X17" s="194"/>
      <c r="Y17" s="193"/>
      <c r="Z17" s="194"/>
      <c r="AA17" s="193"/>
      <c r="AB17" s="194"/>
      <c r="AC17" s="193"/>
      <c r="AD17" s="194"/>
      <c r="AE17" s="193"/>
      <c r="AF17" s="194"/>
      <c r="AG17" s="193"/>
      <c r="AH17" s="194"/>
      <c r="AI17" s="193"/>
      <c r="AJ17" s="194"/>
      <c r="AK17" s="193"/>
      <c r="AL17" s="194"/>
      <c r="AM17" s="193"/>
      <c r="AN17" s="246"/>
      <c r="AO17" s="193"/>
      <c r="AP17" s="194"/>
    </row>
    <row r="18" spans="1:42" s="180" customFormat="1" ht="15.75" thickBot="1" x14ac:dyDescent="0.25">
      <c r="A18" s="491">
        <f t="shared" si="0"/>
        <v>45489</v>
      </c>
      <c r="B18" s="492"/>
      <c r="C18" s="193"/>
      <c r="D18" s="194"/>
      <c r="E18" s="193"/>
      <c r="F18" s="194"/>
      <c r="G18" s="193"/>
      <c r="H18" s="194"/>
      <c r="I18" s="193"/>
      <c r="J18" s="194"/>
      <c r="K18" s="193"/>
      <c r="L18" s="194"/>
      <c r="M18" s="193"/>
      <c r="N18" s="194"/>
      <c r="O18" s="193"/>
      <c r="P18" s="194"/>
      <c r="Q18" s="193"/>
      <c r="R18" s="194"/>
      <c r="S18" s="193"/>
      <c r="T18" s="194"/>
      <c r="U18" s="193"/>
      <c r="V18" s="194"/>
      <c r="W18" s="193"/>
      <c r="X18" s="194"/>
      <c r="Y18" s="193"/>
      <c r="Z18" s="194"/>
      <c r="AA18" s="193"/>
      <c r="AB18" s="194"/>
      <c r="AC18" s="193"/>
      <c r="AD18" s="194"/>
      <c r="AE18" s="193"/>
      <c r="AF18" s="194"/>
      <c r="AG18" s="193"/>
      <c r="AH18" s="194"/>
      <c r="AI18" s="193"/>
      <c r="AJ18" s="194"/>
      <c r="AK18" s="193"/>
      <c r="AL18" s="194"/>
      <c r="AM18" s="193"/>
      <c r="AN18" s="246"/>
      <c r="AO18" s="193"/>
      <c r="AP18" s="194"/>
    </row>
    <row r="19" spans="1:42" s="180" customFormat="1" ht="15.75" thickBot="1" x14ac:dyDescent="0.25">
      <c r="A19" s="497">
        <f t="shared" si="0"/>
        <v>45490</v>
      </c>
      <c r="B19" s="498"/>
      <c r="C19" s="193"/>
      <c r="D19" s="194"/>
      <c r="E19" s="193"/>
      <c r="F19" s="194"/>
      <c r="G19" s="193"/>
      <c r="H19" s="194"/>
      <c r="I19" s="193"/>
      <c r="J19" s="194"/>
      <c r="K19" s="193"/>
      <c r="L19" s="194"/>
      <c r="M19" s="193"/>
      <c r="N19" s="194"/>
      <c r="O19" s="193"/>
      <c r="P19" s="194"/>
      <c r="Q19" s="193"/>
      <c r="R19" s="194"/>
      <c r="S19" s="193"/>
      <c r="T19" s="194"/>
      <c r="U19" s="193"/>
      <c r="V19" s="194"/>
      <c r="W19" s="193"/>
      <c r="X19" s="194"/>
      <c r="Y19" s="193"/>
      <c r="Z19" s="194"/>
      <c r="AA19" s="193"/>
      <c r="AB19" s="194"/>
      <c r="AC19" s="193"/>
      <c r="AD19" s="194"/>
      <c r="AE19" s="193"/>
      <c r="AF19" s="194"/>
      <c r="AG19" s="193"/>
      <c r="AH19" s="194"/>
      <c r="AI19" s="193"/>
      <c r="AJ19" s="194"/>
      <c r="AK19" s="193"/>
      <c r="AL19" s="194"/>
      <c r="AM19" s="193"/>
      <c r="AN19" s="246"/>
      <c r="AO19" s="193"/>
      <c r="AP19" s="194"/>
    </row>
    <row r="20" spans="1:42" s="180" customFormat="1" ht="15.75" thickBot="1" x14ac:dyDescent="0.25">
      <c r="A20" s="491">
        <f t="shared" si="0"/>
        <v>45491</v>
      </c>
      <c r="B20" s="492"/>
      <c r="C20" s="193"/>
      <c r="D20" s="194"/>
      <c r="E20" s="193"/>
      <c r="F20" s="194"/>
      <c r="G20" s="193"/>
      <c r="H20" s="194"/>
      <c r="I20" s="193"/>
      <c r="J20" s="194"/>
      <c r="K20" s="193"/>
      <c r="L20" s="194"/>
      <c r="M20" s="193"/>
      <c r="N20" s="194"/>
      <c r="O20" s="193"/>
      <c r="P20" s="194"/>
      <c r="Q20" s="193"/>
      <c r="R20" s="194"/>
      <c r="S20" s="193"/>
      <c r="T20" s="194"/>
      <c r="U20" s="193"/>
      <c r="V20" s="194"/>
      <c r="W20" s="193"/>
      <c r="X20" s="194"/>
      <c r="Y20" s="193"/>
      <c r="Z20" s="194"/>
      <c r="AA20" s="193"/>
      <c r="AB20" s="194"/>
      <c r="AC20" s="193"/>
      <c r="AD20" s="194"/>
      <c r="AE20" s="193"/>
      <c r="AF20" s="194"/>
      <c r="AG20" s="193"/>
      <c r="AH20" s="194"/>
      <c r="AI20" s="193"/>
      <c r="AJ20" s="194"/>
      <c r="AK20" s="193"/>
      <c r="AL20" s="194"/>
      <c r="AM20" s="193"/>
      <c r="AN20" s="246"/>
      <c r="AO20" s="193"/>
      <c r="AP20" s="194"/>
    </row>
    <row r="21" spans="1:42" s="180" customFormat="1" ht="15.75" thickBot="1" x14ac:dyDescent="0.25">
      <c r="A21" s="497">
        <f t="shared" si="0"/>
        <v>45492</v>
      </c>
      <c r="B21" s="498"/>
      <c r="C21" s="193"/>
      <c r="D21" s="194"/>
      <c r="E21" s="193"/>
      <c r="F21" s="194"/>
      <c r="G21" s="193"/>
      <c r="H21" s="194"/>
      <c r="I21" s="193"/>
      <c r="J21" s="194"/>
      <c r="K21" s="193"/>
      <c r="L21" s="194"/>
      <c r="M21" s="193"/>
      <c r="N21" s="194"/>
      <c r="O21" s="193"/>
      <c r="P21" s="194"/>
      <c r="Q21" s="193"/>
      <c r="R21" s="194"/>
      <c r="S21" s="193"/>
      <c r="T21" s="194"/>
      <c r="U21" s="193"/>
      <c r="V21" s="194"/>
      <c r="W21" s="193"/>
      <c r="X21" s="194"/>
      <c r="Y21" s="193"/>
      <c r="Z21" s="194"/>
      <c r="AA21" s="193"/>
      <c r="AB21" s="194"/>
      <c r="AC21" s="193"/>
      <c r="AD21" s="194"/>
      <c r="AE21" s="193"/>
      <c r="AF21" s="194"/>
      <c r="AG21" s="193"/>
      <c r="AH21" s="194"/>
      <c r="AI21" s="193"/>
      <c r="AJ21" s="194"/>
      <c r="AK21" s="193"/>
      <c r="AL21" s="194"/>
      <c r="AM21" s="193"/>
      <c r="AN21" s="246"/>
      <c r="AO21" s="193"/>
      <c r="AP21" s="194"/>
    </row>
    <row r="22" spans="1:42" s="180" customFormat="1" ht="15.75" thickBot="1" x14ac:dyDescent="0.25">
      <c r="A22" s="491">
        <f t="shared" si="0"/>
        <v>45493</v>
      </c>
      <c r="B22" s="492"/>
      <c r="C22" s="193"/>
      <c r="D22" s="194"/>
      <c r="E22" s="193"/>
      <c r="F22" s="194"/>
      <c r="G22" s="193"/>
      <c r="H22" s="194"/>
      <c r="I22" s="193"/>
      <c r="J22" s="194"/>
      <c r="K22" s="193"/>
      <c r="L22" s="194"/>
      <c r="M22" s="193"/>
      <c r="N22" s="194"/>
      <c r="O22" s="193"/>
      <c r="P22" s="194"/>
      <c r="Q22" s="193"/>
      <c r="R22" s="194"/>
      <c r="S22" s="193"/>
      <c r="T22" s="194"/>
      <c r="U22" s="193"/>
      <c r="V22" s="194"/>
      <c r="W22" s="193"/>
      <c r="X22" s="194"/>
      <c r="Y22" s="193"/>
      <c r="Z22" s="194"/>
      <c r="AA22" s="193"/>
      <c r="AB22" s="194"/>
      <c r="AC22" s="193"/>
      <c r="AD22" s="194"/>
      <c r="AE22" s="193"/>
      <c r="AF22" s="194"/>
      <c r="AG22" s="193"/>
      <c r="AH22" s="194"/>
      <c r="AI22" s="193"/>
      <c r="AJ22" s="194"/>
      <c r="AK22" s="193"/>
      <c r="AL22" s="194"/>
      <c r="AM22" s="193"/>
      <c r="AN22" s="246"/>
      <c r="AO22" s="193"/>
      <c r="AP22" s="194"/>
    </row>
    <row r="23" spans="1:42" s="180" customFormat="1" ht="15.75" thickBot="1" x14ac:dyDescent="0.25">
      <c r="A23" s="497">
        <f t="shared" si="0"/>
        <v>45494</v>
      </c>
      <c r="B23" s="498"/>
      <c r="C23" s="193"/>
      <c r="D23" s="194"/>
      <c r="E23" s="193"/>
      <c r="F23" s="194"/>
      <c r="G23" s="193"/>
      <c r="H23" s="194"/>
      <c r="I23" s="193"/>
      <c r="J23" s="194"/>
      <c r="K23" s="193"/>
      <c r="L23" s="194"/>
      <c r="M23" s="193"/>
      <c r="N23" s="194"/>
      <c r="O23" s="193"/>
      <c r="P23" s="194"/>
      <c r="Q23" s="193"/>
      <c r="R23" s="194"/>
      <c r="S23" s="193"/>
      <c r="T23" s="194"/>
      <c r="U23" s="193"/>
      <c r="V23" s="194"/>
      <c r="W23" s="193"/>
      <c r="X23" s="194"/>
      <c r="Y23" s="193"/>
      <c r="Z23" s="194"/>
      <c r="AA23" s="193"/>
      <c r="AB23" s="194"/>
      <c r="AC23" s="193"/>
      <c r="AD23" s="194"/>
      <c r="AE23" s="193"/>
      <c r="AF23" s="194"/>
      <c r="AG23" s="193"/>
      <c r="AH23" s="194"/>
      <c r="AI23" s="193"/>
      <c r="AJ23" s="194"/>
      <c r="AK23" s="193"/>
      <c r="AL23" s="194"/>
      <c r="AM23" s="193"/>
      <c r="AN23" s="246"/>
      <c r="AO23" s="193"/>
      <c r="AP23" s="194"/>
    </row>
    <row r="24" spans="1:42" s="180" customFormat="1" ht="15.75" thickBot="1" x14ac:dyDescent="0.25">
      <c r="A24" s="491">
        <f t="shared" si="0"/>
        <v>45495</v>
      </c>
      <c r="B24" s="492"/>
      <c r="C24" s="193"/>
      <c r="D24" s="194"/>
      <c r="E24" s="193"/>
      <c r="F24" s="194"/>
      <c r="G24" s="193"/>
      <c r="H24" s="194"/>
      <c r="I24" s="193"/>
      <c r="J24" s="194"/>
      <c r="K24" s="193"/>
      <c r="L24" s="194"/>
      <c r="M24" s="193"/>
      <c r="N24" s="194"/>
      <c r="O24" s="193"/>
      <c r="P24" s="194"/>
      <c r="Q24" s="193"/>
      <c r="R24" s="194"/>
      <c r="S24" s="193"/>
      <c r="T24" s="194"/>
      <c r="U24" s="193"/>
      <c r="V24" s="194"/>
      <c r="W24" s="193"/>
      <c r="X24" s="194"/>
      <c r="Y24" s="193"/>
      <c r="Z24" s="194"/>
      <c r="AA24" s="193"/>
      <c r="AB24" s="194"/>
      <c r="AC24" s="193"/>
      <c r="AD24" s="194"/>
      <c r="AE24" s="193"/>
      <c r="AF24" s="194"/>
      <c r="AG24" s="193"/>
      <c r="AH24" s="194"/>
      <c r="AI24" s="193"/>
      <c r="AJ24" s="194"/>
      <c r="AK24" s="193"/>
      <c r="AL24" s="194"/>
      <c r="AM24" s="193"/>
      <c r="AN24" s="246"/>
      <c r="AO24" s="193"/>
      <c r="AP24" s="194"/>
    </row>
    <row r="25" spans="1:42" s="180" customFormat="1" ht="15.75" thickBot="1" x14ac:dyDescent="0.25">
      <c r="A25" s="497">
        <f t="shared" si="0"/>
        <v>45496</v>
      </c>
      <c r="B25" s="498"/>
      <c r="C25" s="193"/>
      <c r="D25" s="194"/>
      <c r="E25" s="193"/>
      <c r="F25" s="194"/>
      <c r="G25" s="193"/>
      <c r="H25" s="194"/>
      <c r="I25" s="193"/>
      <c r="J25" s="194"/>
      <c r="K25" s="193"/>
      <c r="L25" s="194"/>
      <c r="M25" s="193"/>
      <c r="N25" s="194"/>
      <c r="O25" s="193"/>
      <c r="P25" s="194"/>
      <c r="Q25" s="193"/>
      <c r="R25" s="194"/>
      <c r="S25" s="193"/>
      <c r="T25" s="194"/>
      <c r="U25" s="193"/>
      <c r="V25" s="194"/>
      <c r="W25" s="193"/>
      <c r="X25" s="194"/>
      <c r="Y25" s="193"/>
      <c r="Z25" s="194"/>
      <c r="AA25" s="193"/>
      <c r="AB25" s="194"/>
      <c r="AC25" s="193"/>
      <c r="AD25" s="194"/>
      <c r="AE25" s="193"/>
      <c r="AF25" s="194"/>
      <c r="AG25" s="193"/>
      <c r="AH25" s="194"/>
      <c r="AI25" s="193"/>
      <c r="AJ25" s="194"/>
      <c r="AK25" s="193"/>
      <c r="AL25" s="194"/>
      <c r="AM25" s="193"/>
      <c r="AN25" s="246"/>
      <c r="AO25" s="193"/>
      <c r="AP25" s="194"/>
    </row>
    <row r="26" spans="1:42" s="180" customFormat="1" ht="15.75" thickBot="1" x14ac:dyDescent="0.25">
      <c r="A26" s="491">
        <f t="shared" si="0"/>
        <v>45497</v>
      </c>
      <c r="B26" s="492"/>
      <c r="C26" s="193"/>
      <c r="D26" s="194"/>
      <c r="E26" s="193"/>
      <c r="F26" s="194"/>
      <c r="G26" s="193"/>
      <c r="H26" s="194"/>
      <c r="I26" s="193"/>
      <c r="J26" s="194"/>
      <c r="K26" s="193"/>
      <c r="L26" s="194"/>
      <c r="M26" s="193"/>
      <c r="N26" s="194"/>
      <c r="O26" s="193"/>
      <c r="P26" s="194"/>
      <c r="Q26" s="193"/>
      <c r="R26" s="194"/>
      <c r="S26" s="193"/>
      <c r="T26" s="194"/>
      <c r="U26" s="193"/>
      <c r="V26" s="194"/>
      <c r="W26" s="193"/>
      <c r="X26" s="194"/>
      <c r="Y26" s="193"/>
      <c r="Z26" s="194"/>
      <c r="AA26" s="193"/>
      <c r="AB26" s="194"/>
      <c r="AC26" s="193"/>
      <c r="AD26" s="194"/>
      <c r="AE26" s="193"/>
      <c r="AF26" s="194"/>
      <c r="AG26" s="193"/>
      <c r="AH26" s="194"/>
      <c r="AI26" s="193"/>
      <c r="AJ26" s="194"/>
      <c r="AK26" s="193"/>
      <c r="AL26" s="194"/>
      <c r="AM26" s="193"/>
      <c r="AN26" s="246"/>
      <c r="AO26" s="193"/>
      <c r="AP26" s="194"/>
    </row>
    <row r="27" spans="1:42" s="180" customFormat="1" ht="15.75" thickBot="1" x14ac:dyDescent="0.25">
      <c r="A27" s="497">
        <f t="shared" si="0"/>
        <v>45498</v>
      </c>
      <c r="B27" s="498"/>
      <c r="C27" s="193"/>
      <c r="D27" s="194"/>
      <c r="E27" s="193"/>
      <c r="F27" s="194"/>
      <c r="G27" s="193"/>
      <c r="H27" s="194"/>
      <c r="I27" s="193"/>
      <c r="J27" s="194"/>
      <c r="K27" s="193"/>
      <c r="L27" s="194"/>
      <c r="M27" s="193"/>
      <c r="N27" s="194"/>
      <c r="O27" s="193"/>
      <c r="P27" s="194"/>
      <c r="Q27" s="193"/>
      <c r="R27" s="194"/>
      <c r="S27" s="193"/>
      <c r="T27" s="194"/>
      <c r="U27" s="193"/>
      <c r="V27" s="194"/>
      <c r="W27" s="193"/>
      <c r="X27" s="194"/>
      <c r="Y27" s="193"/>
      <c r="Z27" s="194"/>
      <c r="AA27" s="193"/>
      <c r="AB27" s="194"/>
      <c r="AC27" s="193"/>
      <c r="AD27" s="194"/>
      <c r="AE27" s="193"/>
      <c r="AF27" s="194"/>
      <c r="AG27" s="193"/>
      <c r="AH27" s="194"/>
      <c r="AI27" s="193"/>
      <c r="AJ27" s="194"/>
      <c r="AK27" s="193"/>
      <c r="AL27" s="194"/>
      <c r="AM27" s="193"/>
      <c r="AN27" s="246"/>
      <c r="AO27" s="193"/>
      <c r="AP27" s="194"/>
    </row>
    <row r="28" spans="1:42" s="180" customFormat="1" ht="15.75" thickBot="1" x14ac:dyDescent="0.25">
      <c r="A28" s="491">
        <f t="shared" si="0"/>
        <v>45499</v>
      </c>
      <c r="B28" s="492"/>
      <c r="C28" s="193"/>
      <c r="D28" s="194"/>
      <c r="E28" s="193"/>
      <c r="F28" s="194"/>
      <c r="G28" s="193"/>
      <c r="H28" s="194"/>
      <c r="I28" s="193"/>
      <c r="J28" s="194"/>
      <c r="K28" s="193"/>
      <c r="L28" s="194"/>
      <c r="M28" s="193"/>
      <c r="N28" s="194"/>
      <c r="O28" s="193"/>
      <c r="P28" s="194"/>
      <c r="Q28" s="193"/>
      <c r="R28" s="194"/>
      <c r="S28" s="193"/>
      <c r="T28" s="194"/>
      <c r="U28" s="193"/>
      <c r="V28" s="194"/>
      <c r="W28" s="193"/>
      <c r="X28" s="194"/>
      <c r="Y28" s="193"/>
      <c r="Z28" s="194"/>
      <c r="AA28" s="193"/>
      <c r="AB28" s="194"/>
      <c r="AC28" s="193"/>
      <c r="AD28" s="194"/>
      <c r="AE28" s="193"/>
      <c r="AF28" s="194"/>
      <c r="AG28" s="193"/>
      <c r="AH28" s="194"/>
      <c r="AI28" s="193"/>
      <c r="AJ28" s="194"/>
      <c r="AK28" s="193"/>
      <c r="AL28" s="194"/>
      <c r="AM28" s="193"/>
      <c r="AN28" s="246"/>
      <c r="AO28" s="193"/>
      <c r="AP28" s="194"/>
    </row>
    <row r="29" spans="1:42" s="180" customFormat="1" ht="15.75" thickBot="1" x14ac:dyDescent="0.25">
      <c r="A29" s="497">
        <f t="shared" si="0"/>
        <v>45500</v>
      </c>
      <c r="B29" s="498"/>
      <c r="C29" s="193"/>
      <c r="D29" s="194"/>
      <c r="E29" s="193"/>
      <c r="F29" s="194"/>
      <c r="G29" s="193"/>
      <c r="H29" s="194"/>
      <c r="I29" s="193"/>
      <c r="J29" s="194"/>
      <c r="K29" s="193"/>
      <c r="L29" s="194"/>
      <c r="M29" s="193"/>
      <c r="N29" s="194"/>
      <c r="O29" s="193"/>
      <c r="P29" s="194"/>
      <c r="Q29" s="193"/>
      <c r="R29" s="194"/>
      <c r="S29" s="193"/>
      <c r="T29" s="194"/>
      <c r="U29" s="193"/>
      <c r="V29" s="194"/>
      <c r="W29" s="193"/>
      <c r="X29" s="194"/>
      <c r="Y29" s="193"/>
      <c r="Z29" s="194"/>
      <c r="AA29" s="193"/>
      <c r="AB29" s="194"/>
      <c r="AC29" s="193"/>
      <c r="AD29" s="194"/>
      <c r="AE29" s="193"/>
      <c r="AF29" s="194"/>
      <c r="AG29" s="193"/>
      <c r="AH29" s="194"/>
      <c r="AI29" s="193"/>
      <c r="AJ29" s="194"/>
      <c r="AK29" s="193"/>
      <c r="AL29" s="194"/>
      <c r="AM29" s="193"/>
      <c r="AN29" s="246"/>
      <c r="AO29" s="193"/>
      <c r="AP29" s="194"/>
    </row>
    <row r="30" spans="1:42" s="180" customFormat="1" ht="15.75" thickBot="1" x14ac:dyDescent="0.25">
      <c r="A30" s="491">
        <f t="shared" si="0"/>
        <v>45501</v>
      </c>
      <c r="B30" s="492"/>
      <c r="C30" s="193"/>
      <c r="D30" s="194"/>
      <c r="E30" s="193"/>
      <c r="F30" s="194"/>
      <c r="G30" s="193"/>
      <c r="H30" s="194"/>
      <c r="I30" s="193"/>
      <c r="J30" s="194"/>
      <c r="K30" s="193"/>
      <c r="L30" s="194"/>
      <c r="M30" s="193"/>
      <c r="N30" s="194"/>
      <c r="O30" s="193"/>
      <c r="P30" s="194"/>
      <c r="Q30" s="193"/>
      <c r="R30" s="194"/>
      <c r="S30" s="193"/>
      <c r="T30" s="194"/>
      <c r="U30" s="193"/>
      <c r="V30" s="194"/>
      <c r="W30" s="193"/>
      <c r="X30" s="194"/>
      <c r="Y30" s="193"/>
      <c r="Z30" s="194"/>
      <c r="AA30" s="193"/>
      <c r="AB30" s="194"/>
      <c r="AC30" s="193"/>
      <c r="AD30" s="194"/>
      <c r="AE30" s="193"/>
      <c r="AF30" s="194"/>
      <c r="AG30" s="193"/>
      <c r="AH30" s="194"/>
      <c r="AI30" s="193"/>
      <c r="AJ30" s="194"/>
      <c r="AK30" s="193"/>
      <c r="AL30" s="194"/>
      <c r="AM30" s="193"/>
      <c r="AN30" s="246"/>
      <c r="AO30" s="193"/>
      <c r="AP30" s="194"/>
    </row>
    <row r="31" spans="1:42" s="180" customFormat="1" ht="15.75" thickBot="1" x14ac:dyDescent="0.25">
      <c r="A31" s="497">
        <f t="shared" si="0"/>
        <v>45502</v>
      </c>
      <c r="B31" s="498"/>
      <c r="C31" s="193"/>
      <c r="D31" s="194"/>
      <c r="E31" s="193"/>
      <c r="F31" s="194"/>
      <c r="G31" s="193"/>
      <c r="H31" s="194"/>
      <c r="I31" s="193"/>
      <c r="J31" s="194"/>
      <c r="K31" s="193"/>
      <c r="L31" s="194"/>
      <c r="M31" s="193"/>
      <c r="N31" s="194"/>
      <c r="O31" s="193"/>
      <c r="P31" s="194"/>
      <c r="Q31" s="193"/>
      <c r="R31" s="194"/>
      <c r="S31" s="193"/>
      <c r="T31" s="194"/>
      <c r="U31" s="193"/>
      <c r="V31" s="194"/>
      <c r="W31" s="193"/>
      <c r="X31" s="194"/>
      <c r="Y31" s="193"/>
      <c r="Z31" s="194"/>
      <c r="AA31" s="193"/>
      <c r="AB31" s="194"/>
      <c r="AC31" s="193"/>
      <c r="AD31" s="194"/>
      <c r="AE31" s="193"/>
      <c r="AF31" s="194"/>
      <c r="AG31" s="193"/>
      <c r="AH31" s="194"/>
      <c r="AI31" s="193"/>
      <c r="AJ31" s="194"/>
      <c r="AK31" s="193"/>
      <c r="AL31" s="194"/>
      <c r="AM31" s="193"/>
      <c r="AN31" s="246"/>
      <c r="AO31" s="193"/>
      <c r="AP31" s="194"/>
    </row>
    <row r="32" spans="1:42" s="180" customFormat="1" ht="15.75" thickBot="1" x14ac:dyDescent="0.25">
      <c r="A32" s="491">
        <f t="shared" si="0"/>
        <v>45503</v>
      </c>
      <c r="B32" s="492"/>
      <c r="C32" s="193"/>
      <c r="D32" s="194"/>
      <c r="E32" s="193"/>
      <c r="F32" s="194"/>
      <c r="G32" s="193"/>
      <c r="H32" s="194"/>
      <c r="I32" s="193"/>
      <c r="J32" s="194"/>
      <c r="K32" s="193"/>
      <c r="L32" s="194"/>
      <c r="M32" s="193"/>
      <c r="N32" s="194"/>
      <c r="O32" s="193"/>
      <c r="P32" s="194"/>
      <c r="Q32" s="193"/>
      <c r="R32" s="194"/>
      <c r="S32" s="193"/>
      <c r="T32" s="194"/>
      <c r="U32" s="193"/>
      <c r="V32" s="194"/>
      <c r="W32" s="193"/>
      <c r="X32" s="194"/>
      <c r="Y32" s="193"/>
      <c r="Z32" s="194"/>
      <c r="AA32" s="193"/>
      <c r="AB32" s="194"/>
      <c r="AC32" s="193"/>
      <c r="AD32" s="194"/>
      <c r="AE32" s="193"/>
      <c r="AF32" s="194"/>
      <c r="AG32" s="193"/>
      <c r="AH32" s="194"/>
      <c r="AI32" s="193"/>
      <c r="AJ32" s="194"/>
      <c r="AK32" s="193"/>
      <c r="AL32" s="194"/>
      <c r="AM32" s="193"/>
      <c r="AN32" s="246"/>
      <c r="AO32" s="193"/>
      <c r="AP32" s="194"/>
    </row>
    <row r="33" spans="1:42" s="180" customFormat="1" ht="15.75" thickBot="1" x14ac:dyDescent="0.25">
      <c r="A33" s="497">
        <f t="shared" si="0"/>
        <v>45504</v>
      </c>
      <c r="B33" s="498"/>
      <c r="C33" s="193"/>
      <c r="D33" s="194"/>
      <c r="E33" s="193"/>
      <c r="F33" s="194"/>
      <c r="G33" s="193"/>
      <c r="H33" s="194"/>
      <c r="I33" s="193"/>
      <c r="J33" s="194"/>
      <c r="K33" s="193"/>
      <c r="L33" s="194"/>
      <c r="M33" s="193"/>
      <c r="N33" s="194"/>
      <c r="O33" s="193"/>
      <c r="P33" s="194"/>
      <c r="Q33" s="193"/>
      <c r="R33" s="194"/>
      <c r="S33" s="193"/>
      <c r="T33" s="194"/>
      <c r="U33" s="193"/>
      <c r="V33" s="194"/>
      <c r="W33" s="193"/>
      <c r="X33" s="194"/>
      <c r="Y33" s="193"/>
      <c r="Z33" s="194"/>
      <c r="AA33" s="193"/>
      <c r="AB33" s="194"/>
      <c r="AC33" s="193"/>
      <c r="AD33" s="194"/>
      <c r="AE33" s="193"/>
      <c r="AF33" s="194"/>
      <c r="AG33" s="193"/>
      <c r="AH33" s="194"/>
      <c r="AI33" s="193"/>
      <c r="AJ33" s="194"/>
      <c r="AK33" s="193"/>
      <c r="AL33" s="194"/>
      <c r="AM33" s="193"/>
      <c r="AN33" s="246"/>
      <c r="AO33" s="193"/>
      <c r="AP33" s="194"/>
    </row>
    <row r="34" spans="1:42" s="180" customFormat="1" ht="15.75" thickBot="1" x14ac:dyDescent="0.25">
      <c r="A34" s="491">
        <f t="shared" si="0"/>
        <v>45505</v>
      </c>
      <c r="B34" s="492"/>
      <c r="C34" s="193"/>
      <c r="D34" s="194"/>
      <c r="E34" s="193"/>
      <c r="F34" s="194"/>
      <c r="G34" s="193"/>
      <c r="H34" s="194"/>
      <c r="I34" s="193"/>
      <c r="J34" s="194"/>
      <c r="K34" s="193"/>
      <c r="L34" s="194"/>
      <c r="M34" s="193"/>
      <c r="N34" s="194"/>
      <c r="O34" s="193"/>
      <c r="P34" s="194"/>
      <c r="Q34" s="193"/>
      <c r="R34" s="194"/>
      <c r="S34" s="193"/>
      <c r="T34" s="194"/>
      <c r="U34" s="193"/>
      <c r="V34" s="194"/>
      <c r="W34" s="193"/>
      <c r="X34" s="194"/>
      <c r="Y34" s="193"/>
      <c r="Z34" s="194"/>
      <c r="AA34" s="193"/>
      <c r="AB34" s="194"/>
      <c r="AC34" s="193"/>
      <c r="AD34" s="194"/>
      <c r="AE34" s="193"/>
      <c r="AF34" s="194"/>
      <c r="AG34" s="193"/>
      <c r="AH34" s="194"/>
      <c r="AI34" s="193"/>
      <c r="AJ34" s="194"/>
      <c r="AK34" s="193"/>
      <c r="AL34" s="194"/>
      <c r="AM34" s="247"/>
      <c r="AN34" s="248"/>
      <c r="AO34" s="193"/>
      <c r="AP34" s="194"/>
    </row>
    <row r="35" spans="1:42" ht="15.75" thickBot="1" x14ac:dyDescent="0.25"/>
    <row r="36" spans="1:42" s="181" customFormat="1" ht="9" customHeight="1" thickBot="1" x14ac:dyDescent="0.25">
      <c r="A36" s="195"/>
      <c r="B36" s="196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197"/>
      <c r="AJ36" s="197"/>
      <c r="AK36" s="197"/>
      <c r="AL36" s="197"/>
      <c r="AM36" s="197"/>
      <c r="AN36" s="197"/>
      <c r="AO36" s="197"/>
      <c r="AP36" s="197"/>
    </row>
    <row r="37" spans="1:42" s="182" customFormat="1" ht="21.75" thickBot="1" x14ac:dyDescent="0.35">
      <c r="A37" s="493" t="s">
        <v>53</v>
      </c>
      <c r="B37" s="494"/>
      <c r="C37" s="198">
        <f>SUM(C$3:C$33)</f>
        <v>0</v>
      </c>
      <c r="D37" s="199">
        <f>SUM(D$3:D$33)</f>
        <v>0</v>
      </c>
      <c r="E37" s="198">
        <f t="shared" ref="E37:AP37" si="1">SUM(E$3:E$33)</f>
        <v>3</v>
      </c>
      <c r="F37" s="199">
        <f t="shared" si="1"/>
        <v>5</v>
      </c>
      <c r="G37" s="198">
        <f t="shared" si="1"/>
        <v>8</v>
      </c>
      <c r="H37" s="199">
        <f t="shared" si="1"/>
        <v>8</v>
      </c>
      <c r="I37" s="198">
        <f t="shared" si="1"/>
        <v>3</v>
      </c>
      <c r="J37" s="199">
        <f t="shared" si="1"/>
        <v>2</v>
      </c>
      <c r="K37" s="198">
        <f t="shared" si="1"/>
        <v>0</v>
      </c>
      <c r="L37" s="199">
        <f t="shared" si="1"/>
        <v>0</v>
      </c>
      <c r="M37" s="198">
        <f t="shared" si="1"/>
        <v>0</v>
      </c>
      <c r="N37" s="199">
        <f t="shared" si="1"/>
        <v>0</v>
      </c>
      <c r="O37" s="198">
        <f t="shared" si="1"/>
        <v>0</v>
      </c>
      <c r="P37" s="199">
        <f t="shared" si="1"/>
        <v>0</v>
      </c>
      <c r="Q37" s="198">
        <f t="shared" si="1"/>
        <v>0</v>
      </c>
      <c r="R37" s="199">
        <f t="shared" si="1"/>
        <v>2</v>
      </c>
      <c r="S37" s="198">
        <f t="shared" si="1"/>
        <v>0</v>
      </c>
      <c r="T37" s="199">
        <f t="shared" si="1"/>
        <v>0</v>
      </c>
      <c r="U37" s="198">
        <f t="shared" si="1"/>
        <v>0</v>
      </c>
      <c r="V37" s="199">
        <f t="shared" si="1"/>
        <v>1</v>
      </c>
      <c r="W37" s="198">
        <f t="shared" si="1"/>
        <v>1</v>
      </c>
      <c r="X37" s="199">
        <f t="shared" si="1"/>
        <v>1</v>
      </c>
      <c r="Y37" s="198">
        <f t="shared" si="1"/>
        <v>0</v>
      </c>
      <c r="Z37" s="199">
        <f t="shared" si="1"/>
        <v>0</v>
      </c>
      <c r="AA37" s="198">
        <f t="shared" si="1"/>
        <v>0</v>
      </c>
      <c r="AB37" s="199">
        <f t="shared" si="1"/>
        <v>0</v>
      </c>
      <c r="AC37" s="198">
        <f t="shared" si="1"/>
        <v>0</v>
      </c>
      <c r="AD37" s="199">
        <f t="shared" si="1"/>
        <v>0</v>
      </c>
      <c r="AE37" s="198">
        <f t="shared" si="1"/>
        <v>0</v>
      </c>
      <c r="AF37" s="199">
        <f t="shared" si="1"/>
        <v>0</v>
      </c>
      <c r="AG37" s="198">
        <f t="shared" si="1"/>
        <v>0</v>
      </c>
      <c r="AH37" s="199">
        <f t="shared" si="1"/>
        <v>0</v>
      </c>
      <c r="AI37" s="198">
        <f t="shared" si="1"/>
        <v>0</v>
      </c>
      <c r="AJ37" s="199">
        <f t="shared" si="1"/>
        <v>0</v>
      </c>
      <c r="AK37" s="198">
        <f t="shared" si="1"/>
        <v>0</v>
      </c>
      <c r="AL37" s="199">
        <f t="shared" si="1"/>
        <v>0</v>
      </c>
      <c r="AM37" s="198">
        <f t="shared" si="1"/>
        <v>0</v>
      </c>
      <c r="AN37" s="199">
        <f t="shared" si="1"/>
        <v>0</v>
      </c>
      <c r="AO37" s="198">
        <f t="shared" si="1"/>
        <v>0</v>
      </c>
      <c r="AP37" s="199">
        <f t="shared" si="1"/>
        <v>0</v>
      </c>
    </row>
    <row r="38" spans="1:42" s="183" customFormat="1" ht="25.5" thickBot="1" x14ac:dyDescent="0.5">
      <c r="A38" s="495" t="s">
        <v>54</v>
      </c>
      <c r="B38" s="496"/>
      <c r="C38" s="489">
        <f>C37+D37</f>
        <v>0</v>
      </c>
      <c r="D38" s="490"/>
      <c r="E38" s="489">
        <f t="shared" ref="E38" si="2">E37+F37</f>
        <v>8</v>
      </c>
      <c r="F38" s="490"/>
      <c r="G38" s="489">
        <f t="shared" ref="G38" si="3">G37+H37</f>
        <v>16</v>
      </c>
      <c r="H38" s="490"/>
      <c r="I38" s="489">
        <f t="shared" ref="I38" si="4">I37+J37</f>
        <v>5</v>
      </c>
      <c r="J38" s="490"/>
      <c r="K38" s="489">
        <f t="shared" ref="K38" si="5">K37+L37</f>
        <v>0</v>
      </c>
      <c r="L38" s="490"/>
      <c r="M38" s="489">
        <f t="shared" ref="M38" si="6">M37+N37</f>
        <v>0</v>
      </c>
      <c r="N38" s="490"/>
      <c r="O38" s="489">
        <f t="shared" ref="O38" si="7">O37+P37</f>
        <v>0</v>
      </c>
      <c r="P38" s="490"/>
      <c r="Q38" s="489">
        <f t="shared" ref="Q38" si="8">Q37+R37</f>
        <v>2</v>
      </c>
      <c r="R38" s="490"/>
      <c r="S38" s="489">
        <f t="shared" ref="S38" si="9">S37+T37</f>
        <v>0</v>
      </c>
      <c r="T38" s="490"/>
      <c r="U38" s="489">
        <f t="shared" ref="U38" si="10">U37+V37</f>
        <v>1</v>
      </c>
      <c r="V38" s="490"/>
      <c r="W38" s="489">
        <f t="shared" ref="W38" si="11">W37+X37</f>
        <v>2</v>
      </c>
      <c r="X38" s="490"/>
      <c r="Y38" s="489">
        <f t="shared" ref="Y38" si="12">Y37+Z37</f>
        <v>0</v>
      </c>
      <c r="Z38" s="490"/>
      <c r="AA38" s="489">
        <f t="shared" ref="AA38" si="13">AA37+AB37</f>
        <v>0</v>
      </c>
      <c r="AB38" s="490"/>
      <c r="AC38" s="489">
        <f t="shared" ref="AC38" si="14">AC37+AD37</f>
        <v>0</v>
      </c>
      <c r="AD38" s="490"/>
      <c r="AE38" s="489">
        <f t="shared" ref="AE38" si="15">AE37+AF37</f>
        <v>0</v>
      </c>
      <c r="AF38" s="490"/>
      <c r="AG38" s="489">
        <f t="shared" ref="AG38" si="16">AG37+AH37</f>
        <v>0</v>
      </c>
      <c r="AH38" s="490"/>
      <c r="AI38" s="489">
        <f t="shared" ref="AI38" si="17">AI37+AJ37</f>
        <v>0</v>
      </c>
      <c r="AJ38" s="490"/>
      <c r="AK38" s="489">
        <f t="shared" ref="AK38" si="18">AK37+AL37</f>
        <v>0</v>
      </c>
      <c r="AL38" s="490"/>
      <c r="AM38" s="489">
        <f t="shared" ref="AM38" si="19">AM37+AN37</f>
        <v>0</v>
      </c>
      <c r="AN38" s="490"/>
      <c r="AO38" s="489">
        <f t="shared" ref="AO38" si="20">AO37+AP37</f>
        <v>0</v>
      </c>
      <c r="AP38" s="490"/>
    </row>
  </sheetData>
  <sheetProtection algorithmName="SHA-512" hashValue="XPvSoAkbt+iGe6shoW1CJ8CsLZ+sEm5w27vjM/qxnhLwVqhxInNrtDGXBk6fdNt8q7FwP2Uz/Zx7Q1+jHm4vMw==" saltValue="qtIIKHM7Nj558vW6qwXZzg==" spinCount="100000" sheet="1" formatColumns="0" formatRows="0"/>
  <mergeCells count="74">
    <mergeCell ref="AO1:AP1"/>
    <mergeCell ref="AO38:AP38"/>
    <mergeCell ref="K1:L1"/>
    <mergeCell ref="AG1:AH1"/>
    <mergeCell ref="AI1:AJ1"/>
    <mergeCell ref="AK1:AL1"/>
    <mergeCell ref="AM1:AN1"/>
    <mergeCell ref="AE1:AF1"/>
    <mergeCell ref="Q38:R38"/>
    <mergeCell ref="S38:T38"/>
    <mergeCell ref="U38:V38"/>
    <mergeCell ref="W38:X38"/>
    <mergeCell ref="Y38:Z38"/>
    <mergeCell ref="AK38:AL38"/>
    <mergeCell ref="AM38:AN38"/>
    <mergeCell ref="AA38:AB38"/>
    <mergeCell ref="A3:B3"/>
    <mergeCell ref="W1:X1"/>
    <mergeCell ref="Y1:Z1"/>
    <mergeCell ref="AA1:AB1"/>
    <mergeCell ref="AC1:AD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7:B37"/>
    <mergeCell ref="A38:B38"/>
    <mergeCell ref="C38:D38"/>
    <mergeCell ref="E38:F38"/>
    <mergeCell ref="AC38:AD38"/>
    <mergeCell ref="AE38:AF38"/>
    <mergeCell ref="AG38:AH38"/>
    <mergeCell ref="AI38:AJ38"/>
    <mergeCell ref="G38:H38"/>
    <mergeCell ref="I38:J38"/>
    <mergeCell ref="K38:L38"/>
    <mergeCell ref="M38:N38"/>
    <mergeCell ref="O38:P38"/>
  </mergeCells>
  <conditionalFormatting sqref="C3:AP34">
    <cfRule type="cellIs" dxfId="2" priority="3" operator="equal">
      <formula>"OFF"</formula>
    </cfRule>
    <cfRule type="cellIs" dxfId="1" priority="4" operator="equal">
      <formula>"ON"</formula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2060"/>
  </sheetPr>
  <dimension ref="A1:N65"/>
  <sheetViews>
    <sheetView zoomScale="70" zoomScaleNormal="70" workbookViewId="0">
      <pane xSplit="2" ySplit="1" topLeftCell="H34" activePane="bottomRight" state="frozen"/>
      <selection pane="bottomLeft"/>
      <selection pane="topRight"/>
      <selection pane="bottomRight" activeCell="J8" sqref="J8"/>
    </sheetView>
  </sheetViews>
  <sheetFormatPr defaultColWidth="10.625" defaultRowHeight="27" customHeight="1" x14ac:dyDescent="0.4"/>
  <cols>
    <col min="1" max="1" width="29.7265625" style="155" customWidth="1"/>
    <col min="2" max="2" width="27.84375" style="156" customWidth="1"/>
    <col min="3" max="7" width="22.1953125" style="156" customWidth="1"/>
    <col min="8" max="8" width="31.4765625" style="157" customWidth="1"/>
    <col min="9" max="9" width="31.609375" style="157" customWidth="1"/>
    <col min="10" max="10" width="61.33984375" style="158" customWidth="1"/>
    <col min="11" max="11" width="17.21875" style="158" customWidth="1"/>
    <col min="12" max="14" width="10.625" style="158"/>
    <col min="15" max="16384" width="10.625" style="156"/>
  </cols>
  <sheetData>
    <row r="1" spans="1:14" s="65" customFormat="1" ht="39.75" customHeight="1" x14ac:dyDescent="0.2">
      <c r="A1" s="159" t="s">
        <v>55</v>
      </c>
      <c r="B1" s="160" t="s">
        <v>2</v>
      </c>
      <c r="C1" s="160" t="s">
        <v>56</v>
      </c>
      <c r="D1" s="160" t="s">
        <v>57</v>
      </c>
      <c r="E1" s="160" t="s">
        <v>58</v>
      </c>
      <c r="F1" s="160" t="s">
        <v>59</v>
      </c>
      <c r="G1" s="160" t="s">
        <v>60</v>
      </c>
      <c r="H1" s="160" t="s">
        <v>53</v>
      </c>
      <c r="I1" s="276"/>
      <c r="J1" s="177" t="s">
        <v>61</v>
      </c>
      <c r="K1" s="113"/>
      <c r="L1" s="113"/>
      <c r="M1" s="113"/>
      <c r="N1" s="113"/>
    </row>
    <row r="2" spans="1:14" ht="27" customHeight="1" x14ac:dyDescent="0.2">
      <c r="A2" s="516">
        <f>Dashboard!C1</f>
        <v>45474</v>
      </c>
      <c r="B2" s="161" t="s">
        <v>37</v>
      </c>
      <c r="C2" s="162" t="s">
        <v>62</v>
      </c>
      <c r="D2" s="163">
        <v>545</v>
      </c>
      <c r="E2" s="163">
        <v>367</v>
      </c>
      <c r="F2" s="163"/>
      <c r="G2" s="173">
        <f t="shared" ref="G2:G33" si="0">SUM(D2:F2)</f>
        <v>912</v>
      </c>
      <c r="H2" s="505">
        <f>SUM(G2:G3)</f>
        <v>912</v>
      </c>
      <c r="I2" s="503" t="str">
        <f>IFERROR(REPT("|",H2/10),"")</f>
        <v>|||||||||||||||||||||||||||||||||||||||||||||||||||||||||||||||||||||||||||||||||||||||||||</v>
      </c>
      <c r="J2" s="178"/>
      <c r="K2" s="179"/>
    </row>
    <row r="3" spans="1:14" ht="27" customHeight="1" x14ac:dyDescent="0.2">
      <c r="A3" s="520"/>
      <c r="B3" s="164"/>
      <c r="C3" s="165"/>
      <c r="D3" s="166"/>
      <c r="E3" s="166"/>
      <c r="F3" s="166"/>
      <c r="G3" s="174">
        <f t="shared" si="0"/>
        <v>0</v>
      </c>
      <c r="H3" s="515"/>
      <c r="I3" s="504"/>
      <c r="J3" s="178"/>
      <c r="K3" s="179"/>
    </row>
    <row r="4" spans="1:14" ht="27" customHeight="1" x14ac:dyDescent="0.2">
      <c r="A4" s="518">
        <f>A2+1</f>
        <v>45475</v>
      </c>
      <c r="B4" s="167" t="s">
        <v>28</v>
      </c>
      <c r="C4" s="168" t="s">
        <v>63</v>
      </c>
      <c r="D4" s="169">
        <v>150</v>
      </c>
      <c r="E4" s="169">
        <v>366</v>
      </c>
      <c r="F4" s="169"/>
      <c r="G4" s="175">
        <f t="shared" si="0"/>
        <v>516</v>
      </c>
      <c r="H4" s="513">
        <f>SUM(G4:G5)</f>
        <v>516</v>
      </c>
      <c r="I4" s="503" t="str">
        <f t="shared" ref="I4" si="1">IFERROR(REPT("|",H4/10),"")</f>
        <v>|||||||||||||||||||||||||||||||||||||||||||||||||||</v>
      </c>
      <c r="J4" s="178"/>
      <c r="K4" s="179"/>
    </row>
    <row r="5" spans="1:14" ht="27" customHeight="1" x14ac:dyDescent="0.2">
      <c r="A5" s="519"/>
      <c r="B5" s="164"/>
      <c r="C5" s="165"/>
      <c r="D5" s="166"/>
      <c r="E5" s="166"/>
      <c r="F5" s="166"/>
      <c r="G5" s="174">
        <f t="shared" si="0"/>
        <v>0</v>
      </c>
      <c r="H5" s="514"/>
      <c r="I5" s="504"/>
      <c r="J5" s="178"/>
      <c r="K5" s="179"/>
    </row>
    <row r="6" spans="1:14" ht="27" customHeight="1" x14ac:dyDescent="0.2">
      <c r="A6" s="516">
        <f>A4+1</f>
        <v>45476</v>
      </c>
      <c r="B6" s="161" t="s">
        <v>34</v>
      </c>
      <c r="C6" s="162" t="s">
        <v>64</v>
      </c>
      <c r="D6" s="163">
        <v>215</v>
      </c>
      <c r="E6" s="163">
        <v>336</v>
      </c>
      <c r="F6" s="163"/>
      <c r="G6" s="173">
        <f t="shared" si="0"/>
        <v>551</v>
      </c>
      <c r="H6" s="505">
        <f>SUM(G6:G7)</f>
        <v>551</v>
      </c>
      <c r="I6" s="503" t="str">
        <f t="shared" ref="I6" si="2">IFERROR(REPT("|",H6/10),"")</f>
        <v>|||||||||||||||||||||||||||||||||||||||||||||||||||||||</v>
      </c>
      <c r="J6" s="178"/>
      <c r="K6" s="179"/>
    </row>
    <row r="7" spans="1:14" ht="27" customHeight="1" x14ac:dyDescent="0.2">
      <c r="A7" s="520"/>
      <c r="B7" s="164"/>
      <c r="C7" s="165"/>
      <c r="D7" s="166"/>
      <c r="E7" s="166"/>
      <c r="F7" s="166"/>
      <c r="G7" s="174">
        <f t="shared" si="0"/>
        <v>0</v>
      </c>
      <c r="H7" s="515"/>
      <c r="I7" s="504"/>
      <c r="J7" s="178"/>
      <c r="K7" s="179"/>
    </row>
    <row r="8" spans="1:14" ht="27" customHeight="1" x14ac:dyDescent="0.2">
      <c r="A8" s="518">
        <f>A6+1</f>
        <v>45477</v>
      </c>
      <c r="B8" s="167" t="s">
        <v>31</v>
      </c>
      <c r="C8" s="168" t="s">
        <v>62</v>
      </c>
      <c r="D8" s="169">
        <v>550</v>
      </c>
      <c r="E8" s="169">
        <v>298</v>
      </c>
      <c r="F8" s="169"/>
      <c r="G8" s="175">
        <f t="shared" si="0"/>
        <v>848</v>
      </c>
      <c r="H8" s="513">
        <f>SUM(G8:G9)</f>
        <v>848</v>
      </c>
      <c r="I8" s="503" t="str">
        <f t="shared" ref="I8" si="3">IFERROR(REPT("|",H8/10),"")</f>
        <v>||||||||||||||||||||||||||||||||||||||||||||||||||||||||||||||||||||||||||||||||||||</v>
      </c>
      <c r="J8" s="178"/>
      <c r="K8" s="179"/>
    </row>
    <row r="9" spans="1:14" ht="27" customHeight="1" x14ac:dyDescent="0.2">
      <c r="A9" s="519"/>
      <c r="B9" s="164"/>
      <c r="C9" s="165"/>
      <c r="D9" s="166"/>
      <c r="E9" s="166"/>
      <c r="F9" s="166"/>
      <c r="G9" s="174">
        <f t="shared" si="0"/>
        <v>0</v>
      </c>
      <c r="H9" s="514"/>
      <c r="I9" s="504"/>
      <c r="J9" s="178"/>
      <c r="K9" s="179"/>
    </row>
    <row r="10" spans="1:14" ht="27" customHeight="1" x14ac:dyDescent="0.2">
      <c r="A10" s="516">
        <f t="shared" ref="A10" si="4">A8+1</f>
        <v>45478</v>
      </c>
      <c r="B10" s="161" t="s">
        <v>31</v>
      </c>
      <c r="C10" s="162" t="s">
        <v>64</v>
      </c>
      <c r="D10" s="163">
        <v>357</v>
      </c>
      <c r="E10" s="163">
        <v>266</v>
      </c>
      <c r="F10" s="163"/>
      <c r="G10" s="173">
        <f t="shared" si="0"/>
        <v>623</v>
      </c>
      <c r="H10" s="505">
        <f t="shared" ref="H10" si="5">SUM(G10:G11)</f>
        <v>623</v>
      </c>
      <c r="I10" s="503" t="str">
        <f t="shared" ref="I10" si="6">IFERROR(REPT("|",H10/10),"")</f>
        <v>||||||||||||||||||||||||||||||||||||||||||||||||||||||||||||||</v>
      </c>
      <c r="J10" s="178"/>
      <c r="K10" s="179"/>
    </row>
    <row r="11" spans="1:14" ht="27" customHeight="1" x14ac:dyDescent="0.2">
      <c r="A11" s="520"/>
      <c r="B11" s="164"/>
      <c r="C11" s="165"/>
      <c r="D11" s="166"/>
      <c r="E11" s="166"/>
      <c r="F11" s="166"/>
      <c r="G11" s="174">
        <f t="shared" si="0"/>
        <v>0</v>
      </c>
      <c r="H11" s="515"/>
      <c r="I11" s="504"/>
      <c r="J11" s="178"/>
      <c r="K11" s="179"/>
    </row>
    <row r="12" spans="1:14" ht="27" customHeight="1" x14ac:dyDescent="0.2">
      <c r="A12" s="518">
        <f t="shared" ref="A12" si="7">A10+1</f>
        <v>45479</v>
      </c>
      <c r="B12" s="167" t="s">
        <v>34</v>
      </c>
      <c r="C12" s="168" t="s">
        <v>65</v>
      </c>
      <c r="D12" s="169">
        <v>300</v>
      </c>
      <c r="E12" s="169">
        <v>216</v>
      </c>
      <c r="F12" s="169"/>
      <c r="G12" s="175">
        <f t="shared" si="0"/>
        <v>516</v>
      </c>
      <c r="H12" s="513">
        <f t="shared" ref="H12" si="8">SUM(G12:G13)</f>
        <v>516</v>
      </c>
      <c r="I12" s="503" t="str">
        <f t="shared" ref="I12" si="9">IFERROR(REPT("|",H12/10),"")</f>
        <v>|||||||||||||||||||||||||||||||||||||||||||||||||||</v>
      </c>
      <c r="J12" s="178"/>
      <c r="K12" s="179"/>
    </row>
    <row r="13" spans="1:14" ht="27" customHeight="1" x14ac:dyDescent="0.2">
      <c r="A13" s="519"/>
      <c r="B13" s="164"/>
      <c r="C13" s="165"/>
      <c r="D13" s="166"/>
      <c r="E13" s="166"/>
      <c r="F13" s="166"/>
      <c r="G13" s="174">
        <f t="shared" si="0"/>
        <v>0</v>
      </c>
      <c r="H13" s="514"/>
      <c r="I13" s="504"/>
      <c r="J13" s="178"/>
      <c r="K13" s="179"/>
    </row>
    <row r="14" spans="1:14" ht="27" customHeight="1" x14ac:dyDescent="0.2">
      <c r="A14" s="516">
        <f t="shared" ref="A14" si="10">A12+1</f>
        <v>45480</v>
      </c>
      <c r="B14" s="161" t="s">
        <v>40</v>
      </c>
      <c r="C14" s="162" t="s">
        <v>64</v>
      </c>
      <c r="D14" s="163">
        <v>344</v>
      </c>
      <c r="E14" s="163">
        <v>205</v>
      </c>
      <c r="F14" s="163"/>
      <c r="G14" s="173">
        <f t="shared" si="0"/>
        <v>549</v>
      </c>
      <c r="H14" s="505">
        <f t="shared" ref="H14:H62" si="11">SUM(G14:G15)</f>
        <v>549</v>
      </c>
      <c r="I14" s="503" t="str">
        <f t="shared" ref="I14" si="12">IFERROR(REPT("|",H14/10),"")</f>
        <v>||||||||||||||||||||||||||||||||||||||||||||||||||||||</v>
      </c>
      <c r="J14" s="178"/>
      <c r="K14" s="179"/>
    </row>
    <row r="15" spans="1:14" ht="27" customHeight="1" x14ac:dyDescent="0.2">
      <c r="A15" s="520"/>
      <c r="B15" s="164"/>
      <c r="C15" s="165"/>
      <c r="D15" s="166"/>
      <c r="E15" s="166"/>
      <c r="F15" s="166"/>
      <c r="G15" s="174">
        <f t="shared" si="0"/>
        <v>0</v>
      </c>
      <c r="H15" s="515"/>
      <c r="I15" s="504"/>
      <c r="J15" s="178"/>
      <c r="K15" s="179"/>
    </row>
    <row r="16" spans="1:14" ht="27" customHeight="1" x14ac:dyDescent="0.2">
      <c r="A16" s="518">
        <f t="shared" ref="A16" si="13">A14+1</f>
        <v>45481</v>
      </c>
      <c r="B16" s="167" t="s">
        <v>28</v>
      </c>
      <c r="C16" s="168" t="s">
        <v>62</v>
      </c>
      <c r="D16" s="169">
        <v>460</v>
      </c>
      <c r="E16" s="169">
        <v>244</v>
      </c>
      <c r="F16" s="169"/>
      <c r="G16" s="175">
        <f t="shared" si="0"/>
        <v>704</v>
      </c>
      <c r="H16" s="513">
        <f t="shared" ref="H16:H60" si="14">SUM(G16:G17)</f>
        <v>704</v>
      </c>
      <c r="I16" s="503" t="str">
        <f t="shared" ref="I16" si="15">IFERROR(REPT("|",H16/10),"")</f>
        <v>||||||||||||||||||||||||||||||||||||||||||||||||||||||||||||||||||||||</v>
      </c>
      <c r="J16" s="178"/>
      <c r="K16" s="179"/>
    </row>
    <row r="17" spans="1:11" ht="27" customHeight="1" x14ac:dyDescent="0.2">
      <c r="A17" s="519"/>
      <c r="B17" s="164"/>
      <c r="C17" s="165"/>
      <c r="D17" s="166"/>
      <c r="E17" s="166"/>
      <c r="F17" s="166"/>
      <c r="G17" s="174">
        <f t="shared" si="0"/>
        <v>0</v>
      </c>
      <c r="H17" s="514"/>
      <c r="I17" s="504"/>
      <c r="J17" s="178"/>
      <c r="K17" s="179"/>
    </row>
    <row r="18" spans="1:11" ht="27" customHeight="1" x14ac:dyDescent="0.2">
      <c r="A18" s="516">
        <f t="shared" ref="A18" si="16">A16+1</f>
        <v>45482</v>
      </c>
      <c r="B18" s="161" t="s">
        <v>41</v>
      </c>
      <c r="C18" s="162" t="s">
        <v>63</v>
      </c>
      <c r="D18" s="163">
        <v>80</v>
      </c>
      <c r="E18" s="163">
        <v>352</v>
      </c>
      <c r="F18" s="163"/>
      <c r="G18" s="173">
        <f t="shared" si="0"/>
        <v>432</v>
      </c>
      <c r="H18" s="505">
        <f t="shared" si="11"/>
        <v>432</v>
      </c>
      <c r="I18" s="503" t="str">
        <f t="shared" ref="I18" si="17">IFERROR(REPT("|",H18/10),"")</f>
        <v>|||||||||||||||||||||||||||||||||||||||||||</v>
      </c>
      <c r="J18" s="178"/>
      <c r="K18" s="179"/>
    </row>
    <row r="19" spans="1:11" ht="27" customHeight="1" x14ac:dyDescent="0.2">
      <c r="A19" s="520"/>
      <c r="B19" s="164"/>
      <c r="C19" s="165"/>
      <c r="D19" s="166"/>
      <c r="E19" s="166"/>
      <c r="F19" s="166"/>
      <c r="G19" s="174">
        <f t="shared" si="0"/>
        <v>0</v>
      </c>
      <c r="H19" s="515"/>
      <c r="I19" s="504"/>
      <c r="J19" s="178"/>
      <c r="K19" s="179"/>
    </row>
    <row r="20" spans="1:11" ht="27" customHeight="1" x14ac:dyDescent="0.2">
      <c r="A20" s="518">
        <f t="shared" ref="A20" si="18">A18+1</f>
        <v>45483</v>
      </c>
      <c r="B20" s="167" t="s">
        <v>42</v>
      </c>
      <c r="C20" s="168" t="s">
        <v>64</v>
      </c>
      <c r="D20" s="169">
        <v>380</v>
      </c>
      <c r="E20" s="169">
        <v>240</v>
      </c>
      <c r="F20" s="169"/>
      <c r="G20" s="175">
        <f t="shared" si="0"/>
        <v>620</v>
      </c>
      <c r="H20" s="513">
        <f t="shared" si="14"/>
        <v>620</v>
      </c>
      <c r="I20" s="503" t="str">
        <f t="shared" ref="I20" si="19">IFERROR(REPT("|",H20/10),"")</f>
        <v>||||||||||||||||||||||||||||||||||||||||||||||||||||||||||||||</v>
      </c>
      <c r="J20" s="178"/>
      <c r="K20" s="179"/>
    </row>
    <row r="21" spans="1:11" ht="27" customHeight="1" x14ac:dyDescent="0.2">
      <c r="A21" s="519"/>
      <c r="B21" s="164"/>
      <c r="C21" s="165"/>
      <c r="D21" s="166"/>
      <c r="E21" s="166"/>
      <c r="F21" s="166"/>
      <c r="G21" s="174">
        <f t="shared" si="0"/>
        <v>0</v>
      </c>
      <c r="H21" s="514"/>
      <c r="I21" s="504"/>
      <c r="J21" s="178"/>
      <c r="K21" s="179"/>
    </row>
    <row r="22" spans="1:11" ht="27" customHeight="1" x14ac:dyDescent="0.2">
      <c r="A22" s="516">
        <f t="shared" ref="A22" si="20">A20+1</f>
        <v>45484</v>
      </c>
      <c r="B22" s="161" t="s">
        <v>39</v>
      </c>
      <c r="C22" s="162" t="s">
        <v>65</v>
      </c>
      <c r="D22" s="163">
        <v>425</v>
      </c>
      <c r="E22" s="163">
        <v>325</v>
      </c>
      <c r="F22" s="163"/>
      <c r="G22" s="173">
        <f t="shared" si="0"/>
        <v>750</v>
      </c>
      <c r="H22" s="505">
        <f t="shared" si="11"/>
        <v>750</v>
      </c>
      <c r="I22" s="503" t="str">
        <f t="shared" ref="I22" si="21">IFERROR(REPT("|",H22/10),"")</f>
        <v>|||||||||||||||||||||||||||||||||||||||||||||||||||||||||||||||||||||||||||</v>
      </c>
      <c r="J22" s="178"/>
      <c r="K22" s="179"/>
    </row>
    <row r="23" spans="1:11" ht="27" customHeight="1" x14ac:dyDescent="0.2">
      <c r="A23" s="520"/>
      <c r="B23" s="164"/>
      <c r="C23" s="165"/>
      <c r="D23" s="166"/>
      <c r="E23" s="166"/>
      <c r="F23" s="166"/>
      <c r="G23" s="174">
        <f t="shared" si="0"/>
        <v>0</v>
      </c>
      <c r="H23" s="515"/>
      <c r="I23" s="504"/>
      <c r="J23" s="178"/>
      <c r="K23" s="179"/>
    </row>
    <row r="24" spans="1:11" ht="27" customHeight="1" x14ac:dyDescent="0.2">
      <c r="A24" s="518">
        <f t="shared" ref="A24" si="22">A22+1</f>
        <v>45485</v>
      </c>
      <c r="B24" s="167" t="s">
        <v>40</v>
      </c>
      <c r="C24" s="168" t="s">
        <v>66</v>
      </c>
      <c r="D24" s="169">
        <v>500</v>
      </c>
      <c r="E24" s="169">
        <v>154</v>
      </c>
      <c r="F24" s="169"/>
      <c r="G24" s="175">
        <f t="shared" si="0"/>
        <v>654</v>
      </c>
      <c r="H24" s="513">
        <f t="shared" si="14"/>
        <v>654</v>
      </c>
      <c r="I24" s="503" t="str">
        <f t="shared" ref="I24" si="23">IFERROR(REPT("|",H24/10),"")</f>
        <v>|||||||||||||||||||||||||||||||||||||||||||||||||||||||||||||||||</v>
      </c>
      <c r="J24" s="178"/>
      <c r="K24" s="179"/>
    </row>
    <row r="25" spans="1:11" ht="27" customHeight="1" x14ac:dyDescent="0.2">
      <c r="A25" s="519"/>
      <c r="B25" s="164"/>
      <c r="C25" s="165"/>
      <c r="D25" s="166"/>
      <c r="E25" s="166"/>
      <c r="F25" s="166"/>
      <c r="G25" s="174">
        <f t="shared" si="0"/>
        <v>0</v>
      </c>
      <c r="H25" s="514"/>
      <c r="I25" s="504"/>
      <c r="J25" s="178"/>
      <c r="K25" s="179"/>
    </row>
    <row r="26" spans="1:11" ht="27" customHeight="1" x14ac:dyDescent="0.2">
      <c r="A26" s="516">
        <f t="shared" ref="A26" si="24">A24+1</f>
        <v>45486</v>
      </c>
      <c r="B26" s="161" t="s">
        <v>32</v>
      </c>
      <c r="C26" s="162" t="s">
        <v>62</v>
      </c>
      <c r="D26" s="163">
        <v>360</v>
      </c>
      <c r="E26" s="163">
        <v>342</v>
      </c>
      <c r="F26" s="163"/>
      <c r="G26" s="173">
        <f t="shared" si="0"/>
        <v>702</v>
      </c>
      <c r="H26" s="505">
        <f t="shared" si="11"/>
        <v>702</v>
      </c>
      <c r="I26" s="503" t="str">
        <f t="shared" ref="I26:I62" si="25">IFERROR(REPT("|",H26/10),"")</f>
        <v>||||||||||||||||||||||||||||||||||||||||||||||||||||||||||||||||||||||</v>
      </c>
      <c r="J26" s="178"/>
      <c r="K26" s="179"/>
    </row>
    <row r="27" spans="1:11" ht="27" customHeight="1" x14ac:dyDescent="0.2">
      <c r="A27" s="520"/>
      <c r="B27" s="164"/>
      <c r="C27" s="165"/>
      <c r="D27" s="166"/>
      <c r="E27" s="166"/>
      <c r="F27" s="166"/>
      <c r="G27" s="174">
        <f t="shared" si="0"/>
        <v>0</v>
      </c>
      <c r="H27" s="515"/>
      <c r="I27" s="504"/>
      <c r="J27" s="178"/>
      <c r="K27" s="179"/>
    </row>
    <row r="28" spans="1:11" ht="27" customHeight="1" x14ac:dyDescent="0.2">
      <c r="A28" s="518">
        <f t="shared" ref="A28" si="26">A26+1</f>
        <v>45487</v>
      </c>
      <c r="B28" s="167" t="s">
        <v>24</v>
      </c>
      <c r="C28" s="168" t="s">
        <v>64</v>
      </c>
      <c r="D28" s="169">
        <v>310</v>
      </c>
      <c r="E28" s="169">
        <v>195</v>
      </c>
      <c r="F28" s="169"/>
      <c r="G28" s="175">
        <f t="shared" si="0"/>
        <v>505</v>
      </c>
      <c r="H28" s="513">
        <f t="shared" si="14"/>
        <v>505</v>
      </c>
      <c r="I28" s="503" t="str">
        <f t="shared" si="25"/>
        <v>||||||||||||||||||||||||||||||||||||||||||||||||||</v>
      </c>
      <c r="J28" s="178"/>
      <c r="K28" s="179"/>
    </row>
    <row r="29" spans="1:11" ht="27" customHeight="1" x14ac:dyDescent="0.2">
      <c r="A29" s="519"/>
      <c r="B29" s="164"/>
      <c r="C29" s="165"/>
      <c r="D29" s="166"/>
      <c r="E29" s="166"/>
      <c r="F29" s="166"/>
      <c r="G29" s="174">
        <f t="shared" si="0"/>
        <v>0</v>
      </c>
      <c r="H29" s="514"/>
      <c r="I29" s="504"/>
      <c r="J29" s="178"/>
      <c r="K29" s="179"/>
    </row>
    <row r="30" spans="1:11" ht="27" customHeight="1" x14ac:dyDescent="0.2">
      <c r="A30" s="516">
        <f t="shared" ref="A30" si="27">A28+1</f>
        <v>45488</v>
      </c>
      <c r="B30" s="161" t="s">
        <v>27</v>
      </c>
      <c r="C30" s="162" t="s">
        <v>65</v>
      </c>
      <c r="D30" s="163">
        <v>380</v>
      </c>
      <c r="E30" s="163">
        <v>271</v>
      </c>
      <c r="F30" s="163"/>
      <c r="G30" s="173">
        <f t="shared" si="0"/>
        <v>651</v>
      </c>
      <c r="H30" s="505">
        <f t="shared" si="11"/>
        <v>651</v>
      </c>
      <c r="I30" s="503" t="str">
        <f t="shared" si="25"/>
        <v>|||||||||||||||||||||||||||||||||||||||||||||||||||||||||||||||||</v>
      </c>
      <c r="J30" s="178"/>
      <c r="K30" s="179"/>
    </row>
    <row r="31" spans="1:11" ht="27" customHeight="1" x14ac:dyDescent="0.2">
      <c r="A31" s="520"/>
      <c r="B31" s="164"/>
      <c r="C31" s="165"/>
      <c r="D31" s="166"/>
      <c r="E31" s="166"/>
      <c r="F31" s="166"/>
      <c r="G31" s="174">
        <f t="shared" si="0"/>
        <v>0</v>
      </c>
      <c r="H31" s="515"/>
      <c r="I31" s="504"/>
      <c r="J31" s="178"/>
      <c r="K31" s="179"/>
    </row>
    <row r="32" spans="1:11" ht="27" customHeight="1" x14ac:dyDescent="0.2">
      <c r="A32" s="518">
        <f t="shared" ref="A32" si="28">A30+1</f>
        <v>45489</v>
      </c>
      <c r="B32" s="167" t="s">
        <v>30</v>
      </c>
      <c r="C32" s="168" t="s">
        <v>62</v>
      </c>
      <c r="D32" s="169">
        <v>405</v>
      </c>
      <c r="E32" s="169">
        <v>248</v>
      </c>
      <c r="F32" s="169"/>
      <c r="G32" s="175">
        <f t="shared" si="0"/>
        <v>653</v>
      </c>
      <c r="H32" s="513">
        <f t="shared" si="14"/>
        <v>653</v>
      </c>
      <c r="I32" s="503" t="str">
        <f t="shared" si="25"/>
        <v>|||||||||||||||||||||||||||||||||||||||||||||||||||||||||||||||||</v>
      </c>
      <c r="J32" s="178"/>
      <c r="K32" s="179"/>
    </row>
    <row r="33" spans="1:11" ht="27" customHeight="1" x14ac:dyDescent="0.2">
      <c r="A33" s="519"/>
      <c r="B33" s="164"/>
      <c r="C33" s="165"/>
      <c r="D33" s="166"/>
      <c r="E33" s="166"/>
      <c r="F33" s="166"/>
      <c r="G33" s="174">
        <f t="shared" si="0"/>
        <v>0</v>
      </c>
      <c r="H33" s="514"/>
      <c r="I33" s="504"/>
      <c r="J33" s="178"/>
      <c r="K33" s="179"/>
    </row>
    <row r="34" spans="1:11" ht="27" customHeight="1" x14ac:dyDescent="0.2">
      <c r="A34" s="516">
        <f t="shared" ref="A34" si="29">A32+1</f>
        <v>45490</v>
      </c>
      <c r="B34" s="161" t="s">
        <v>35</v>
      </c>
      <c r="C34" s="162" t="s">
        <v>64</v>
      </c>
      <c r="D34" s="163">
        <v>270</v>
      </c>
      <c r="E34" s="163">
        <v>335</v>
      </c>
      <c r="F34" s="163"/>
      <c r="G34" s="173">
        <f t="shared" ref="G34:G63" si="30">SUM(D34:F34)</f>
        <v>605</v>
      </c>
      <c r="H34" s="505">
        <f t="shared" si="11"/>
        <v>605</v>
      </c>
      <c r="I34" s="503" t="str">
        <f t="shared" si="25"/>
        <v>||||||||||||||||||||||||||||||||||||||||||||||||||||||||||||</v>
      </c>
      <c r="J34" s="178"/>
      <c r="K34" s="179"/>
    </row>
    <row r="35" spans="1:11" ht="27" customHeight="1" x14ac:dyDescent="0.2">
      <c r="A35" s="520"/>
      <c r="B35" s="164"/>
      <c r="C35" s="165"/>
      <c r="D35" s="166"/>
      <c r="E35" s="166"/>
      <c r="F35" s="166"/>
      <c r="G35" s="174">
        <f t="shared" si="30"/>
        <v>0</v>
      </c>
      <c r="H35" s="515"/>
      <c r="I35" s="504"/>
      <c r="J35" s="178"/>
      <c r="K35" s="179"/>
    </row>
    <row r="36" spans="1:11" ht="27" customHeight="1" x14ac:dyDescent="0.2">
      <c r="A36" s="518">
        <f t="shared" ref="A36" si="31">A34+1</f>
        <v>45491</v>
      </c>
      <c r="B36" s="167" t="s">
        <v>33</v>
      </c>
      <c r="C36" s="168" t="s">
        <v>63</v>
      </c>
      <c r="D36" s="169">
        <v>100</v>
      </c>
      <c r="E36" s="169">
        <v>195</v>
      </c>
      <c r="F36" s="169"/>
      <c r="G36" s="175">
        <f t="shared" si="30"/>
        <v>295</v>
      </c>
      <c r="H36" s="513">
        <f t="shared" si="14"/>
        <v>295</v>
      </c>
      <c r="I36" s="503" t="str">
        <f t="shared" si="25"/>
        <v>|||||||||||||||||||||||||||||</v>
      </c>
      <c r="J36" s="178"/>
      <c r="K36" s="179"/>
    </row>
    <row r="37" spans="1:11" ht="27" customHeight="1" x14ac:dyDescent="0.2">
      <c r="A37" s="519"/>
      <c r="B37" s="164"/>
      <c r="C37" s="165"/>
      <c r="D37" s="166"/>
      <c r="E37" s="166"/>
      <c r="F37" s="166"/>
      <c r="G37" s="174">
        <f t="shared" si="30"/>
        <v>0</v>
      </c>
      <c r="H37" s="514"/>
      <c r="I37" s="504"/>
      <c r="J37" s="178"/>
      <c r="K37" s="179"/>
    </row>
    <row r="38" spans="1:11" ht="27" customHeight="1" x14ac:dyDescent="0.2">
      <c r="A38" s="516">
        <f t="shared" ref="A38" si="32">A36+1</f>
        <v>45492</v>
      </c>
      <c r="B38" s="161" t="s">
        <v>38</v>
      </c>
      <c r="C38" s="162" t="s">
        <v>62</v>
      </c>
      <c r="D38" s="163">
        <v>366</v>
      </c>
      <c r="E38" s="163">
        <v>338</v>
      </c>
      <c r="F38" s="163"/>
      <c r="G38" s="173">
        <f t="shared" si="30"/>
        <v>704</v>
      </c>
      <c r="H38" s="505">
        <f t="shared" si="11"/>
        <v>704</v>
      </c>
      <c r="I38" s="503" t="str">
        <f t="shared" si="25"/>
        <v>||||||||||||||||||||||||||||||||||||||||||||||||||||||||||||||||||||||</v>
      </c>
      <c r="J38" s="178"/>
      <c r="K38" s="179"/>
    </row>
    <row r="39" spans="1:11" ht="27" customHeight="1" x14ac:dyDescent="0.2">
      <c r="A39" s="520"/>
      <c r="B39" s="164"/>
      <c r="C39" s="165"/>
      <c r="D39" s="166"/>
      <c r="E39" s="166"/>
      <c r="F39" s="166"/>
      <c r="G39" s="174">
        <f t="shared" si="30"/>
        <v>0</v>
      </c>
      <c r="H39" s="515"/>
      <c r="I39" s="504"/>
      <c r="J39" s="178"/>
      <c r="K39" s="179"/>
    </row>
    <row r="40" spans="1:11" ht="27" customHeight="1" x14ac:dyDescent="0.2">
      <c r="A40" s="518">
        <f t="shared" ref="A40" si="33">A38+1</f>
        <v>45493</v>
      </c>
      <c r="B40" s="167" t="s">
        <v>32</v>
      </c>
      <c r="C40" s="168" t="s">
        <v>65</v>
      </c>
      <c r="D40" s="169">
        <v>355</v>
      </c>
      <c r="E40" s="169">
        <v>298</v>
      </c>
      <c r="F40" s="169"/>
      <c r="G40" s="175">
        <f t="shared" si="30"/>
        <v>653</v>
      </c>
      <c r="H40" s="513">
        <f t="shared" si="14"/>
        <v>653</v>
      </c>
      <c r="I40" s="503" t="str">
        <f t="shared" si="25"/>
        <v>|||||||||||||||||||||||||||||||||||||||||||||||||||||||||||||||||</v>
      </c>
      <c r="J40" s="178"/>
      <c r="K40" s="179"/>
    </row>
    <row r="41" spans="1:11" ht="27" customHeight="1" x14ac:dyDescent="0.2">
      <c r="A41" s="519"/>
      <c r="B41" s="164"/>
      <c r="C41" s="165"/>
      <c r="D41" s="166"/>
      <c r="E41" s="166"/>
      <c r="F41" s="166"/>
      <c r="G41" s="174">
        <f t="shared" si="30"/>
        <v>0</v>
      </c>
      <c r="H41" s="514"/>
      <c r="I41" s="504"/>
      <c r="J41" s="178"/>
      <c r="K41" s="179"/>
    </row>
    <row r="42" spans="1:11" ht="27" customHeight="1" x14ac:dyDescent="0.2">
      <c r="A42" s="516">
        <f t="shared" ref="A42" si="34">A40+1</f>
        <v>45494</v>
      </c>
      <c r="B42" s="161" t="s">
        <v>35</v>
      </c>
      <c r="C42" s="162" t="s">
        <v>62</v>
      </c>
      <c r="D42" s="163">
        <v>380</v>
      </c>
      <c r="E42" s="163">
        <v>231</v>
      </c>
      <c r="F42" s="163"/>
      <c r="G42" s="173">
        <f t="shared" si="30"/>
        <v>611</v>
      </c>
      <c r="H42" s="505">
        <f t="shared" si="11"/>
        <v>611</v>
      </c>
      <c r="I42" s="503" t="str">
        <f t="shared" si="25"/>
        <v>|||||||||||||||||||||||||||||||||||||||||||||||||||||||||||||</v>
      </c>
      <c r="J42" s="178"/>
      <c r="K42" s="179"/>
    </row>
    <row r="43" spans="1:11" ht="27" customHeight="1" x14ac:dyDescent="0.2">
      <c r="A43" s="520"/>
      <c r="B43" s="164"/>
      <c r="C43" s="165"/>
      <c r="D43" s="166"/>
      <c r="E43" s="166"/>
      <c r="F43" s="166"/>
      <c r="G43" s="174">
        <f t="shared" si="30"/>
        <v>0</v>
      </c>
      <c r="H43" s="515"/>
      <c r="I43" s="504"/>
      <c r="J43" s="178"/>
      <c r="K43" s="179"/>
    </row>
    <row r="44" spans="1:11" ht="27" customHeight="1" x14ac:dyDescent="0.2">
      <c r="A44" s="518">
        <f t="shared" ref="A44" si="35">A42+1</f>
        <v>45495</v>
      </c>
      <c r="B44" s="167" t="s">
        <v>29</v>
      </c>
      <c r="C44" s="168" t="s">
        <v>62</v>
      </c>
      <c r="D44" s="169">
        <v>440</v>
      </c>
      <c r="E44" s="169">
        <v>339</v>
      </c>
      <c r="F44" s="169"/>
      <c r="G44" s="175">
        <f t="shared" si="30"/>
        <v>779</v>
      </c>
      <c r="H44" s="513">
        <f t="shared" si="14"/>
        <v>779</v>
      </c>
      <c r="I44" s="503" t="str">
        <f t="shared" si="25"/>
        <v>|||||||||||||||||||||||||||||||||||||||||||||||||||||||||||||||||||||||||||||</v>
      </c>
      <c r="J44" s="178"/>
      <c r="K44" s="179"/>
    </row>
    <row r="45" spans="1:11" ht="27" customHeight="1" x14ac:dyDescent="0.2">
      <c r="A45" s="519"/>
      <c r="B45" s="164"/>
      <c r="C45" s="165"/>
      <c r="D45" s="166"/>
      <c r="E45" s="166"/>
      <c r="F45" s="166"/>
      <c r="G45" s="174">
        <f t="shared" si="30"/>
        <v>0</v>
      </c>
      <c r="H45" s="514"/>
      <c r="I45" s="504"/>
      <c r="J45" s="178"/>
      <c r="K45" s="179"/>
    </row>
    <row r="46" spans="1:11" ht="27" customHeight="1" x14ac:dyDescent="0.2">
      <c r="A46" s="516">
        <f t="shared" ref="A46" si="36">A44+1</f>
        <v>45496</v>
      </c>
      <c r="B46" s="161" t="s">
        <v>39</v>
      </c>
      <c r="C46" s="162" t="s">
        <v>63</v>
      </c>
      <c r="D46" s="163">
        <v>150</v>
      </c>
      <c r="E46" s="163">
        <v>326</v>
      </c>
      <c r="F46" s="163"/>
      <c r="G46" s="173">
        <f t="shared" si="30"/>
        <v>476</v>
      </c>
      <c r="H46" s="505">
        <f t="shared" si="11"/>
        <v>476</v>
      </c>
      <c r="I46" s="503" t="str">
        <f t="shared" si="25"/>
        <v>|||||||||||||||||||||||||||||||||||||||||||||||</v>
      </c>
      <c r="J46" s="178"/>
      <c r="K46" s="179"/>
    </row>
    <row r="47" spans="1:11" ht="27" customHeight="1" x14ac:dyDescent="0.2">
      <c r="A47" s="520"/>
      <c r="B47" s="164"/>
      <c r="C47" s="165"/>
      <c r="D47" s="166"/>
      <c r="E47" s="166"/>
      <c r="F47" s="166"/>
      <c r="G47" s="174">
        <f t="shared" si="30"/>
        <v>0</v>
      </c>
      <c r="H47" s="515"/>
      <c r="I47" s="504"/>
      <c r="J47" s="178"/>
      <c r="K47" s="179"/>
    </row>
    <row r="48" spans="1:11" ht="27" customHeight="1" x14ac:dyDescent="0.2">
      <c r="A48" s="518">
        <f t="shared" ref="A48" si="37">A46+1</f>
        <v>45497</v>
      </c>
      <c r="B48" s="167" t="s">
        <v>30</v>
      </c>
      <c r="C48" s="168" t="s">
        <v>64</v>
      </c>
      <c r="D48" s="169">
        <v>445</v>
      </c>
      <c r="E48" s="169">
        <v>342</v>
      </c>
      <c r="F48" s="169"/>
      <c r="G48" s="175">
        <f t="shared" si="30"/>
        <v>787</v>
      </c>
      <c r="H48" s="513">
        <f t="shared" si="14"/>
        <v>787</v>
      </c>
      <c r="I48" s="503" t="str">
        <f t="shared" si="25"/>
        <v>||||||||||||||||||||||||||||||||||||||||||||||||||||||||||||||||||||||||||||||</v>
      </c>
      <c r="J48" s="178"/>
      <c r="K48" s="179"/>
    </row>
    <row r="49" spans="1:11" ht="27" customHeight="1" x14ac:dyDescent="0.2">
      <c r="A49" s="519"/>
      <c r="B49" s="164"/>
      <c r="C49" s="165"/>
      <c r="D49" s="166"/>
      <c r="E49" s="166"/>
      <c r="F49" s="166"/>
      <c r="G49" s="174">
        <f t="shared" si="30"/>
        <v>0</v>
      </c>
      <c r="H49" s="514"/>
      <c r="I49" s="504"/>
      <c r="J49" s="178"/>
      <c r="K49" s="179"/>
    </row>
    <row r="50" spans="1:11" ht="27" customHeight="1" x14ac:dyDescent="0.2">
      <c r="A50" s="516">
        <f t="shared" ref="A50:A58" si="38">A48+1</f>
        <v>45498</v>
      </c>
      <c r="B50" s="161" t="s">
        <v>29</v>
      </c>
      <c r="C50" s="162" t="s">
        <v>65</v>
      </c>
      <c r="D50" s="163">
        <v>435</v>
      </c>
      <c r="E50" s="163">
        <v>294</v>
      </c>
      <c r="F50" s="163"/>
      <c r="G50" s="173">
        <f t="shared" si="30"/>
        <v>729</v>
      </c>
      <c r="H50" s="505">
        <f t="shared" si="11"/>
        <v>729</v>
      </c>
      <c r="I50" s="503" t="str">
        <f t="shared" si="25"/>
        <v>||||||||||||||||||||||||||||||||||||||||||||||||||||||||||||||||||||||||</v>
      </c>
      <c r="J50" s="178"/>
      <c r="K50" s="179"/>
    </row>
    <row r="51" spans="1:11" ht="27" customHeight="1" x14ac:dyDescent="0.2">
      <c r="A51" s="520"/>
      <c r="B51" s="164"/>
      <c r="C51" s="165"/>
      <c r="D51" s="166"/>
      <c r="E51" s="166"/>
      <c r="F51" s="166"/>
      <c r="G51" s="174">
        <f t="shared" si="30"/>
        <v>0</v>
      </c>
      <c r="H51" s="515"/>
      <c r="I51" s="504"/>
      <c r="J51" s="178"/>
      <c r="K51" s="179"/>
    </row>
    <row r="52" spans="1:11" ht="27" customHeight="1" x14ac:dyDescent="0.2">
      <c r="A52" s="518">
        <f t="shared" ref="A52:A60" si="39">A50+1</f>
        <v>45499</v>
      </c>
      <c r="B52" s="167" t="s">
        <v>38</v>
      </c>
      <c r="C52" s="168" t="s">
        <v>62</v>
      </c>
      <c r="D52" s="169"/>
      <c r="E52" s="169"/>
      <c r="F52" s="169"/>
      <c r="G52" s="175">
        <f t="shared" si="30"/>
        <v>0</v>
      </c>
      <c r="H52" s="513">
        <f t="shared" si="14"/>
        <v>0</v>
      </c>
      <c r="I52" s="503" t="str">
        <f t="shared" si="25"/>
        <v/>
      </c>
      <c r="J52" s="178"/>
      <c r="K52" s="179"/>
    </row>
    <row r="53" spans="1:11" ht="27" customHeight="1" x14ac:dyDescent="0.2">
      <c r="A53" s="519"/>
      <c r="B53" s="164"/>
      <c r="C53" s="165"/>
      <c r="D53" s="166"/>
      <c r="E53" s="166"/>
      <c r="F53" s="166"/>
      <c r="G53" s="174">
        <f t="shared" si="30"/>
        <v>0</v>
      </c>
      <c r="H53" s="514"/>
      <c r="I53" s="504"/>
      <c r="J53" s="178"/>
      <c r="K53" s="179"/>
    </row>
    <row r="54" spans="1:11" ht="27" customHeight="1" x14ac:dyDescent="0.2">
      <c r="A54" s="516">
        <f t="shared" si="38"/>
        <v>45500</v>
      </c>
      <c r="B54" s="161" t="s">
        <v>38</v>
      </c>
      <c r="C54" s="162" t="s">
        <v>63</v>
      </c>
      <c r="D54" s="163"/>
      <c r="E54" s="163"/>
      <c r="F54" s="163"/>
      <c r="G54" s="173">
        <f t="shared" si="30"/>
        <v>0</v>
      </c>
      <c r="H54" s="505">
        <f t="shared" si="11"/>
        <v>0</v>
      </c>
      <c r="I54" s="503" t="str">
        <f t="shared" si="25"/>
        <v/>
      </c>
      <c r="J54" s="178"/>
      <c r="K54" s="179"/>
    </row>
    <row r="55" spans="1:11" ht="27" customHeight="1" x14ac:dyDescent="0.2">
      <c r="A55" s="520"/>
      <c r="B55" s="164"/>
      <c r="C55" s="165"/>
      <c r="D55" s="166"/>
      <c r="E55" s="166"/>
      <c r="F55" s="166"/>
      <c r="G55" s="174">
        <f t="shared" si="30"/>
        <v>0</v>
      </c>
      <c r="H55" s="515"/>
      <c r="I55" s="504"/>
      <c r="J55" s="178"/>
      <c r="K55" s="179"/>
    </row>
    <row r="56" spans="1:11" ht="27" customHeight="1" x14ac:dyDescent="0.2">
      <c r="A56" s="518">
        <f t="shared" si="39"/>
        <v>45501</v>
      </c>
      <c r="B56" s="167" t="s">
        <v>24</v>
      </c>
      <c r="C56" s="168" t="s">
        <v>64</v>
      </c>
      <c r="D56" s="169">
        <v>255</v>
      </c>
      <c r="E56" s="169">
        <v>192</v>
      </c>
      <c r="F56" s="169"/>
      <c r="G56" s="175">
        <f t="shared" si="30"/>
        <v>447</v>
      </c>
      <c r="H56" s="513">
        <f t="shared" si="14"/>
        <v>447</v>
      </c>
      <c r="I56" s="503" t="str">
        <f t="shared" si="25"/>
        <v>||||||||||||||||||||||||||||||||||||||||||||</v>
      </c>
      <c r="J56" s="178"/>
      <c r="K56" s="179"/>
    </row>
    <row r="57" spans="1:11" ht="27" customHeight="1" x14ac:dyDescent="0.2">
      <c r="A57" s="519"/>
      <c r="B57" s="164"/>
      <c r="C57" s="165"/>
      <c r="D57" s="166"/>
      <c r="E57" s="166"/>
      <c r="F57" s="166"/>
      <c r="G57" s="174">
        <f t="shared" si="30"/>
        <v>0</v>
      </c>
      <c r="H57" s="514"/>
      <c r="I57" s="504"/>
      <c r="J57" s="178"/>
      <c r="K57" s="179"/>
    </row>
    <row r="58" spans="1:11" ht="27" customHeight="1" x14ac:dyDescent="0.2">
      <c r="A58" s="516">
        <f t="shared" si="38"/>
        <v>45502</v>
      </c>
      <c r="B58" s="161" t="s">
        <v>27</v>
      </c>
      <c r="C58" s="162" t="s">
        <v>65</v>
      </c>
      <c r="D58" s="163"/>
      <c r="E58" s="163"/>
      <c r="F58" s="163"/>
      <c r="G58" s="173">
        <f t="shared" si="30"/>
        <v>0</v>
      </c>
      <c r="H58" s="505">
        <f t="shared" si="11"/>
        <v>0</v>
      </c>
      <c r="I58" s="503" t="str">
        <f t="shared" si="25"/>
        <v/>
      </c>
      <c r="J58" s="178"/>
      <c r="K58" s="179"/>
    </row>
    <row r="59" spans="1:11" ht="27" customHeight="1" x14ac:dyDescent="0.2">
      <c r="A59" s="520"/>
      <c r="B59" s="164"/>
      <c r="C59" s="165"/>
      <c r="D59" s="166"/>
      <c r="E59" s="166"/>
      <c r="F59" s="166"/>
      <c r="G59" s="174">
        <f t="shared" si="30"/>
        <v>0</v>
      </c>
      <c r="H59" s="515"/>
      <c r="I59" s="504"/>
      <c r="J59" s="178"/>
      <c r="K59" s="179"/>
    </row>
    <row r="60" spans="1:11" ht="27" customHeight="1" x14ac:dyDescent="0.2">
      <c r="A60" s="518">
        <f t="shared" si="39"/>
        <v>45503</v>
      </c>
      <c r="B60" s="167" t="s">
        <v>42</v>
      </c>
      <c r="C60" s="168" t="s">
        <v>62</v>
      </c>
      <c r="D60" s="169"/>
      <c r="E60" s="169"/>
      <c r="F60" s="169"/>
      <c r="G60" s="175">
        <f t="shared" si="30"/>
        <v>0</v>
      </c>
      <c r="H60" s="513">
        <f t="shared" si="14"/>
        <v>0</v>
      </c>
      <c r="I60" s="503" t="str">
        <f t="shared" si="25"/>
        <v/>
      </c>
      <c r="J60" s="178"/>
      <c r="K60" s="179"/>
    </row>
    <row r="61" spans="1:11" ht="27" customHeight="1" x14ac:dyDescent="0.2">
      <c r="A61" s="519"/>
      <c r="B61" s="164"/>
      <c r="C61" s="165"/>
      <c r="D61" s="166"/>
      <c r="E61" s="166"/>
      <c r="F61" s="166"/>
      <c r="G61" s="174">
        <f t="shared" si="30"/>
        <v>0</v>
      </c>
      <c r="H61" s="514"/>
      <c r="I61" s="504"/>
      <c r="J61" s="178"/>
      <c r="K61" s="179"/>
    </row>
    <row r="62" spans="1:11" ht="27" customHeight="1" x14ac:dyDescent="0.2">
      <c r="A62" s="516">
        <f t="shared" ref="A62" si="40">A60+1</f>
        <v>45504</v>
      </c>
      <c r="B62" s="161" t="s">
        <v>37</v>
      </c>
      <c r="C62" s="162" t="s">
        <v>64</v>
      </c>
      <c r="D62" s="163"/>
      <c r="E62" s="163"/>
      <c r="F62" s="163"/>
      <c r="G62" s="173">
        <f t="shared" si="30"/>
        <v>0</v>
      </c>
      <c r="H62" s="505">
        <f t="shared" si="11"/>
        <v>0</v>
      </c>
      <c r="I62" s="503" t="str">
        <f t="shared" si="25"/>
        <v/>
      </c>
      <c r="J62" s="178"/>
      <c r="K62" s="179"/>
    </row>
    <row r="63" spans="1:11" ht="27" customHeight="1" x14ac:dyDescent="0.2">
      <c r="A63" s="517"/>
      <c r="B63" s="170"/>
      <c r="C63" s="171"/>
      <c r="D63" s="172"/>
      <c r="E63" s="172"/>
      <c r="F63" s="172"/>
      <c r="G63" s="176">
        <f t="shared" si="30"/>
        <v>0</v>
      </c>
      <c r="H63" s="506"/>
      <c r="I63" s="504"/>
      <c r="J63" s="178"/>
      <c r="K63" s="179"/>
    </row>
    <row r="64" spans="1:11" ht="27" customHeight="1" x14ac:dyDescent="0.2">
      <c r="A64" s="509" t="s">
        <v>67</v>
      </c>
      <c r="B64" s="510"/>
      <c r="C64" s="510"/>
      <c r="D64" s="510"/>
      <c r="E64" s="510"/>
      <c r="F64" s="510"/>
      <c r="G64" s="510"/>
      <c r="H64" s="507">
        <f>SUM(H2:H63)</f>
        <v>16272</v>
      </c>
      <c r="I64" s="277"/>
    </row>
    <row r="65" spans="1:9" ht="27" customHeight="1" x14ac:dyDescent="0.2">
      <c r="A65" s="511"/>
      <c r="B65" s="512"/>
      <c r="C65" s="512"/>
      <c r="D65" s="512"/>
      <c r="E65" s="512"/>
      <c r="F65" s="512"/>
      <c r="G65" s="512"/>
      <c r="H65" s="508"/>
      <c r="I65" s="277"/>
    </row>
  </sheetData>
  <sheetProtection algorithmName="SHA-512" hashValue="r0oChCcQXPnOWi3LIi0aRYfJJ38cUG3XwMexoXsSoV4goFZ40QCpukQIAxdrxGL0BqLholrGUbGMY9RYWHc2cg==" saltValue="04q2X5vJxS/xdormz8ddgQ==" spinCount="100000" sheet="1" formatColumns="0" formatRows="0"/>
  <mergeCells count="9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H22:H23"/>
    <mergeCell ref="H24:H25"/>
    <mergeCell ref="H26:H27"/>
    <mergeCell ref="H28:H29"/>
    <mergeCell ref="H30:H31"/>
    <mergeCell ref="H12:H13"/>
    <mergeCell ref="H14:H15"/>
    <mergeCell ref="H16:H17"/>
    <mergeCell ref="H18:H19"/>
    <mergeCell ref="H20:H21"/>
    <mergeCell ref="H2:H3"/>
    <mergeCell ref="H4:H5"/>
    <mergeCell ref="H6:H7"/>
    <mergeCell ref="H8:H9"/>
    <mergeCell ref="H10:H1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62:H63"/>
    <mergeCell ref="H64:H65"/>
    <mergeCell ref="A64:G65"/>
    <mergeCell ref="H52:H53"/>
    <mergeCell ref="H54:H55"/>
    <mergeCell ref="H56:H57"/>
    <mergeCell ref="H58:H59"/>
    <mergeCell ref="H60:H61"/>
    <mergeCell ref="A62:A63"/>
    <mergeCell ref="A52:A53"/>
    <mergeCell ref="A54:A55"/>
    <mergeCell ref="A56:A57"/>
    <mergeCell ref="A58:A59"/>
    <mergeCell ref="A60:A6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62:I63"/>
    <mergeCell ref="I52:I53"/>
    <mergeCell ref="I54:I55"/>
    <mergeCell ref="I56:I57"/>
    <mergeCell ref="I58:I59"/>
    <mergeCell ref="I60:I61"/>
  </mergeCells>
  <dataValidations count="1">
    <dataValidation type="list" allowBlank="1" showInputMessage="1" showErrorMessage="1" sqref="C2 C4 C12 C20 C28 C36 C44 C52 C60 C6:C10 C14:C18 C22:C26 C30:C34 C38:C42 C46:C50 C54:C58 C62:C63" xr:uid="{00000000-0002-0000-0400-000001000000}">
      <formula1>"Fish,Chicken,Beef,Egg,Others"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'Meal Counting'!$C$1:$AP$1</xm:f>
          </x14:formula1>
          <xm:sqref>B2:B63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J52"/>
  <sheetViews>
    <sheetView workbookViewId="0">
      <pane ySplit="5" topLeftCell="A6" activePane="bottomLeft" state="frozen"/>
      <selection pane="bottomLeft" activeCell="F19" sqref="F19"/>
    </sheetView>
  </sheetViews>
  <sheetFormatPr defaultColWidth="9.14453125" defaultRowHeight="18.75" customHeight="1" x14ac:dyDescent="0.2"/>
  <cols>
    <col min="1" max="1" width="9.14453125" style="85"/>
    <col min="2" max="2" width="20.71484375" style="85" customWidth="1"/>
    <col min="3" max="3" width="19.1015625" style="85" customWidth="1"/>
    <col min="4" max="5" width="13.5859375" style="85" customWidth="1"/>
    <col min="6" max="7" width="13.5859375" style="86" customWidth="1"/>
    <col min="8" max="8" width="15.33203125" style="86" customWidth="1"/>
    <col min="9" max="9" width="22.734375" style="86" customWidth="1"/>
    <col min="10" max="10" width="36.3203125" style="85" customWidth="1"/>
    <col min="11" max="16384" width="9.14453125" style="85"/>
  </cols>
  <sheetData>
    <row r="1" spans="1:10" s="65" customFormat="1" ht="18.75" customHeight="1" x14ac:dyDescent="0.2">
      <c r="A1" s="523" t="s">
        <v>68</v>
      </c>
      <c r="B1" s="524"/>
      <c r="C1" s="524"/>
      <c r="D1" s="524"/>
      <c r="E1" s="524"/>
      <c r="F1" s="524"/>
      <c r="G1" s="524"/>
      <c r="H1" s="524"/>
      <c r="I1" s="524"/>
      <c r="J1" s="525"/>
    </row>
    <row r="2" spans="1:10" s="65" customFormat="1" ht="18.75" customHeight="1" x14ac:dyDescent="0.2">
      <c r="A2" s="526"/>
      <c r="B2" s="527"/>
      <c r="C2" s="527"/>
      <c r="D2" s="527"/>
      <c r="E2" s="527"/>
      <c r="F2" s="527"/>
      <c r="G2" s="527"/>
      <c r="H2" s="527"/>
      <c r="I2" s="527"/>
      <c r="J2" s="528"/>
    </row>
    <row r="3" spans="1:10" s="65" customFormat="1" ht="12.75" customHeight="1" x14ac:dyDescent="0.2">
      <c r="A3" s="529" t="s">
        <v>69</v>
      </c>
      <c r="B3" s="530"/>
      <c r="C3" s="530"/>
      <c r="D3" s="530"/>
      <c r="E3" s="530"/>
      <c r="F3" s="530"/>
      <c r="G3" s="533" t="s">
        <v>70</v>
      </c>
      <c r="H3" s="533"/>
      <c r="I3" s="533"/>
      <c r="J3" s="534"/>
    </row>
    <row r="4" spans="1:10" s="65" customFormat="1" ht="12.75" customHeight="1" x14ac:dyDescent="0.2">
      <c r="A4" s="531"/>
      <c r="B4" s="532"/>
      <c r="C4" s="532"/>
      <c r="D4" s="532"/>
      <c r="E4" s="532"/>
      <c r="F4" s="532"/>
      <c r="G4" s="535"/>
      <c r="H4" s="535"/>
      <c r="I4" s="535"/>
      <c r="J4" s="536"/>
    </row>
    <row r="5" spans="1:10" s="65" customFormat="1" ht="18.75" customHeight="1" x14ac:dyDescent="0.2">
      <c r="A5" s="87" t="s">
        <v>71</v>
      </c>
      <c r="B5" s="88" t="s">
        <v>1</v>
      </c>
      <c r="C5" s="89" t="s">
        <v>72</v>
      </c>
      <c r="D5" s="89" t="s">
        <v>73</v>
      </c>
      <c r="E5" s="119" t="s">
        <v>74</v>
      </c>
      <c r="F5" s="89" t="s">
        <v>75</v>
      </c>
      <c r="G5" s="120" t="s">
        <v>76</v>
      </c>
      <c r="H5" s="121" t="s">
        <v>77</v>
      </c>
      <c r="I5" s="144" t="s">
        <v>53</v>
      </c>
      <c r="J5" s="145" t="s">
        <v>61</v>
      </c>
    </row>
    <row r="6" spans="1:10" s="65" customFormat="1" ht="18.75" customHeight="1" x14ac:dyDescent="0.2">
      <c r="A6" s="90">
        <f>IF(B6="","",ROW()-5)</f>
        <v>1</v>
      </c>
      <c r="B6" s="91">
        <v>45474</v>
      </c>
      <c r="C6" s="92" t="s">
        <v>78</v>
      </c>
      <c r="D6" s="93">
        <v>5</v>
      </c>
      <c r="E6" s="122" t="s">
        <v>79</v>
      </c>
      <c r="F6" s="123">
        <v>141</v>
      </c>
      <c r="G6" s="124">
        <f>IF(OR(D6="",F6=""),"",F6*D6)</f>
        <v>705</v>
      </c>
      <c r="H6" s="125">
        <v>100</v>
      </c>
      <c r="I6" s="146">
        <f>IF(G6="","",G6-H6)</f>
        <v>605</v>
      </c>
      <c r="J6" s="147" t="s">
        <v>80</v>
      </c>
    </row>
    <row r="7" spans="1:10" s="65" customFormat="1" ht="18.75" customHeight="1" x14ac:dyDescent="0.2">
      <c r="A7" s="90">
        <f t="shared" ref="A7:A35" si="0">IF(B7="","",ROW()-5)</f>
        <v>2</v>
      </c>
      <c r="B7" s="91">
        <v>45474</v>
      </c>
      <c r="C7" s="94" t="s">
        <v>81</v>
      </c>
      <c r="D7" s="94">
        <v>2</v>
      </c>
      <c r="E7" s="122" t="s">
        <v>79</v>
      </c>
      <c r="F7" s="126">
        <v>115</v>
      </c>
      <c r="G7" s="127">
        <f t="shared" ref="G7:G35" si="1">IF(OR(D7="",F7=""),"",F7*D7)</f>
        <v>230</v>
      </c>
      <c r="H7" s="128"/>
      <c r="I7" s="148">
        <f t="shared" ref="I7:I35" si="2">IF(G7="","",G7-H7)</f>
        <v>230</v>
      </c>
      <c r="J7" s="147" t="s">
        <v>80</v>
      </c>
    </row>
    <row r="8" spans="1:10" s="65" customFormat="1" ht="18.75" customHeight="1" x14ac:dyDescent="0.2">
      <c r="A8" s="90">
        <f t="shared" si="0"/>
        <v>3</v>
      </c>
      <c r="B8" s="91">
        <v>45474</v>
      </c>
      <c r="C8" s="94" t="s">
        <v>82</v>
      </c>
      <c r="D8" s="94">
        <v>5</v>
      </c>
      <c r="E8" s="129" t="s">
        <v>83</v>
      </c>
      <c r="F8" s="126">
        <v>25</v>
      </c>
      <c r="G8" s="127">
        <f t="shared" si="1"/>
        <v>125</v>
      </c>
      <c r="H8" s="128"/>
      <c r="I8" s="148">
        <f t="shared" si="2"/>
        <v>125</v>
      </c>
      <c r="J8" s="147" t="s">
        <v>80</v>
      </c>
    </row>
    <row r="9" spans="1:10" s="65" customFormat="1" ht="18.75" customHeight="1" x14ac:dyDescent="0.2">
      <c r="A9" s="90">
        <f t="shared" si="0"/>
        <v>4</v>
      </c>
      <c r="B9" s="91">
        <v>45474</v>
      </c>
      <c r="C9" s="94" t="s">
        <v>84</v>
      </c>
      <c r="D9" s="94">
        <v>3</v>
      </c>
      <c r="E9" s="129" t="s">
        <v>83</v>
      </c>
      <c r="F9" s="126">
        <v>40</v>
      </c>
      <c r="G9" s="127">
        <f t="shared" si="1"/>
        <v>120</v>
      </c>
      <c r="H9" s="128"/>
      <c r="I9" s="148">
        <f t="shared" si="2"/>
        <v>120</v>
      </c>
      <c r="J9" s="147"/>
    </row>
    <row r="10" spans="1:10" s="65" customFormat="1" ht="18.75" customHeight="1" x14ac:dyDescent="0.2">
      <c r="A10" s="90">
        <f t="shared" si="0"/>
        <v>5</v>
      </c>
      <c r="B10" s="95">
        <v>45475</v>
      </c>
      <c r="C10" s="94" t="s">
        <v>84</v>
      </c>
      <c r="D10" s="94">
        <v>1</v>
      </c>
      <c r="E10" s="129" t="s">
        <v>85</v>
      </c>
      <c r="F10" s="126">
        <v>1000</v>
      </c>
      <c r="G10" s="127">
        <f t="shared" si="1"/>
        <v>1000</v>
      </c>
      <c r="H10" s="128"/>
      <c r="I10" s="148">
        <f t="shared" si="2"/>
        <v>1000</v>
      </c>
      <c r="J10" s="147" t="s">
        <v>86</v>
      </c>
    </row>
    <row r="11" spans="1:10" s="65" customFormat="1" ht="18.75" customHeight="1" x14ac:dyDescent="0.2">
      <c r="A11" s="90">
        <f t="shared" si="0"/>
        <v>6</v>
      </c>
      <c r="B11" s="95">
        <v>45481</v>
      </c>
      <c r="C11" s="94" t="s">
        <v>84</v>
      </c>
      <c r="D11" s="94">
        <v>1</v>
      </c>
      <c r="E11" s="129" t="s">
        <v>85</v>
      </c>
      <c r="F11" s="126">
        <v>1000</v>
      </c>
      <c r="G11" s="127">
        <f t="shared" si="1"/>
        <v>1000</v>
      </c>
      <c r="H11" s="128"/>
      <c r="I11" s="148">
        <f t="shared" si="2"/>
        <v>1000</v>
      </c>
      <c r="J11" s="147" t="s">
        <v>86</v>
      </c>
    </row>
    <row r="12" spans="1:10" s="65" customFormat="1" ht="18.75" customHeight="1" x14ac:dyDescent="0.2">
      <c r="A12" s="90">
        <f t="shared" si="0"/>
        <v>7</v>
      </c>
      <c r="B12" s="95">
        <v>45486</v>
      </c>
      <c r="C12" s="94" t="s">
        <v>84</v>
      </c>
      <c r="D12" s="94">
        <v>1</v>
      </c>
      <c r="E12" s="129" t="s">
        <v>85</v>
      </c>
      <c r="F12" s="126">
        <v>1000</v>
      </c>
      <c r="G12" s="127">
        <f t="shared" si="1"/>
        <v>1000</v>
      </c>
      <c r="H12" s="128"/>
      <c r="I12" s="148">
        <f t="shared" si="2"/>
        <v>1000</v>
      </c>
      <c r="J12" s="147" t="s">
        <v>87</v>
      </c>
    </row>
    <row r="13" spans="1:10" s="65" customFormat="1" ht="18.75" customHeight="1" x14ac:dyDescent="0.2">
      <c r="A13" s="90">
        <f t="shared" si="0"/>
        <v>8</v>
      </c>
      <c r="B13" s="95">
        <v>45486</v>
      </c>
      <c r="C13" s="94" t="s">
        <v>81</v>
      </c>
      <c r="D13" s="94">
        <v>1</v>
      </c>
      <c r="E13" s="129" t="s">
        <v>79</v>
      </c>
      <c r="F13" s="126">
        <v>105</v>
      </c>
      <c r="G13" s="127">
        <f t="shared" si="1"/>
        <v>105</v>
      </c>
      <c r="H13" s="128"/>
      <c r="I13" s="148">
        <f t="shared" si="2"/>
        <v>105</v>
      </c>
      <c r="J13" s="147"/>
    </row>
    <row r="14" spans="1:10" s="65" customFormat="1" ht="18.75" customHeight="1" x14ac:dyDescent="0.2">
      <c r="A14" s="90">
        <f t="shared" si="0"/>
        <v>9</v>
      </c>
      <c r="B14" s="95">
        <v>45487</v>
      </c>
      <c r="C14" s="92" t="s">
        <v>78</v>
      </c>
      <c r="D14" s="94">
        <v>5</v>
      </c>
      <c r="E14" s="130" t="s">
        <v>79</v>
      </c>
      <c r="F14" s="126">
        <v>142</v>
      </c>
      <c r="G14" s="127">
        <f t="shared" si="1"/>
        <v>710</v>
      </c>
      <c r="H14" s="128">
        <v>50</v>
      </c>
      <c r="I14" s="148">
        <f t="shared" si="2"/>
        <v>660</v>
      </c>
      <c r="J14" s="147"/>
    </row>
    <row r="15" spans="1:10" s="65" customFormat="1" ht="18.75" customHeight="1" x14ac:dyDescent="0.2">
      <c r="A15" s="90">
        <f t="shared" si="0"/>
        <v>10</v>
      </c>
      <c r="B15" s="95">
        <v>45493</v>
      </c>
      <c r="C15" s="94" t="s">
        <v>84</v>
      </c>
      <c r="D15" s="94">
        <v>1</v>
      </c>
      <c r="E15" s="129" t="s">
        <v>85</v>
      </c>
      <c r="F15" s="126">
        <v>1000</v>
      </c>
      <c r="G15" s="127">
        <f t="shared" si="1"/>
        <v>1000</v>
      </c>
      <c r="H15" s="128"/>
      <c r="I15" s="148">
        <f t="shared" si="2"/>
        <v>1000</v>
      </c>
      <c r="J15" s="147" t="s">
        <v>86</v>
      </c>
    </row>
    <row r="16" spans="1:10" s="65" customFormat="1" ht="18.75" customHeight="1" x14ac:dyDescent="0.2">
      <c r="A16" s="90">
        <f t="shared" si="0"/>
        <v>11</v>
      </c>
      <c r="B16" s="95">
        <v>45496</v>
      </c>
      <c r="C16" s="94" t="s">
        <v>84</v>
      </c>
      <c r="D16" s="94">
        <v>1</v>
      </c>
      <c r="E16" s="129" t="s">
        <v>85</v>
      </c>
      <c r="F16" s="126">
        <v>1000</v>
      </c>
      <c r="G16" s="127">
        <f t="shared" si="1"/>
        <v>1000</v>
      </c>
      <c r="H16" s="128"/>
      <c r="I16" s="148">
        <f t="shared" si="2"/>
        <v>1000</v>
      </c>
      <c r="J16" s="147" t="s">
        <v>86</v>
      </c>
    </row>
    <row r="17" spans="1:10" s="65" customFormat="1" ht="18.75" customHeight="1" x14ac:dyDescent="0.2">
      <c r="A17" s="90">
        <f t="shared" si="0"/>
        <v>12</v>
      </c>
      <c r="B17" s="95">
        <v>45501</v>
      </c>
      <c r="C17" s="92" t="s">
        <v>171</v>
      </c>
      <c r="D17" s="94">
        <v>1</v>
      </c>
      <c r="E17" s="129" t="s">
        <v>79</v>
      </c>
      <c r="F17" s="126">
        <v>138</v>
      </c>
      <c r="G17" s="127">
        <f t="shared" si="1"/>
        <v>138</v>
      </c>
      <c r="H17" s="128"/>
      <c r="I17" s="148">
        <f t="shared" si="2"/>
        <v>138</v>
      </c>
      <c r="J17" s="147"/>
    </row>
    <row r="18" spans="1:10" s="65" customFormat="1" ht="18.75" customHeight="1" x14ac:dyDescent="0.2">
      <c r="A18" s="90" t="str">
        <f t="shared" si="0"/>
        <v/>
      </c>
      <c r="B18" s="95"/>
      <c r="C18" s="94"/>
      <c r="D18" s="94"/>
      <c r="E18" s="129"/>
      <c r="F18" s="126"/>
      <c r="G18" s="127" t="str">
        <f t="shared" si="1"/>
        <v/>
      </c>
      <c r="H18" s="128"/>
      <c r="I18" s="148" t="str">
        <f t="shared" si="2"/>
        <v/>
      </c>
      <c r="J18" s="147"/>
    </row>
    <row r="19" spans="1:10" s="65" customFormat="1" ht="18.75" customHeight="1" x14ac:dyDescent="0.2">
      <c r="A19" s="90" t="str">
        <f t="shared" si="0"/>
        <v/>
      </c>
      <c r="B19" s="95"/>
      <c r="C19" s="94"/>
      <c r="D19" s="94"/>
      <c r="E19" s="129"/>
      <c r="F19" s="126"/>
      <c r="G19" s="127" t="str">
        <f t="shared" si="1"/>
        <v/>
      </c>
      <c r="H19" s="128"/>
      <c r="I19" s="148" t="str">
        <f t="shared" si="2"/>
        <v/>
      </c>
      <c r="J19" s="147"/>
    </row>
    <row r="20" spans="1:10" s="65" customFormat="1" ht="18.75" customHeight="1" x14ac:dyDescent="0.2">
      <c r="A20" s="90" t="str">
        <f t="shared" si="0"/>
        <v/>
      </c>
      <c r="B20" s="95"/>
      <c r="C20" s="94"/>
      <c r="D20" s="94"/>
      <c r="E20" s="129"/>
      <c r="F20" s="126"/>
      <c r="G20" s="127" t="str">
        <f t="shared" si="1"/>
        <v/>
      </c>
      <c r="H20" s="128"/>
      <c r="I20" s="148" t="str">
        <f t="shared" si="2"/>
        <v/>
      </c>
      <c r="J20" s="147"/>
    </row>
    <row r="21" spans="1:10" s="65" customFormat="1" ht="18.75" customHeight="1" x14ac:dyDescent="0.2">
      <c r="A21" s="90" t="str">
        <f t="shared" si="0"/>
        <v/>
      </c>
      <c r="B21" s="95"/>
      <c r="C21" s="94"/>
      <c r="D21" s="94"/>
      <c r="E21" s="129"/>
      <c r="F21" s="126"/>
      <c r="G21" s="127" t="str">
        <f t="shared" si="1"/>
        <v/>
      </c>
      <c r="H21" s="128"/>
      <c r="I21" s="148" t="str">
        <f t="shared" si="2"/>
        <v/>
      </c>
      <c r="J21" s="147"/>
    </row>
    <row r="22" spans="1:10" s="65" customFormat="1" ht="18.75" customHeight="1" x14ac:dyDescent="0.2">
      <c r="A22" s="90" t="str">
        <f t="shared" si="0"/>
        <v/>
      </c>
      <c r="B22" s="95"/>
      <c r="C22" s="94"/>
      <c r="D22" s="94"/>
      <c r="E22" s="129"/>
      <c r="F22" s="126"/>
      <c r="G22" s="127" t="str">
        <f t="shared" si="1"/>
        <v/>
      </c>
      <c r="H22" s="128"/>
      <c r="I22" s="148" t="str">
        <f t="shared" si="2"/>
        <v/>
      </c>
      <c r="J22" s="147"/>
    </row>
    <row r="23" spans="1:10" s="65" customFormat="1" ht="18.75" customHeight="1" x14ac:dyDescent="0.2">
      <c r="A23" s="90" t="str">
        <f t="shared" si="0"/>
        <v/>
      </c>
      <c r="B23" s="95"/>
      <c r="C23" s="94"/>
      <c r="D23" s="94"/>
      <c r="E23" s="129"/>
      <c r="F23" s="126"/>
      <c r="G23" s="127" t="str">
        <f t="shared" si="1"/>
        <v/>
      </c>
      <c r="H23" s="128"/>
      <c r="I23" s="148" t="str">
        <f t="shared" si="2"/>
        <v/>
      </c>
      <c r="J23" s="147"/>
    </row>
    <row r="24" spans="1:10" s="65" customFormat="1" ht="18.75" customHeight="1" x14ac:dyDescent="0.2">
      <c r="A24" s="90" t="str">
        <f t="shared" si="0"/>
        <v/>
      </c>
      <c r="B24" s="95"/>
      <c r="C24" s="94"/>
      <c r="D24" s="94"/>
      <c r="E24" s="129"/>
      <c r="F24" s="126"/>
      <c r="G24" s="127" t="str">
        <f t="shared" si="1"/>
        <v/>
      </c>
      <c r="H24" s="128"/>
      <c r="I24" s="148" t="str">
        <f t="shared" si="2"/>
        <v/>
      </c>
      <c r="J24" s="147"/>
    </row>
    <row r="25" spans="1:10" s="65" customFormat="1" ht="18.75" customHeight="1" x14ac:dyDescent="0.2">
      <c r="A25" s="90" t="str">
        <f t="shared" si="0"/>
        <v/>
      </c>
      <c r="B25" s="95"/>
      <c r="C25" s="94"/>
      <c r="D25" s="94"/>
      <c r="E25" s="129"/>
      <c r="F25" s="126"/>
      <c r="G25" s="127" t="str">
        <f t="shared" si="1"/>
        <v/>
      </c>
      <c r="H25" s="128"/>
      <c r="I25" s="148" t="str">
        <f t="shared" si="2"/>
        <v/>
      </c>
      <c r="J25" s="147"/>
    </row>
    <row r="26" spans="1:10" s="65" customFormat="1" ht="18.75" customHeight="1" x14ac:dyDescent="0.2">
      <c r="A26" s="90" t="str">
        <f t="shared" si="0"/>
        <v/>
      </c>
      <c r="B26" s="95"/>
      <c r="C26" s="94"/>
      <c r="D26" s="94"/>
      <c r="E26" s="129"/>
      <c r="F26" s="126"/>
      <c r="G26" s="127" t="str">
        <f t="shared" si="1"/>
        <v/>
      </c>
      <c r="H26" s="128"/>
      <c r="I26" s="148" t="str">
        <f t="shared" si="2"/>
        <v/>
      </c>
      <c r="J26" s="147"/>
    </row>
    <row r="27" spans="1:10" s="65" customFormat="1" ht="18.75" customHeight="1" x14ac:dyDescent="0.2">
      <c r="A27" s="90" t="str">
        <f t="shared" si="0"/>
        <v/>
      </c>
      <c r="B27" s="95"/>
      <c r="C27" s="94"/>
      <c r="D27" s="94"/>
      <c r="E27" s="129"/>
      <c r="F27" s="126"/>
      <c r="G27" s="127" t="str">
        <f t="shared" si="1"/>
        <v/>
      </c>
      <c r="H27" s="128"/>
      <c r="I27" s="148" t="str">
        <f t="shared" si="2"/>
        <v/>
      </c>
      <c r="J27" s="147"/>
    </row>
    <row r="28" spans="1:10" s="65" customFormat="1" ht="18.75" customHeight="1" x14ac:dyDescent="0.2">
      <c r="A28" s="90" t="str">
        <f t="shared" si="0"/>
        <v/>
      </c>
      <c r="B28" s="95"/>
      <c r="C28" s="94"/>
      <c r="D28" s="94"/>
      <c r="E28" s="129"/>
      <c r="F28" s="126"/>
      <c r="G28" s="127" t="str">
        <f t="shared" si="1"/>
        <v/>
      </c>
      <c r="H28" s="128"/>
      <c r="I28" s="148" t="str">
        <f t="shared" si="2"/>
        <v/>
      </c>
      <c r="J28" s="147"/>
    </row>
    <row r="29" spans="1:10" s="65" customFormat="1" ht="18.75" customHeight="1" x14ac:dyDescent="0.2">
      <c r="A29" s="90" t="str">
        <f t="shared" si="0"/>
        <v/>
      </c>
      <c r="B29" s="95"/>
      <c r="C29" s="94"/>
      <c r="D29" s="94"/>
      <c r="E29" s="129"/>
      <c r="F29" s="126"/>
      <c r="G29" s="127" t="str">
        <f t="shared" si="1"/>
        <v/>
      </c>
      <c r="H29" s="128"/>
      <c r="I29" s="148" t="str">
        <f t="shared" si="2"/>
        <v/>
      </c>
      <c r="J29" s="147"/>
    </row>
    <row r="30" spans="1:10" s="65" customFormat="1" ht="18.75" customHeight="1" x14ac:dyDescent="0.2">
      <c r="A30" s="90" t="str">
        <f t="shared" si="0"/>
        <v/>
      </c>
      <c r="B30" s="95"/>
      <c r="C30" s="94"/>
      <c r="D30" s="94"/>
      <c r="E30" s="129"/>
      <c r="F30" s="126"/>
      <c r="G30" s="127" t="str">
        <f t="shared" si="1"/>
        <v/>
      </c>
      <c r="H30" s="128"/>
      <c r="I30" s="148"/>
      <c r="J30" s="147"/>
    </row>
    <row r="31" spans="1:10" s="65" customFormat="1" ht="18.75" customHeight="1" x14ac:dyDescent="0.2">
      <c r="A31" s="90" t="str">
        <f t="shared" si="0"/>
        <v/>
      </c>
      <c r="B31" s="95"/>
      <c r="C31" s="94"/>
      <c r="D31" s="94"/>
      <c r="E31" s="129"/>
      <c r="F31" s="126"/>
      <c r="G31" s="127" t="str">
        <f t="shared" si="1"/>
        <v/>
      </c>
      <c r="H31" s="128"/>
      <c r="I31" s="148" t="str">
        <f t="shared" si="2"/>
        <v/>
      </c>
      <c r="J31" s="147"/>
    </row>
    <row r="32" spans="1:10" s="65" customFormat="1" ht="18.75" customHeight="1" x14ac:dyDescent="0.2">
      <c r="A32" s="90" t="str">
        <f t="shared" si="0"/>
        <v/>
      </c>
      <c r="B32" s="95"/>
      <c r="C32" s="94"/>
      <c r="D32" s="94"/>
      <c r="E32" s="129"/>
      <c r="F32" s="126"/>
      <c r="G32" s="127" t="str">
        <f t="shared" si="1"/>
        <v/>
      </c>
      <c r="H32" s="128"/>
      <c r="I32" s="148" t="str">
        <f t="shared" si="2"/>
        <v/>
      </c>
      <c r="J32" s="147"/>
    </row>
    <row r="33" spans="1:10" s="65" customFormat="1" ht="18.75" customHeight="1" x14ac:dyDescent="0.2">
      <c r="A33" s="90" t="str">
        <f t="shared" si="0"/>
        <v/>
      </c>
      <c r="B33" s="95"/>
      <c r="C33" s="94"/>
      <c r="D33" s="94"/>
      <c r="E33" s="129"/>
      <c r="F33" s="126"/>
      <c r="G33" s="127" t="str">
        <f t="shared" si="1"/>
        <v/>
      </c>
      <c r="H33" s="128"/>
      <c r="I33" s="148" t="str">
        <f t="shared" si="2"/>
        <v/>
      </c>
      <c r="J33" s="147"/>
    </row>
    <row r="34" spans="1:10" s="65" customFormat="1" ht="18.75" customHeight="1" x14ac:dyDescent="0.2">
      <c r="A34" s="90" t="str">
        <f t="shared" si="0"/>
        <v/>
      </c>
      <c r="B34" s="95"/>
      <c r="C34" s="94"/>
      <c r="D34" s="94"/>
      <c r="E34" s="129"/>
      <c r="F34" s="126"/>
      <c r="G34" s="127" t="str">
        <f t="shared" si="1"/>
        <v/>
      </c>
      <c r="H34" s="128"/>
      <c r="I34" s="148" t="str">
        <f t="shared" si="2"/>
        <v/>
      </c>
      <c r="J34" s="147"/>
    </row>
    <row r="35" spans="1:10" s="65" customFormat="1" ht="18.75" customHeight="1" x14ac:dyDescent="0.2">
      <c r="A35" s="90" t="str">
        <f t="shared" si="0"/>
        <v/>
      </c>
      <c r="B35" s="96"/>
      <c r="C35" s="97"/>
      <c r="D35" s="97"/>
      <c r="E35" s="131"/>
      <c r="F35" s="132"/>
      <c r="G35" s="133" t="str">
        <f t="shared" si="1"/>
        <v/>
      </c>
      <c r="H35" s="134"/>
      <c r="I35" s="149" t="str">
        <f t="shared" si="2"/>
        <v/>
      </c>
      <c r="J35" s="150"/>
    </row>
    <row r="36" spans="1:10" s="65" customFormat="1" ht="18.75" customHeight="1" x14ac:dyDescent="0.2">
      <c r="A36" s="537" t="s">
        <v>88</v>
      </c>
      <c r="B36" s="538"/>
      <c r="C36" s="538"/>
      <c r="D36" s="538"/>
      <c r="E36" s="538"/>
      <c r="F36" s="538"/>
      <c r="G36" s="538"/>
      <c r="H36" s="538"/>
      <c r="I36" s="542">
        <f>SUM(I6:I35)</f>
        <v>6983</v>
      </c>
      <c r="J36" s="521" t="str">
        <f>"Total Discount : Rs "&amp;SUM(H6:H35)</f>
        <v>Total Discount : Rs 150</v>
      </c>
    </row>
    <row r="37" spans="1:10" s="84" customFormat="1" ht="18.75" customHeight="1" x14ac:dyDescent="0.2">
      <c r="A37" s="539"/>
      <c r="B37" s="540"/>
      <c r="C37" s="540"/>
      <c r="D37" s="540"/>
      <c r="E37" s="540"/>
      <c r="F37" s="540"/>
      <c r="G37" s="540"/>
      <c r="H37" s="540"/>
      <c r="I37" s="543"/>
      <c r="J37" s="522"/>
    </row>
    <row r="38" spans="1:10" s="84" customFormat="1" ht="18.75" customHeight="1" x14ac:dyDescent="0.2">
      <c r="D38" s="98"/>
      <c r="E38" s="98"/>
      <c r="F38" s="98"/>
      <c r="G38" s="98"/>
      <c r="H38" s="98"/>
      <c r="I38" s="98"/>
      <c r="J38" s="98"/>
    </row>
    <row r="39" spans="1:10" s="84" customFormat="1" ht="18.75" customHeight="1" x14ac:dyDescent="0.2">
      <c r="A39" s="556" t="s">
        <v>89</v>
      </c>
      <c r="B39" s="556"/>
      <c r="C39" s="556"/>
      <c r="D39" s="556"/>
      <c r="E39" s="556"/>
      <c r="F39" s="135"/>
      <c r="G39" s="550" t="s">
        <v>90</v>
      </c>
      <c r="H39" s="551"/>
      <c r="I39" s="552"/>
      <c r="J39" s="98"/>
    </row>
    <row r="40" spans="1:10" s="84" customFormat="1" ht="18.75" customHeight="1" x14ac:dyDescent="0.2">
      <c r="A40" s="99" t="s">
        <v>91</v>
      </c>
      <c r="B40" s="100" t="s">
        <v>1</v>
      </c>
      <c r="C40" s="101" t="s">
        <v>16</v>
      </c>
      <c r="D40" s="99" t="s">
        <v>92</v>
      </c>
      <c r="E40" s="99" t="s">
        <v>53</v>
      </c>
      <c r="F40" s="135"/>
      <c r="G40" s="553"/>
      <c r="H40" s="554"/>
      <c r="I40" s="555"/>
      <c r="J40" s="151"/>
    </row>
    <row r="41" spans="1:10" s="84" customFormat="1" ht="18.75" customHeight="1" x14ac:dyDescent="0.2">
      <c r="A41" s="102">
        <f>'Data-Info'!D6</f>
        <v>300</v>
      </c>
      <c r="B41" s="103"/>
      <c r="C41" s="104">
        <f>Dashboard!M5</f>
        <v>16</v>
      </c>
      <c r="D41" s="105"/>
      <c r="E41" s="136" t="str">
        <f>IF(B41="","",(A41*C41)+D41)</f>
        <v/>
      </c>
      <c r="F41" s="137"/>
      <c r="G41" s="541" t="s">
        <v>71</v>
      </c>
      <c r="H41" s="541" t="s">
        <v>93</v>
      </c>
      <c r="I41" s="541" t="s">
        <v>76</v>
      </c>
      <c r="J41" s="85"/>
    </row>
    <row r="42" spans="1:10" s="84" customFormat="1" ht="18.75" customHeight="1" x14ac:dyDescent="0.2">
      <c r="A42" s="65"/>
      <c r="B42" s="65"/>
      <c r="C42" s="65"/>
      <c r="D42" s="65"/>
      <c r="E42" s="65"/>
      <c r="F42" s="137"/>
      <c r="G42" s="541"/>
      <c r="H42" s="541"/>
      <c r="I42" s="541"/>
      <c r="J42" s="113"/>
    </row>
    <row r="43" spans="1:10" s="84" customFormat="1" ht="18.75" customHeight="1" x14ac:dyDescent="0.2">
      <c r="A43" s="556" t="s">
        <v>94</v>
      </c>
      <c r="B43" s="556"/>
      <c r="C43" s="556"/>
      <c r="D43" s="556"/>
      <c r="E43" s="556"/>
      <c r="F43" s="137"/>
      <c r="G43" s="138">
        <f>IF(H43="","",ROW()-42)</f>
        <v>1</v>
      </c>
      <c r="H43" s="138" t="s">
        <v>95</v>
      </c>
      <c r="I43" s="152" t="str">
        <f>E41</f>
        <v/>
      </c>
      <c r="J43" s="113"/>
    </row>
    <row r="44" spans="1:10" s="84" customFormat="1" ht="18.75" customHeight="1" x14ac:dyDescent="0.2">
      <c r="A44" s="106" t="s">
        <v>71</v>
      </c>
      <c r="B44" s="100" t="s">
        <v>1</v>
      </c>
      <c r="C44" s="99" t="s">
        <v>75</v>
      </c>
      <c r="D44" s="99" t="s">
        <v>73</v>
      </c>
      <c r="E44" s="99" t="s">
        <v>76</v>
      </c>
      <c r="F44" s="137"/>
      <c r="G44" s="138">
        <f t="shared" ref="G44:G49" si="3">IF(H44="","",ROW()-42)</f>
        <v>2</v>
      </c>
      <c r="H44" s="138" t="s">
        <v>96</v>
      </c>
      <c r="I44" s="152">
        <f>SUM(E45:E47)</f>
        <v>2100</v>
      </c>
      <c r="J44" s="113"/>
    </row>
    <row r="45" spans="1:10" s="84" customFormat="1" ht="18.75" customHeight="1" x14ac:dyDescent="0.2">
      <c r="A45" s="107">
        <f>IF(B45="","",ROW()-44)</f>
        <v>1</v>
      </c>
      <c r="B45" s="108">
        <v>45477</v>
      </c>
      <c r="C45" s="109">
        <v>1050</v>
      </c>
      <c r="D45" s="110">
        <v>1</v>
      </c>
      <c r="E45" s="136">
        <f>IF(OR(C45="",D45=""),"",C45*D45)</f>
        <v>1050</v>
      </c>
      <c r="F45" s="137"/>
      <c r="G45" s="138">
        <f t="shared" si="3"/>
        <v>3</v>
      </c>
      <c r="H45" s="138" t="s">
        <v>97</v>
      </c>
      <c r="I45" s="152" t="str">
        <f>E51</f>
        <v/>
      </c>
      <c r="J45" s="113"/>
    </row>
    <row r="46" spans="1:10" s="84" customFormat="1" ht="18.75" customHeight="1" x14ac:dyDescent="0.2">
      <c r="A46" s="107" t="str">
        <f>IF(B46="","",ROW()-44)</f>
        <v/>
      </c>
      <c r="B46" s="108"/>
      <c r="C46" s="109">
        <v>1050</v>
      </c>
      <c r="D46" s="110">
        <v>1</v>
      </c>
      <c r="E46" s="136">
        <f>IF(OR(C46="",D46=""),"",C46*D46)</f>
        <v>1050</v>
      </c>
      <c r="F46" s="137"/>
      <c r="G46" s="138" t="str">
        <f t="shared" si="3"/>
        <v/>
      </c>
      <c r="H46" s="139"/>
      <c r="I46" s="153"/>
      <c r="J46" s="113"/>
    </row>
    <row r="47" spans="1:10" s="84" customFormat="1" ht="18.75" customHeight="1" x14ac:dyDescent="0.2">
      <c r="A47" s="107" t="str">
        <f>IF(B47="","",ROW()-44)</f>
        <v/>
      </c>
      <c r="B47" s="108"/>
      <c r="C47" s="111"/>
      <c r="D47" s="110"/>
      <c r="E47" s="136" t="str">
        <f>IF(OR(C47="",D47=""),"",C47*D47)</f>
        <v/>
      </c>
      <c r="F47" s="137"/>
      <c r="G47" s="138" t="str">
        <f t="shared" si="3"/>
        <v/>
      </c>
      <c r="H47" s="139"/>
      <c r="I47" s="153"/>
      <c r="J47" s="113"/>
    </row>
    <row r="48" spans="1:10" s="84" customFormat="1" ht="18.75" customHeight="1" x14ac:dyDescent="0.2">
      <c r="F48" s="137"/>
      <c r="G48" s="138" t="str">
        <f t="shared" si="3"/>
        <v/>
      </c>
      <c r="H48" s="140"/>
      <c r="I48" s="153"/>
      <c r="J48" s="113"/>
    </row>
    <row r="49" spans="1:10" s="84" customFormat="1" ht="18.75" customHeight="1" x14ac:dyDescent="0.2">
      <c r="A49" s="556" t="s">
        <v>98</v>
      </c>
      <c r="B49" s="556"/>
      <c r="C49" s="556"/>
      <c r="D49" s="556"/>
      <c r="E49" s="556"/>
      <c r="F49" s="137"/>
      <c r="G49" s="138" t="str">
        <f t="shared" si="3"/>
        <v/>
      </c>
      <c r="H49" s="141"/>
      <c r="I49" s="154"/>
      <c r="J49" s="113"/>
    </row>
    <row r="50" spans="1:10" s="84" customFormat="1" ht="18.75" customHeight="1" x14ac:dyDescent="0.2">
      <c r="A50" s="557" t="s">
        <v>99</v>
      </c>
      <c r="B50" s="558"/>
      <c r="C50" s="99" t="s">
        <v>100</v>
      </c>
      <c r="D50" s="99" t="s">
        <v>77</v>
      </c>
      <c r="E50" s="99" t="s">
        <v>53</v>
      </c>
      <c r="F50" s="137"/>
      <c r="G50" s="546" t="s">
        <v>53</v>
      </c>
      <c r="H50" s="547"/>
      <c r="I50" s="544">
        <f>SUM(I43:I49)</f>
        <v>2100</v>
      </c>
      <c r="J50" s="113"/>
    </row>
    <row r="51" spans="1:10" s="84" customFormat="1" ht="18.75" customHeight="1" x14ac:dyDescent="0.2">
      <c r="A51" s="559">
        <f>'Data-Info'!D8</f>
        <v>100</v>
      </c>
      <c r="B51" s="560"/>
      <c r="C51" s="112"/>
      <c r="D51" s="105"/>
      <c r="E51" s="136" t="str">
        <f>IF(OR(A51="",C51=""),"",(A51*C51)-D51)</f>
        <v/>
      </c>
      <c r="F51" s="142"/>
      <c r="G51" s="548"/>
      <c r="H51" s="549"/>
      <c r="I51" s="545"/>
      <c r="J51" s="113"/>
    </row>
    <row r="52" spans="1:10" s="84" customFormat="1" ht="18.75" customHeight="1" x14ac:dyDescent="0.2">
      <c r="A52" s="113"/>
      <c r="B52" s="113"/>
      <c r="C52" s="113"/>
      <c r="D52" s="113"/>
      <c r="E52" s="113"/>
      <c r="F52" s="142"/>
      <c r="G52" s="143"/>
      <c r="H52" s="143"/>
      <c r="I52" s="143"/>
      <c r="J52" s="113"/>
    </row>
  </sheetData>
  <sheetProtection algorithmName="SHA-512" hashValue="bG63BVYj66p1lp+usnRMXiySMFjgI1th339ofdgNbUKStL7vLFOKJ7g44jeIoGZfo2a49fJcsEhD/849tfYOHg==" saltValue="pq+KnAgPFPtLoBFw8QWB2w==" spinCount="100000" sheet="1" objects="1" scenarios="1"/>
  <mergeCells count="17">
    <mergeCell ref="A39:E39"/>
    <mergeCell ref="A43:E43"/>
    <mergeCell ref="A49:E49"/>
    <mergeCell ref="A50:B50"/>
    <mergeCell ref="A51:B51"/>
    <mergeCell ref="G41:G42"/>
    <mergeCell ref="H41:H42"/>
    <mergeCell ref="I36:I37"/>
    <mergeCell ref="I41:I42"/>
    <mergeCell ref="I50:I51"/>
    <mergeCell ref="G50:H51"/>
    <mergeCell ref="G39:I40"/>
    <mergeCell ref="J36:J37"/>
    <mergeCell ref="A1:J2"/>
    <mergeCell ref="A3:F4"/>
    <mergeCell ref="G3:J4"/>
    <mergeCell ref="A36:H37"/>
  </mergeCells>
  <dataValidations count="2">
    <dataValidation type="list" allowBlank="1" showInputMessage="1" showErrorMessage="1" sqref="E6:E35" xr:uid="{00000000-0002-0000-0500-000000000000}">
      <formula1>"Gram,KG,L,Packet"</formula1>
    </dataValidation>
    <dataValidation type="list" allowBlank="1" showInputMessage="1" showErrorMessage="1" sqref="C51" xr:uid="{00000000-0002-0000-0500-000003000000}">
      <formula1>"1,2,3,4,5,6"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2000000}">
          <x14:formula1>
            <xm:f>Dashboard!$B$5:$B$36</xm:f>
          </x14:formula1>
          <xm:sqref>B6:B35 B45:B47</xm:sqref>
        </x14:dataValidation>
        <x14:dataValidation type="list" allowBlank="1" showInputMessage="1" showErrorMessage="1" xr:uid="{00000000-0002-0000-0500-000004000000}">
          <x14:formula1>
            <xm:f>hidden_data!$L$2:$L$12</xm:f>
          </x14:formula1>
          <xm:sqref>B41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7030A0"/>
  </sheetPr>
  <dimension ref="A1:K42"/>
  <sheetViews>
    <sheetView workbookViewId="0">
      <pane xSplit="3" ySplit="1" topLeftCell="J2" activePane="bottomRight" state="frozen"/>
      <selection pane="bottomLeft"/>
      <selection pane="topRight"/>
      <selection pane="bottomRight" activeCell="K29" sqref="K29"/>
    </sheetView>
  </sheetViews>
  <sheetFormatPr defaultColWidth="8.875" defaultRowHeight="15" x14ac:dyDescent="0.2"/>
  <cols>
    <col min="1" max="1" width="4.70703125" style="65" bestFit="1" customWidth="1"/>
    <col min="2" max="2" width="18.4296875" style="66" bestFit="1" customWidth="1"/>
    <col min="3" max="3" width="19.90625" style="66" customWidth="1"/>
    <col min="4" max="8" width="11.97265625" style="65" customWidth="1"/>
    <col min="9" max="9" width="24.6171875" style="66" customWidth="1"/>
    <col min="10" max="10" width="33.62890625" style="65" customWidth="1"/>
    <col min="11" max="11" width="31.74609375" style="65" customWidth="1"/>
    <col min="12" max="16384" width="8.875" style="65"/>
  </cols>
  <sheetData>
    <row r="1" spans="1:11" x14ac:dyDescent="0.2">
      <c r="A1" s="67" t="s">
        <v>71</v>
      </c>
      <c r="B1" s="68" t="s">
        <v>23</v>
      </c>
      <c r="C1" s="69" t="s">
        <v>106</v>
      </c>
      <c r="D1" s="68" t="s">
        <v>107</v>
      </c>
      <c r="E1" s="68" t="s">
        <v>108</v>
      </c>
      <c r="F1" s="68" t="s">
        <v>109</v>
      </c>
      <c r="G1" s="68" t="s">
        <v>110</v>
      </c>
      <c r="H1" s="68" t="s">
        <v>66</v>
      </c>
      <c r="I1" s="68" t="s">
        <v>53</v>
      </c>
      <c r="J1" s="80" t="s">
        <v>61</v>
      </c>
    </row>
    <row r="2" spans="1:11" ht="21" x14ac:dyDescent="0.2">
      <c r="A2" s="70">
        <f>IF(B2="","",ROW()-1)</f>
        <v>1</v>
      </c>
      <c r="B2" s="71" t="s">
        <v>24</v>
      </c>
      <c r="C2" s="72">
        <v>45474</v>
      </c>
      <c r="D2" s="73">
        <v>500</v>
      </c>
      <c r="E2" s="78">
        <f>IFERROR(VLOOKUP($B2&amp;"1",hidden_data!$C$3:$E$63,3,0),"")</f>
        <v>505</v>
      </c>
      <c r="F2" s="78">
        <f>IFERROR(VLOOKUP($B2&amp;"2",hidden_data!$C$3:$E$63,3,0),"")</f>
        <v>447</v>
      </c>
      <c r="G2" s="78" t="str">
        <f>IFERROR(VLOOKUP($B2&amp;"3",hidden_data!$C$3:$E$63,3,0),"")</f>
        <v/>
      </c>
      <c r="H2" s="73"/>
      <c r="I2" s="81">
        <f t="shared" ref="I2:I18" si="0">IF(SUM(D2:H2)=0,"",SUM(D2:H2))</f>
        <v>1452</v>
      </c>
      <c r="J2" s="82" t="s">
        <v>111</v>
      </c>
      <c r="K2" s="270" t="str">
        <f t="shared" ref="K2:K21" si="1">IFERROR(REPT("|",I2/10),"")</f>
        <v>|||||||||||||||||||||||||||||||||||||||||||||||||||||||||||||||||||||||||||||||||||||||||||||||||||||||||||||||||||||||||||||||||||||||||||||||||</v>
      </c>
    </row>
    <row r="3" spans="1:11" ht="21" x14ac:dyDescent="0.2">
      <c r="A3" s="70">
        <f t="shared" ref="A3:A21" si="2">IF(B3="","",ROW()-1)</f>
        <v>2</v>
      </c>
      <c r="B3" s="71" t="s">
        <v>33</v>
      </c>
      <c r="C3" s="72">
        <v>45474</v>
      </c>
      <c r="D3" s="73">
        <v>500</v>
      </c>
      <c r="E3" s="78">
        <f>IFERROR(VLOOKUP($B3&amp;"1",hidden_data!$C$3:$E$63,3,0),"")</f>
        <v>295</v>
      </c>
      <c r="F3" s="78" t="str">
        <f>IFERROR(VLOOKUP($B3&amp;"2",hidden_data!$C$3:$E$63,3,0),"")</f>
        <v/>
      </c>
      <c r="G3" s="78" t="str">
        <f>IFERROR(VLOOKUP($B3&amp;"3",hidden_data!$C$3:$E$63,3,0),"")</f>
        <v/>
      </c>
      <c r="H3" s="73"/>
      <c r="I3" s="81">
        <f t="shared" si="0"/>
        <v>795</v>
      </c>
      <c r="J3" s="82" t="s">
        <v>111</v>
      </c>
      <c r="K3" s="270" t="str">
        <f t="shared" si="1"/>
        <v>|||||||||||||||||||||||||||||||||||||||||||||||||||||||||||||||||||||||||||||||</v>
      </c>
    </row>
    <row r="4" spans="1:11" ht="21" x14ac:dyDescent="0.2">
      <c r="A4" s="70">
        <f t="shared" si="2"/>
        <v>3</v>
      </c>
      <c r="B4" s="71" t="s">
        <v>41</v>
      </c>
      <c r="C4" s="72">
        <v>45475</v>
      </c>
      <c r="D4" s="73">
        <v>500</v>
      </c>
      <c r="E4" s="78">
        <f>IFERROR(VLOOKUP($B4&amp;"1",hidden_data!$C$3:$E$63,3,0),"")</f>
        <v>432</v>
      </c>
      <c r="F4" s="78" t="str">
        <f>IFERROR(VLOOKUP($B4&amp;"2",hidden_data!$C$3:$E$63,3,0),"")</f>
        <v/>
      </c>
      <c r="G4" s="78" t="str">
        <f>IFERROR(VLOOKUP($B4&amp;"3",hidden_data!$C$3:$E$63,3,0),"")</f>
        <v/>
      </c>
      <c r="H4" s="73"/>
      <c r="I4" s="81">
        <f t="shared" si="0"/>
        <v>932</v>
      </c>
      <c r="J4" s="82" t="s">
        <v>112</v>
      </c>
      <c r="K4" s="270" t="str">
        <f t="shared" si="1"/>
        <v>|||||||||||||||||||||||||||||||||||||||||||||||||||||||||||||||||||||||||||||||||||||||||||||</v>
      </c>
    </row>
    <row r="5" spans="1:11" ht="21" x14ac:dyDescent="0.2">
      <c r="A5" s="70">
        <f t="shared" si="2"/>
        <v>4</v>
      </c>
      <c r="B5" s="71" t="s">
        <v>34</v>
      </c>
      <c r="C5" s="72">
        <v>45475</v>
      </c>
      <c r="D5" s="73">
        <v>500</v>
      </c>
      <c r="E5" s="78">
        <f>IFERROR(VLOOKUP($B5&amp;"1",hidden_data!$C$3:$E$63,3,0),"")</f>
        <v>551</v>
      </c>
      <c r="F5" s="78">
        <f>IFERROR(VLOOKUP($B5&amp;"2",hidden_data!$C$3:$E$63,3,0),"")</f>
        <v>516</v>
      </c>
      <c r="G5" s="78" t="str">
        <f>IFERROR(VLOOKUP($B5&amp;"3",hidden_data!$C$3:$E$63,3,0),"")</f>
        <v/>
      </c>
      <c r="H5" s="73"/>
      <c r="I5" s="81">
        <f t="shared" si="0"/>
        <v>1567</v>
      </c>
      <c r="J5" s="82" t="s">
        <v>111</v>
      </c>
      <c r="K5" s="270" t="str">
        <f t="shared" si="1"/>
        <v>||||||||||||||||||||||||||||||||||||||||||||||||||||||||||||||||||||||||||||||||||||||||||||||||||||||||||||||||||||||||||||||||||||||||||||||||||||||||||||</v>
      </c>
    </row>
    <row r="6" spans="1:11" ht="21" x14ac:dyDescent="0.2">
      <c r="A6" s="70">
        <f t="shared" si="2"/>
        <v>5</v>
      </c>
      <c r="B6" s="71" t="s">
        <v>26</v>
      </c>
      <c r="C6" s="72">
        <v>45475</v>
      </c>
      <c r="D6" s="73">
        <v>500</v>
      </c>
      <c r="E6" s="78" t="str">
        <f>IFERROR(VLOOKUP($B6&amp;"1",hidden_data!$C$3:$E$63,3,0),"")</f>
        <v/>
      </c>
      <c r="F6" s="78" t="str">
        <f>IFERROR(VLOOKUP($B6&amp;"2",hidden_data!$C$3:$E$63,3,0),"")</f>
        <v/>
      </c>
      <c r="G6" s="78" t="str">
        <f>IFERROR(VLOOKUP($B6&amp;"3",hidden_data!$C$3:$E$63,3,0),"")</f>
        <v/>
      </c>
      <c r="H6" s="73"/>
      <c r="I6" s="81">
        <f t="shared" si="0"/>
        <v>500</v>
      </c>
      <c r="J6" s="82" t="s">
        <v>113</v>
      </c>
      <c r="K6" s="270" t="str">
        <f t="shared" si="1"/>
        <v>||||||||||||||||||||||||||||||||||||||||||||||||||</v>
      </c>
    </row>
    <row r="7" spans="1:11" ht="21" x14ac:dyDescent="0.2">
      <c r="A7" s="70">
        <f t="shared" si="2"/>
        <v>6</v>
      </c>
      <c r="B7" s="71" t="s">
        <v>39</v>
      </c>
      <c r="C7" s="72">
        <v>45475</v>
      </c>
      <c r="D7" s="73">
        <v>500</v>
      </c>
      <c r="E7" s="78">
        <f>IFERROR(VLOOKUP($B7&amp;"1",hidden_data!$C$3:$E$63,3,0),"")</f>
        <v>750</v>
      </c>
      <c r="F7" s="78">
        <f>IFERROR(VLOOKUP($B7&amp;"2",hidden_data!$C$3:$E$63,3,0),"")</f>
        <v>476</v>
      </c>
      <c r="G7" s="78" t="str">
        <f>IFERROR(VLOOKUP($B7&amp;"3",hidden_data!$C$3:$E$63,3,0),"")</f>
        <v/>
      </c>
      <c r="H7" s="73"/>
      <c r="I7" s="81">
        <f t="shared" si="0"/>
        <v>1726</v>
      </c>
      <c r="J7" s="82" t="s">
        <v>114</v>
      </c>
      <c r="K7" s="270" t="str">
        <f t="shared" si="1"/>
        <v>||||||||||||||||||||||||||||||||||||||||||||||||||||||||||||||||||||||||||||||||||||||||||||||||||||||||||||||||||||||||||||||||||||||||||||||||||||||||||||||||||||||||||||</v>
      </c>
    </row>
    <row r="8" spans="1:11" ht="21" x14ac:dyDescent="0.2">
      <c r="A8" s="70">
        <f t="shared" si="2"/>
        <v>7</v>
      </c>
      <c r="B8" s="71" t="s">
        <v>37</v>
      </c>
      <c r="C8" s="72">
        <v>45475</v>
      </c>
      <c r="D8" s="73">
        <v>526</v>
      </c>
      <c r="E8" s="78">
        <f>IFERROR(VLOOKUP($B8&amp;"1",hidden_data!$C$3:$E$63,3,0),"")</f>
        <v>912</v>
      </c>
      <c r="F8" s="78" t="str">
        <f>IFERROR(VLOOKUP($B8&amp;"2",hidden_data!$C$3:$E$63,3,0),"")</f>
        <v/>
      </c>
      <c r="G8" s="78" t="str">
        <f>IFERROR(VLOOKUP($B8&amp;"3",hidden_data!$C$3:$E$63,3,0),"")</f>
        <v/>
      </c>
      <c r="H8" s="73"/>
      <c r="I8" s="81">
        <f t="shared" si="0"/>
        <v>1438</v>
      </c>
      <c r="J8" s="82" t="s">
        <v>115</v>
      </c>
      <c r="K8" s="270" t="str">
        <f t="shared" si="1"/>
        <v>|||||||||||||||||||||||||||||||||||||||||||||||||||||||||||||||||||||||||||||||||||||||||||||||||||||||||||||||||||||||||||||||||||||||||||||||</v>
      </c>
    </row>
    <row r="9" spans="1:11" ht="21" x14ac:dyDescent="0.2">
      <c r="A9" s="70">
        <f t="shared" si="2"/>
        <v>8</v>
      </c>
      <c r="B9" s="71" t="s">
        <v>28</v>
      </c>
      <c r="C9" s="72">
        <v>45479</v>
      </c>
      <c r="D9" s="73">
        <v>576</v>
      </c>
      <c r="E9" s="78">
        <f>IFERROR(VLOOKUP($B9&amp;"1",hidden_data!$C$3:$E$63,3,0),"")</f>
        <v>516</v>
      </c>
      <c r="F9" s="78">
        <f>IFERROR(VLOOKUP($B9&amp;"2",hidden_data!$C$3:$E$63,3,0),"")</f>
        <v>704</v>
      </c>
      <c r="G9" s="78" t="str">
        <f>IFERROR(VLOOKUP($B9&amp;"3",hidden_data!$C$3:$E$63,3,0),"")</f>
        <v/>
      </c>
      <c r="H9" s="73"/>
      <c r="I9" s="81">
        <f t="shared" si="0"/>
        <v>1796</v>
      </c>
      <c r="J9" s="82" t="s">
        <v>113</v>
      </c>
      <c r="K9" s="270" t="str">
        <f t="shared" si="1"/>
        <v>|||||||||||||||||||||||||||||||||||||||||||||||||||||||||||||||||||||||||||||||||||||||||||||||||||||||||||||||||||||||||||||||||||||||||||||||||||||||||||||||||||||||||||||||||||</v>
      </c>
    </row>
    <row r="10" spans="1:11" ht="21" x14ac:dyDescent="0.2">
      <c r="A10" s="70">
        <f t="shared" si="2"/>
        <v>9</v>
      </c>
      <c r="B10" s="71" t="s">
        <v>27</v>
      </c>
      <c r="C10" s="72">
        <v>45479</v>
      </c>
      <c r="D10" s="73">
        <v>500</v>
      </c>
      <c r="E10" s="78">
        <f>IFERROR(VLOOKUP($B10&amp;"1",hidden_data!$C$3:$E$63,3,0),"")</f>
        <v>651</v>
      </c>
      <c r="F10" s="78" t="str">
        <f>IFERROR(VLOOKUP($B10&amp;"2",hidden_data!$C$3:$E$63,3,0),"")</f>
        <v/>
      </c>
      <c r="G10" s="78" t="str">
        <f>IFERROR(VLOOKUP($B10&amp;"3",hidden_data!$C$3:$E$63,3,0),"")</f>
        <v/>
      </c>
      <c r="H10" s="73"/>
      <c r="I10" s="81">
        <f t="shared" si="0"/>
        <v>1151</v>
      </c>
      <c r="J10" s="82" t="s">
        <v>111</v>
      </c>
      <c r="K10" s="270" t="str">
        <f t="shared" si="1"/>
        <v>|||||||||||||||||||||||||||||||||||||||||||||||||||||||||||||||||||||||||||||||||||||||||||||||||||||||||||||||||||</v>
      </c>
    </row>
    <row r="11" spans="1:11" ht="21" x14ac:dyDescent="0.2">
      <c r="A11" s="70">
        <f t="shared" si="2"/>
        <v>10</v>
      </c>
      <c r="B11" s="71" t="s">
        <v>31</v>
      </c>
      <c r="C11" s="72">
        <v>45478</v>
      </c>
      <c r="D11" s="73">
        <v>430</v>
      </c>
      <c r="E11" s="78">
        <f>IFERROR(VLOOKUP($B11&amp;"1",hidden_data!$C$3:$E$63,3,0),"")</f>
        <v>848</v>
      </c>
      <c r="F11" s="78">
        <f>IFERROR(VLOOKUP($B11&amp;"2",hidden_data!$C$3:$E$63,3,0),"")</f>
        <v>623</v>
      </c>
      <c r="G11" s="78" t="str">
        <f>IFERROR(VLOOKUP($B11&amp;"3",hidden_data!$C$3:$E$63,3,0),"")</f>
        <v/>
      </c>
      <c r="H11" s="73"/>
      <c r="I11" s="81">
        <f t="shared" si="0"/>
        <v>1901</v>
      </c>
      <c r="J11" s="82" t="s">
        <v>116</v>
      </c>
      <c r="K11" s="270" t="str">
        <f t="shared" si="1"/>
        <v>||||||||||||||||||||||||||||||||||||||||||||||||||||||||||||||||||||||||||||||||||||||||||||||||||||||||||||||||||||||||||||||||||||||||||||||||||||||||||||||||||||||||||||||||||||||||||||||</v>
      </c>
    </row>
    <row r="12" spans="1:11" ht="21" x14ac:dyDescent="0.2">
      <c r="A12" s="70">
        <f t="shared" si="2"/>
        <v>11</v>
      </c>
      <c r="B12" s="71" t="s">
        <v>30</v>
      </c>
      <c r="C12" s="72">
        <v>45478</v>
      </c>
      <c r="D12" s="73">
        <v>500</v>
      </c>
      <c r="E12" s="78">
        <f>IFERROR(VLOOKUP($B12&amp;"1",hidden_data!$C$3:$E$63,3,0),"")</f>
        <v>653</v>
      </c>
      <c r="F12" s="78">
        <f>IFERROR(VLOOKUP($B12&amp;"2",hidden_data!$C$3:$E$63,3,0),"")</f>
        <v>787</v>
      </c>
      <c r="G12" s="78" t="str">
        <f>IFERROR(VLOOKUP($B12&amp;"3",hidden_data!$C$3:$E$63,3,0),"")</f>
        <v/>
      </c>
      <c r="H12" s="73"/>
      <c r="I12" s="81">
        <f t="shared" si="0"/>
        <v>1940</v>
      </c>
      <c r="J12" s="82" t="s">
        <v>117</v>
      </c>
      <c r="K12" s="270" t="str">
        <f t="shared" si="1"/>
        <v>||||||||||||||||||||||||||||||||||||||||||||||||||||||||||||||||||||||||||||||||||||||||||||||||||||||||||||||||||||||||||||||||||||||||||||||||||||||||||||||||||||||||||||||||||||||||||||||||||</v>
      </c>
    </row>
    <row r="13" spans="1:11" ht="21" x14ac:dyDescent="0.2">
      <c r="A13" s="70">
        <f t="shared" si="2"/>
        <v>12</v>
      </c>
      <c r="B13" s="71" t="s">
        <v>32</v>
      </c>
      <c r="C13" s="72">
        <v>45476</v>
      </c>
      <c r="D13" s="73">
        <v>647</v>
      </c>
      <c r="E13" s="78">
        <f>IFERROR(VLOOKUP($B13&amp;"1",hidden_data!$C$3:$E$63,3,0),"")</f>
        <v>702</v>
      </c>
      <c r="F13" s="78">
        <f>IFERROR(VLOOKUP($B13&amp;"2",hidden_data!$C$3:$E$63,3,0),"")</f>
        <v>653</v>
      </c>
      <c r="G13" s="78" t="str">
        <f>IFERROR(VLOOKUP($B13&amp;"3",hidden_data!$C$3:$E$63,3,0),"")</f>
        <v/>
      </c>
      <c r="H13" s="73"/>
      <c r="I13" s="81">
        <f t="shared" si="0"/>
        <v>2002</v>
      </c>
      <c r="J13" s="82" t="s">
        <v>113</v>
      </c>
      <c r="K13" s="270" t="str">
        <f t="shared" si="1"/>
        <v>||||||||||||||||||||||||||||||||||||||||||||||||||||||||||||||||||||||||||||||||||||||||||||||||||||||||||||||||||||||||||||||||||||||||||||||||||||||||||||||||||||||||||||||||||||||||||||||||||||||||</v>
      </c>
    </row>
    <row r="14" spans="1:11" ht="21" x14ac:dyDescent="0.2">
      <c r="A14" s="70">
        <f t="shared" si="2"/>
        <v>13</v>
      </c>
      <c r="B14" s="71" t="s">
        <v>35</v>
      </c>
      <c r="C14" s="72">
        <v>45477</v>
      </c>
      <c r="D14" s="73">
        <v>500</v>
      </c>
      <c r="E14" s="78">
        <f>IFERROR(VLOOKUP($B14&amp;"1",hidden_data!$C$3:$E$63,3,0),"")</f>
        <v>605</v>
      </c>
      <c r="F14" s="78">
        <f>IFERROR(VLOOKUP($B14&amp;"2",hidden_data!$C$3:$E$63,3,0),"")</f>
        <v>611</v>
      </c>
      <c r="G14" s="78" t="str">
        <f>IFERROR(VLOOKUP($B14&amp;"3",hidden_data!$C$3:$E$63,3,0),"")</f>
        <v/>
      </c>
      <c r="H14" s="73"/>
      <c r="I14" s="81">
        <f t="shared" si="0"/>
        <v>1716</v>
      </c>
      <c r="J14" s="82" t="s">
        <v>114</v>
      </c>
      <c r="K14" s="270" t="str">
        <f t="shared" si="1"/>
        <v>|||||||||||||||||||||||||||||||||||||||||||||||||||||||||||||||||||||||||||||||||||||||||||||||||||||||||||||||||||||||||||||||||||||||||||||||||||||||||||||||||||||||||||</v>
      </c>
    </row>
    <row r="15" spans="1:11" ht="21" x14ac:dyDescent="0.2">
      <c r="A15" s="70">
        <f t="shared" si="2"/>
        <v>14</v>
      </c>
      <c r="B15" s="71" t="s">
        <v>40</v>
      </c>
      <c r="C15" s="72">
        <v>45477</v>
      </c>
      <c r="D15" s="73">
        <v>500</v>
      </c>
      <c r="E15" s="78">
        <f>IFERROR(VLOOKUP($B15&amp;"1",hidden_data!$C$3:$E$63,3,0),"")</f>
        <v>549</v>
      </c>
      <c r="F15" s="78">
        <f>IFERROR(VLOOKUP($B15&amp;"2",hidden_data!$C$3:$E$63,3,0),"")</f>
        <v>654</v>
      </c>
      <c r="G15" s="78" t="str">
        <f>IFERROR(VLOOKUP($B15&amp;"3",hidden_data!$C$3:$E$63,3,0),"")</f>
        <v/>
      </c>
      <c r="H15" s="73"/>
      <c r="I15" s="81">
        <f t="shared" si="0"/>
        <v>1703</v>
      </c>
      <c r="J15" s="82" t="s">
        <v>118</v>
      </c>
      <c r="K15" s="270" t="str">
        <f t="shared" si="1"/>
        <v>||||||||||||||||||||||||||||||||||||||||||||||||||||||||||||||||||||||||||||||||||||||||||||||||||||||||||||||||||||||||||||||||||||||||||||||||||||||||||||||||||||||||||</v>
      </c>
    </row>
    <row r="16" spans="1:11" ht="21" x14ac:dyDescent="0.2">
      <c r="A16" s="70">
        <f t="shared" si="2"/>
        <v>15</v>
      </c>
      <c r="B16" s="71" t="s">
        <v>42</v>
      </c>
      <c r="C16" s="72">
        <v>45477</v>
      </c>
      <c r="D16" s="73">
        <v>500</v>
      </c>
      <c r="E16" s="78">
        <f>IFERROR(VLOOKUP($B16&amp;"1",hidden_data!$C$3:$E$63,3,0),"")</f>
        <v>620</v>
      </c>
      <c r="F16" s="78" t="str">
        <f>IFERROR(VLOOKUP($B16&amp;"2",hidden_data!$C$3:$E$63,3,0),"")</f>
        <v/>
      </c>
      <c r="G16" s="78" t="str">
        <f>IFERROR(VLOOKUP($B16&amp;"3",hidden_data!$C$3:$E$63,3,0),"")</f>
        <v/>
      </c>
      <c r="H16" s="73"/>
      <c r="I16" s="81">
        <f t="shared" si="0"/>
        <v>1120</v>
      </c>
      <c r="J16" s="82" t="s">
        <v>118</v>
      </c>
      <c r="K16" s="270" t="str">
        <f t="shared" si="1"/>
        <v>||||||||||||||||||||||||||||||||||||||||||||||||||||||||||||||||||||||||||||||||||||||||||||||||||||||||||||||||</v>
      </c>
    </row>
    <row r="17" spans="1:11" ht="21" x14ac:dyDescent="0.2">
      <c r="A17" s="70">
        <f t="shared" si="2"/>
        <v>16</v>
      </c>
      <c r="B17" s="71" t="s">
        <v>38</v>
      </c>
      <c r="C17" s="72">
        <v>45478</v>
      </c>
      <c r="D17" s="73">
        <v>500</v>
      </c>
      <c r="E17" s="78">
        <f>IFERROR(VLOOKUP($B17&amp;"1",hidden_data!$C$3:$E$63,3,0),"")</f>
        <v>704</v>
      </c>
      <c r="F17" s="78" t="str">
        <f>IFERROR(VLOOKUP($B17&amp;"2",hidden_data!$C$3:$E$63,3,0),"")</f>
        <v/>
      </c>
      <c r="G17" s="78" t="str">
        <f>IFERROR(VLOOKUP($B17&amp;"3",hidden_data!$C$3:$E$63,3,0),"")</f>
        <v/>
      </c>
      <c r="H17" s="73"/>
      <c r="I17" s="81">
        <f t="shared" si="0"/>
        <v>1204</v>
      </c>
      <c r="J17" s="82" t="s">
        <v>111</v>
      </c>
      <c r="K17" s="270" t="str">
        <f t="shared" si="1"/>
        <v>||||||||||||||||||||||||||||||||||||||||||||||||||||||||||||||||||||||||||||||||||||||||||||||||||||||||||||||||||||||||</v>
      </c>
    </row>
    <row r="18" spans="1:11" ht="21" x14ac:dyDescent="0.2">
      <c r="A18" s="70">
        <f t="shared" si="2"/>
        <v>17</v>
      </c>
      <c r="B18" s="71" t="s">
        <v>29</v>
      </c>
      <c r="C18" s="72">
        <v>45482</v>
      </c>
      <c r="D18" s="73">
        <v>500</v>
      </c>
      <c r="E18" s="78">
        <f>IFERROR(VLOOKUP($B18&amp;"1",hidden_data!$C$3:$E$63,3,0),"")</f>
        <v>779</v>
      </c>
      <c r="F18" s="78">
        <f>IFERROR(VLOOKUP($B18&amp;"2",hidden_data!$C$3:$E$63,3,0),"")</f>
        <v>729</v>
      </c>
      <c r="G18" s="78" t="str">
        <f>IFERROR(VLOOKUP($B18&amp;"3",hidden_data!$C$3:$E$63,3,0),"")</f>
        <v/>
      </c>
      <c r="H18" s="73"/>
      <c r="I18" s="81">
        <f t="shared" si="0"/>
        <v>2008</v>
      </c>
      <c r="J18" s="82" t="s">
        <v>114</v>
      </c>
      <c r="K18" s="270" t="str">
        <f t="shared" si="1"/>
        <v>||||||||||||||||||||||||||||||||||||||||||||||||||||||||||||||||||||||||||||||||||||||||||||||||||||||||||||||||||||||||||||||||||||||||||||||||||||||||||||||||||||||||||||||||||||||||||||||||||||||||</v>
      </c>
    </row>
    <row r="19" spans="1:11" ht="21" x14ac:dyDescent="0.2">
      <c r="A19" s="70" t="str">
        <f t="shared" si="2"/>
        <v/>
      </c>
      <c r="B19" s="71"/>
      <c r="C19" s="72"/>
      <c r="D19" s="73"/>
      <c r="E19" s="78"/>
      <c r="F19" s="78"/>
      <c r="G19" s="78"/>
      <c r="H19" s="73"/>
      <c r="I19" s="81"/>
      <c r="J19" s="82"/>
      <c r="K19" s="270" t="str">
        <f t="shared" si="1"/>
        <v/>
      </c>
    </row>
    <row r="20" spans="1:11" ht="21" x14ac:dyDescent="0.2">
      <c r="A20" s="70" t="str">
        <f t="shared" si="2"/>
        <v/>
      </c>
      <c r="B20" s="71"/>
      <c r="C20" s="72"/>
      <c r="D20" s="73"/>
      <c r="E20" s="78" t="str">
        <f>IFERROR(VLOOKUP($B20&amp;"1",hidden_data!$C$3:$E$63,3,0),"")</f>
        <v/>
      </c>
      <c r="F20" s="78" t="str">
        <f>IFERROR(VLOOKUP($B20&amp;"2",hidden_data!$C$3:$E$63,3,0),"")</f>
        <v/>
      </c>
      <c r="G20" s="78" t="str">
        <f>IFERROR(VLOOKUP($B20&amp;"3",hidden_data!$C$3:$E$63,3,0),"")</f>
        <v/>
      </c>
      <c r="H20" s="73"/>
      <c r="I20" s="81" t="str">
        <f>IF(SUM(D20:H20)=0,"",SUM(D20:H20))</f>
        <v/>
      </c>
      <c r="J20" s="82"/>
      <c r="K20" s="270" t="str">
        <f t="shared" si="1"/>
        <v/>
      </c>
    </row>
    <row r="21" spans="1:11" ht="21" x14ac:dyDescent="0.2">
      <c r="A21" s="74" t="str">
        <f t="shared" si="2"/>
        <v/>
      </c>
      <c r="B21" s="75"/>
      <c r="C21" s="76"/>
      <c r="D21" s="77"/>
      <c r="E21" s="79" t="str">
        <f>IFERROR(VLOOKUP($B21&amp;"1",hidden_data!$C$3:$E$63,3,0),"")</f>
        <v/>
      </c>
      <c r="F21" s="79" t="str">
        <f>IFERROR(VLOOKUP($B21&amp;"2",hidden_data!$C$3:$E$63,3,0),"")</f>
        <v/>
      </c>
      <c r="G21" s="79" t="str">
        <f>IFERROR(VLOOKUP($B21&amp;"3",hidden_data!$C$3:$E$63,3,0),"")</f>
        <v/>
      </c>
      <c r="H21" s="77"/>
      <c r="I21" s="81" t="str">
        <f>IF(SUM(D21:H21)=0,"",SUM(D21:H21))</f>
        <v/>
      </c>
      <c r="J21" s="83"/>
      <c r="K21" s="270" t="str">
        <f t="shared" si="1"/>
        <v/>
      </c>
    </row>
    <row r="22" spans="1:11" ht="15" customHeight="1" x14ac:dyDescent="0.2">
      <c r="A22" s="565" t="s">
        <v>119</v>
      </c>
      <c r="B22" s="566"/>
      <c r="C22" s="566"/>
      <c r="D22" s="566"/>
      <c r="E22" s="566"/>
      <c r="F22" s="566"/>
      <c r="G22" s="566"/>
      <c r="H22" s="566"/>
      <c r="I22" s="561">
        <f>IF(SUM(I2:I21)=0,"",SUM(I2:I21))</f>
        <v>24951</v>
      </c>
      <c r="J22" s="563" t="str">
        <f>"Advance Colleceted : Rs. "&amp;SUM(D2:D21)</f>
        <v>Advance Colleceted : Rs. 8679</v>
      </c>
      <c r="K22" s="270"/>
    </row>
    <row r="23" spans="1:11" ht="15.75" customHeight="1" x14ac:dyDescent="0.2">
      <c r="A23" s="567"/>
      <c r="B23" s="568"/>
      <c r="C23" s="568"/>
      <c r="D23" s="568"/>
      <c r="E23" s="568"/>
      <c r="F23" s="568"/>
      <c r="G23" s="568"/>
      <c r="H23" s="568"/>
      <c r="I23" s="562"/>
      <c r="J23" s="564"/>
      <c r="K23" s="270" t="str">
        <f>IFERROR(REPT("|",I23/10),"")</f>
        <v/>
      </c>
    </row>
    <row r="30" spans="1:11" x14ac:dyDescent="0.2">
      <c r="A30" s="569" t="s">
        <v>101</v>
      </c>
      <c r="B30" s="569"/>
      <c r="C30" s="569"/>
      <c r="D30" s="569"/>
      <c r="E30" s="569"/>
      <c r="F30" s="569"/>
      <c r="G30" s="569"/>
    </row>
    <row r="31" spans="1:11" x14ac:dyDescent="0.2">
      <c r="A31" s="569"/>
      <c r="B31" s="569"/>
      <c r="C31" s="569"/>
      <c r="D31" s="569"/>
      <c r="E31" s="569"/>
      <c r="F31" s="569"/>
      <c r="G31" s="569"/>
    </row>
    <row r="32" spans="1:11" x14ac:dyDescent="0.2">
      <c r="A32" s="114" t="s">
        <v>102</v>
      </c>
      <c r="B32" s="114" t="s">
        <v>1</v>
      </c>
      <c r="C32" s="114" t="s">
        <v>23</v>
      </c>
      <c r="D32" s="114" t="s">
        <v>103</v>
      </c>
      <c r="E32" s="570" t="s">
        <v>104</v>
      </c>
      <c r="F32" s="570"/>
      <c r="G32" s="570"/>
    </row>
    <row r="33" spans="1:7" x14ac:dyDescent="0.2">
      <c r="A33" s="115">
        <f>IF(OR(B33="",C33="",D33=""),"",ROW()-32)</f>
        <v>1</v>
      </c>
      <c r="B33" s="116">
        <v>45495</v>
      </c>
      <c r="C33" s="117" t="s">
        <v>29</v>
      </c>
      <c r="D33" s="118">
        <v>100</v>
      </c>
      <c r="E33" s="571" t="s">
        <v>105</v>
      </c>
      <c r="F33" s="571"/>
      <c r="G33" s="571"/>
    </row>
    <row r="34" spans="1:7" x14ac:dyDescent="0.2">
      <c r="A34" s="115" t="str">
        <f t="shared" ref="A34:A42" si="3">IF(OR(B34="",C34="",D34=""),"",ROW()-32)</f>
        <v/>
      </c>
      <c r="B34" s="116"/>
      <c r="C34" s="117"/>
      <c r="D34" s="118"/>
      <c r="E34" s="571"/>
      <c r="F34" s="571"/>
      <c r="G34" s="571"/>
    </row>
    <row r="35" spans="1:7" x14ac:dyDescent="0.2">
      <c r="A35" s="115" t="str">
        <f t="shared" si="3"/>
        <v/>
      </c>
      <c r="B35" s="116"/>
      <c r="C35" s="117"/>
      <c r="D35" s="118"/>
      <c r="E35" s="571"/>
      <c r="F35" s="571"/>
      <c r="G35" s="571"/>
    </row>
    <row r="36" spans="1:7" x14ac:dyDescent="0.2">
      <c r="A36" s="115" t="str">
        <f t="shared" si="3"/>
        <v/>
      </c>
      <c r="B36" s="116"/>
      <c r="C36" s="117"/>
      <c r="D36" s="118"/>
      <c r="E36" s="571"/>
      <c r="F36" s="571"/>
      <c r="G36" s="571"/>
    </row>
    <row r="37" spans="1:7" x14ac:dyDescent="0.2">
      <c r="A37" s="115" t="str">
        <f t="shared" si="3"/>
        <v/>
      </c>
      <c r="B37" s="116"/>
      <c r="C37" s="117"/>
      <c r="D37" s="118"/>
      <c r="E37" s="571"/>
      <c r="F37" s="571"/>
      <c r="G37" s="571"/>
    </row>
    <row r="38" spans="1:7" x14ac:dyDescent="0.2">
      <c r="A38" s="115" t="str">
        <f t="shared" si="3"/>
        <v/>
      </c>
      <c r="B38" s="116"/>
      <c r="C38" s="117"/>
      <c r="D38" s="118"/>
      <c r="E38" s="571"/>
      <c r="F38" s="571"/>
      <c r="G38" s="571"/>
    </row>
    <row r="39" spans="1:7" x14ac:dyDescent="0.2">
      <c r="A39" s="115" t="str">
        <f t="shared" si="3"/>
        <v/>
      </c>
      <c r="B39" s="116"/>
      <c r="C39" s="117"/>
      <c r="D39" s="118"/>
      <c r="E39" s="571"/>
      <c r="F39" s="571"/>
      <c r="G39" s="571"/>
    </row>
    <row r="40" spans="1:7" x14ac:dyDescent="0.2">
      <c r="A40" s="115" t="str">
        <f t="shared" si="3"/>
        <v/>
      </c>
      <c r="B40" s="116"/>
      <c r="C40" s="117"/>
      <c r="D40" s="118"/>
      <c r="E40" s="571"/>
      <c r="F40" s="571"/>
      <c r="G40" s="571"/>
    </row>
    <row r="41" spans="1:7" x14ac:dyDescent="0.2">
      <c r="A41" s="115" t="str">
        <f t="shared" si="3"/>
        <v/>
      </c>
      <c r="B41" s="116"/>
      <c r="C41" s="117"/>
      <c r="D41" s="118"/>
      <c r="E41" s="571"/>
      <c r="F41" s="571"/>
      <c r="G41" s="571"/>
    </row>
    <row r="42" spans="1:7" x14ac:dyDescent="0.2">
      <c r="A42" s="115" t="str">
        <f t="shared" si="3"/>
        <v/>
      </c>
      <c r="B42" s="116"/>
      <c r="C42" s="117"/>
      <c r="D42" s="118"/>
      <c r="E42" s="571"/>
      <c r="F42" s="571"/>
      <c r="G42" s="571"/>
    </row>
  </sheetData>
  <sheetProtection algorithmName="SHA-512" hashValue="2SXrQtYAYN1lKs8zs7QV568jzmryNSvbi1+D3sjiKtO5ArXLHdkQplCyNaxJUm6h9cBsnwreSTTS2ZkWDJcpTw==" saltValue="mIqRvTV2+jDGkgziG1Q3kQ==" spinCount="100000" sheet="1" formatColumns="0" formatRows="0"/>
  <mergeCells count="15">
    <mergeCell ref="E38:G38"/>
    <mergeCell ref="E39:G39"/>
    <mergeCell ref="E40:G40"/>
    <mergeCell ref="E41:G41"/>
    <mergeCell ref="E42:G42"/>
    <mergeCell ref="E33:G33"/>
    <mergeCell ref="E34:G34"/>
    <mergeCell ref="E35:G35"/>
    <mergeCell ref="E36:G36"/>
    <mergeCell ref="E37:G37"/>
    <mergeCell ref="I22:I23"/>
    <mergeCell ref="J22:J23"/>
    <mergeCell ref="A22:H23"/>
    <mergeCell ref="A30:G31"/>
    <mergeCell ref="E32:G32"/>
  </mergeCells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600-000000000000}">
          <x14:formula1>
            <xm:f>'Meal Counting'!$C$1:$AP$1</xm:f>
          </x14:formula1>
          <xm:sqref>B3:B21</xm:sqref>
        </x14:dataValidation>
        <x14:dataValidation type="list" allowBlank="1" showInputMessage="1" showErrorMessage="1" xr:uid="{00000000-0002-0000-0600-000001000000}">
          <x14:formula1>
            <xm:f>Dashboard!$B$5:$B$36</xm:f>
          </x14:formula1>
          <xm:sqref>C2:C21 B33:B42</xm:sqref>
        </x14:dataValidation>
        <x14:dataValidation type="list" allowBlank="1" showInputMessage="1" showErrorMessage="1" xr:uid="{00000000-0002-0000-0600-000002000000}">
          <x14:formula1>
            <xm:f>'Meal Counting'!$C$1:$AP$1</xm:f>
          </x14:formula1>
          <xm:sqref>B2 C33:C42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92D050"/>
  </sheetPr>
  <dimension ref="A2:M61"/>
  <sheetViews>
    <sheetView zoomScale="110" zoomScaleNormal="110" workbookViewId="0">
      <selection activeCell="I55" sqref="I55:J57"/>
    </sheetView>
  </sheetViews>
  <sheetFormatPr defaultColWidth="10.22265625" defaultRowHeight="16.5" customHeight="1" x14ac:dyDescent="0.2"/>
  <cols>
    <col min="1" max="1" width="3.09375" style="33" customWidth="1"/>
    <col min="2" max="4" width="11.703125" style="33" customWidth="1"/>
    <col min="5" max="7" width="10.22265625" style="33"/>
    <col min="8" max="10" width="10.76171875" style="33" customWidth="1"/>
    <col min="11" max="12" width="10.22265625" style="33"/>
    <col min="13" max="13" width="11.8359375" style="33" customWidth="1"/>
    <col min="14" max="16384" width="10.22265625" style="33"/>
  </cols>
  <sheetData>
    <row r="2" spans="2:11" ht="16.5" customHeight="1" x14ac:dyDescent="0.2">
      <c r="B2" s="748" t="s">
        <v>120</v>
      </c>
      <c r="C2" s="748"/>
      <c r="D2" s="748"/>
      <c r="E2" s="748"/>
      <c r="F2" s="748"/>
      <c r="H2" s="748" t="s">
        <v>121</v>
      </c>
      <c r="I2" s="748"/>
      <c r="J2" s="748"/>
      <c r="K2" s="748"/>
    </row>
    <row r="3" spans="2:11" ht="16.5" customHeight="1" x14ac:dyDescent="0.2">
      <c r="B3" s="585" t="s">
        <v>4</v>
      </c>
      <c r="C3" s="586"/>
      <c r="D3" s="42" t="s">
        <v>5</v>
      </c>
      <c r="E3" s="57">
        <f>Dashboard!T4</f>
        <v>365</v>
      </c>
      <c r="F3" s="616">
        <f>Dashboard!T5</f>
        <v>750</v>
      </c>
      <c r="H3" s="749" t="s">
        <v>12</v>
      </c>
      <c r="I3" s="750"/>
      <c r="J3" s="750"/>
      <c r="K3" s="61">
        <f>Dashboard!P3</f>
        <v>20</v>
      </c>
    </row>
    <row r="4" spans="2:11" ht="16.5" customHeight="1" x14ac:dyDescent="0.2">
      <c r="B4" s="587"/>
      <c r="C4" s="588"/>
      <c r="D4" s="43" t="s">
        <v>6</v>
      </c>
      <c r="E4" s="58">
        <f>Dashboard!U4</f>
        <v>385</v>
      </c>
      <c r="F4" s="617"/>
      <c r="H4" s="751" t="s">
        <v>122</v>
      </c>
      <c r="I4" s="752"/>
      <c r="J4" s="752"/>
      <c r="K4" s="62">
        <f>Dashboard!O5</f>
        <v>4</v>
      </c>
    </row>
    <row r="5" spans="2:11" ht="16.5" customHeight="1" x14ac:dyDescent="0.2">
      <c r="B5" s="589" t="s">
        <v>123</v>
      </c>
      <c r="C5" s="590"/>
      <c r="D5" s="44" t="s">
        <v>5</v>
      </c>
      <c r="E5" s="59">
        <f>SUM(hidden_data!I3:I33)</f>
        <v>15</v>
      </c>
      <c r="F5" s="618">
        <f>SUM(E5:E6)</f>
        <v>34</v>
      </c>
      <c r="H5" s="593" t="s">
        <v>124</v>
      </c>
      <c r="I5" s="594"/>
      <c r="J5" s="594"/>
      <c r="K5" s="756">
        <f>K3-K4</f>
        <v>16</v>
      </c>
    </row>
    <row r="6" spans="2:11" ht="16.5" customHeight="1" x14ac:dyDescent="0.2">
      <c r="B6" s="591"/>
      <c r="C6" s="592"/>
      <c r="D6" s="43" t="s">
        <v>6</v>
      </c>
      <c r="E6" s="60">
        <f>SUM(hidden_data!J3:J33)</f>
        <v>19</v>
      </c>
      <c r="F6" s="619"/>
      <c r="H6" s="595"/>
      <c r="I6" s="596"/>
      <c r="J6" s="596"/>
      <c r="K6" s="757"/>
    </row>
    <row r="7" spans="2:11" ht="16.5" customHeight="1" x14ac:dyDescent="0.2">
      <c r="B7" s="597" t="s">
        <v>125</v>
      </c>
      <c r="C7" s="598"/>
      <c r="D7" s="598"/>
      <c r="E7" s="598"/>
      <c r="F7" s="620">
        <f>F3-F5</f>
        <v>716</v>
      </c>
    </row>
    <row r="8" spans="2:11" ht="16.5" customHeight="1" x14ac:dyDescent="0.2">
      <c r="B8" s="599"/>
      <c r="C8" s="600"/>
      <c r="D8" s="600"/>
      <c r="E8" s="600"/>
      <c r="F8" s="621"/>
    </row>
    <row r="10" spans="2:11" ht="28.5" customHeight="1" x14ac:dyDescent="0.2">
      <c r="B10" s="753" t="s">
        <v>126</v>
      </c>
      <c r="C10" s="754"/>
      <c r="D10" s="754"/>
      <c r="E10" s="754"/>
      <c r="F10" s="754"/>
      <c r="G10" s="754"/>
      <c r="H10" s="754"/>
      <c r="I10" s="754"/>
      <c r="J10" s="754"/>
      <c r="K10" s="755"/>
    </row>
    <row r="11" spans="2:11" ht="16.5" customHeight="1" x14ac:dyDescent="0.2">
      <c r="B11" s="758" t="s">
        <v>127</v>
      </c>
      <c r="C11" s="759"/>
      <c r="D11" s="759"/>
      <c r="E11" s="759"/>
      <c r="F11" s="759"/>
      <c r="H11" s="759" t="s">
        <v>128</v>
      </c>
      <c r="I11" s="759"/>
      <c r="J11" s="759"/>
      <c r="K11" s="760"/>
    </row>
    <row r="12" spans="2:11" ht="16.5" customHeight="1" x14ac:dyDescent="0.2">
      <c r="B12" s="761" t="s">
        <v>129</v>
      </c>
      <c r="C12" s="762"/>
      <c r="D12" s="762"/>
      <c r="E12" s="763">
        <f>Baazar!H64</f>
        <v>16272</v>
      </c>
      <c r="F12" s="764"/>
      <c r="H12" s="622" t="s">
        <v>95</v>
      </c>
      <c r="I12" s="622"/>
      <c r="J12" s="572" t="str">
        <f>Expenses!I43</f>
        <v/>
      </c>
      <c r="K12" s="572"/>
    </row>
    <row r="13" spans="2:11" ht="16.5" customHeight="1" x14ac:dyDescent="0.2">
      <c r="B13" s="765" t="s">
        <v>130</v>
      </c>
      <c r="C13" s="766"/>
      <c r="D13" s="766"/>
      <c r="E13" s="767">
        <f>Expenses!I36</f>
        <v>6983</v>
      </c>
      <c r="F13" s="768"/>
      <c r="H13" s="622" t="s">
        <v>96</v>
      </c>
      <c r="I13" s="622"/>
      <c r="J13" s="572">
        <f>Expenses!I44</f>
        <v>2100</v>
      </c>
      <c r="K13" s="572"/>
    </row>
    <row r="14" spans="2:11" ht="16.5" customHeight="1" x14ac:dyDescent="0.2">
      <c r="B14" s="363" t="s">
        <v>131</v>
      </c>
      <c r="C14" s="609"/>
      <c r="D14" s="609"/>
      <c r="E14" s="612">
        <f>SUM(E12:F13)</f>
        <v>23255</v>
      </c>
      <c r="F14" s="613"/>
      <c r="H14" s="622" t="s">
        <v>132</v>
      </c>
      <c r="I14" s="622"/>
      <c r="J14" s="572" t="str">
        <f>Expenses!I45</f>
        <v/>
      </c>
      <c r="K14" s="572"/>
    </row>
    <row r="15" spans="2:11" ht="16.5" customHeight="1" x14ac:dyDescent="0.2">
      <c r="B15" s="610"/>
      <c r="C15" s="611"/>
      <c r="D15" s="611"/>
      <c r="E15" s="614"/>
      <c r="F15" s="615"/>
      <c r="H15" s="622" t="s">
        <v>66</v>
      </c>
      <c r="I15" s="622"/>
      <c r="J15" s="572" t="str">
        <f>IF(SUM(Expenses!I46:I49)=0,"",SUM(Expenses!I46:I49))</f>
        <v/>
      </c>
      <c r="K15" s="572"/>
    </row>
    <row r="16" spans="2:11" ht="16.5" customHeight="1" x14ac:dyDescent="0.2">
      <c r="B16" s="45"/>
      <c r="H16" s="601" t="s">
        <v>53</v>
      </c>
      <c r="I16" s="602"/>
      <c r="J16" s="605">
        <f>SUM(J12:K15)</f>
        <v>2100</v>
      </c>
      <c r="K16" s="606"/>
    </row>
    <row r="17" spans="2:13" ht="16.5" customHeight="1" x14ac:dyDescent="0.2">
      <c r="B17" s="46"/>
      <c r="C17" s="47"/>
      <c r="D17" s="47"/>
      <c r="E17" s="47"/>
      <c r="F17" s="47"/>
      <c r="G17" s="47"/>
      <c r="H17" s="603"/>
      <c r="I17" s="604"/>
      <c r="J17" s="607"/>
      <c r="K17" s="608"/>
    </row>
    <row r="18" spans="2:13" ht="16.5" customHeight="1" x14ac:dyDescent="0.2">
      <c r="J18" s="63"/>
      <c r="K18" s="63"/>
    </row>
    <row r="19" spans="2:13" ht="16.5" customHeight="1" x14ac:dyDescent="0.2">
      <c r="B19" s="573" t="s">
        <v>133</v>
      </c>
      <c r="C19" s="573"/>
      <c r="D19" s="573"/>
      <c r="E19" s="573"/>
      <c r="F19" s="573"/>
      <c r="G19" s="573"/>
      <c r="H19" s="573"/>
      <c r="I19" s="573"/>
      <c r="J19" s="573"/>
      <c r="K19" s="573"/>
    </row>
    <row r="20" spans="2:13" ht="16.5" customHeight="1" x14ac:dyDescent="0.2">
      <c r="D20" s="577" t="s">
        <v>134</v>
      </c>
      <c r="E20" s="578"/>
      <c r="F20" s="578"/>
      <c r="G20" s="581">
        <f>SUM(' Payment'!D2:D21)</f>
        <v>8679</v>
      </c>
      <c r="H20" s="581"/>
      <c r="I20" s="582"/>
      <c r="J20" s="63"/>
      <c r="K20" s="63"/>
    </row>
    <row r="21" spans="2:13" ht="16.5" customHeight="1" x14ac:dyDescent="0.2">
      <c r="D21" s="579"/>
      <c r="E21" s="580"/>
      <c r="F21" s="580"/>
      <c r="G21" s="583"/>
      <c r="H21" s="583"/>
      <c r="I21" s="584"/>
      <c r="J21" s="63"/>
      <c r="K21" s="63"/>
    </row>
    <row r="22" spans="2:13" ht="16.5" customHeight="1" x14ac:dyDescent="0.2">
      <c r="D22" s="695" t="s">
        <v>135</v>
      </c>
      <c r="E22" s="696"/>
      <c r="F22" s="696"/>
      <c r="G22" s="699">
        <f>SUM(Expenses!I36+Expenses!I50)</f>
        <v>9083</v>
      </c>
      <c r="H22" s="699"/>
      <c r="I22" s="700"/>
      <c r="J22" s="63"/>
      <c r="K22" s="63"/>
    </row>
    <row r="23" spans="2:13" ht="16.5" customHeight="1" x14ac:dyDescent="0.2">
      <c r="D23" s="697"/>
      <c r="E23" s="698"/>
      <c r="F23" s="698"/>
      <c r="G23" s="701"/>
      <c r="H23" s="701"/>
      <c r="I23" s="702"/>
      <c r="J23" s="63"/>
      <c r="K23" s="63"/>
    </row>
    <row r="24" spans="2:13" ht="16.5" customHeight="1" x14ac:dyDescent="0.2">
      <c r="D24" s="633" t="s">
        <v>21</v>
      </c>
      <c r="E24" s="634"/>
      <c r="F24" s="634"/>
      <c r="G24" s="637">
        <f>SUM(G20:I21)-G22</f>
        <v>-404</v>
      </c>
      <c r="H24" s="637"/>
      <c r="I24" s="638"/>
      <c r="J24" s="63"/>
      <c r="K24" s="63"/>
    </row>
    <row r="25" spans="2:13" ht="16.5" customHeight="1" x14ac:dyDescent="0.2">
      <c r="D25" s="635"/>
      <c r="E25" s="636"/>
      <c r="F25" s="636"/>
      <c r="G25" s="639"/>
      <c r="H25" s="639"/>
      <c r="I25" s="640"/>
      <c r="J25" s="63"/>
      <c r="K25" s="63"/>
    </row>
    <row r="26" spans="2:13" ht="16.5" customHeight="1" x14ac:dyDescent="0.2">
      <c r="D26" s="641" t="s">
        <v>136</v>
      </c>
      <c r="E26" s="642"/>
      <c r="F26" s="642"/>
      <c r="G26" s="645">
        <f>G24/K5</f>
        <v>-25.25</v>
      </c>
      <c r="H26" s="645"/>
      <c r="I26" s="646"/>
      <c r="J26" s="63"/>
      <c r="K26" s="63"/>
    </row>
    <row r="27" spans="2:13" ht="16.5" customHeight="1" x14ac:dyDescent="0.2">
      <c r="D27" s="643"/>
      <c r="E27" s="644"/>
      <c r="F27" s="644"/>
      <c r="G27" s="647"/>
      <c r="H27" s="647"/>
      <c r="I27" s="648"/>
      <c r="J27" s="63"/>
      <c r="K27" s="63"/>
    </row>
    <row r="28" spans="2:13" ht="16.5" customHeight="1" x14ac:dyDescent="0.2">
      <c r="J28" s="63"/>
      <c r="K28" s="63"/>
    </row>
    <row r="29" spans="2:13" ht="16.5" customHeight="1" x14ac:dyDescent="0.2">
      <c r="J29" s="63"/>
      <c r="K29" s="63"/>
    </row>
    <row r="30" spans="2:13" ht="16.5" customHeight="1" x14ac:dyDescent="0.2">
      <c r="M30" s="64"/>
    </row>
    <row r="31" spans="2:13" ht="16.5" customHeight="1" x14ac:dyDescent="0.2">
      <c r="C31" s="574" t="s">
        <v>137</v>
      </c>
      <c r="D31" s="574"/>
      <c r="E31" s="574"/>
      <c r="F31" s="574"/>
      <c r="G31" s="574"/>
      <c r="H31" s="574"/>
      <c r="I31" s="574"/>
      <c r="J31" s="574"/>
    </row>
    <row r="32" spans="2:13" ht="16.5" customHeight="1" x14ac:dyDescent="0.2">
      <c r="C32" s="48" t="s">
        <v>5</v>
      </c>
      <c r="D32" s="49" t="str">
        <f>"( "&amp;Summery!E5&amp;" x "&amp;SUM('Meal Counting'!L54:M55)&amp;" )"</f>
        <v>( 15 x 35 )</v>
      </c>
      <c r="E32" s="575">
        <f>E5*SUM('Meal Counting'!L54:M55)</f>
        <v>525</v>
      </c>
      <c r="F32" s="576"/>
      <c r="G32" s="734" t="s">
        <v>131</v>
      </c>
      <c r="H32" s="735"/>
      <c r="I32" s="738">
        <f>SUM(E32:F33)</f>
        <v>1665</v>
      </c>
      <c r="J32" s="739"/>
    </row>
    <row r="33" spans="1:13" ht="16.5" customHeight="1" x14ac:dyDescent="0.2">
      <c r="C33" s="50" t="s">
        <v>6</v>
      </c>
      <c r="D33" s="51" t="str">
        <f>"( "&amp;Summery!E6&amp;" x "&amp;SUM('Meal Counting'!N54:O55)&amp;" )"</f>
        <v>( 19 x 60 )</v>
      </c>
      <c r="E33" s="742">
        <f>E6*SUM('Meal Counting'!N54:O55)</f>
        <v>1140</v>
      </c>
      <c r="F33" s="743"/>
      <c r="G33" s="736"/>
      <c r="H33" s="737"/>
      <c r="I33" s="740"/>
      <c r="J33" s="741"/>
    </row>
    <row r="35" spans="1:13" ht="16.5" customHeight="1" x14ac:dyDescent="0.2">
      <c r="B35" s="52"/>
      <c r="C35" s="686" t="s">
        <v>138</v>
      </c>
      <c r="D35" s="686"/>
      <c r="E35" s="686"/>
      <c r="F35" s="686"/>
      <c r="G35" s="686"/>
      <c r="H35" s="686"/>
      <c r="I35" s="686"/>
      <c r="J35" s="686"/>
    </row>
    <row r="36" spans="1:13" ht="16.5" customHeight="1" x14ac:dyDescent="0.2">
      <c r="A36" s="52"/>
      <c r="B36" s="52"/>
      <c r="C36" s="687"/>
      <c r="D36" s="687"/>
      <c r="E36" s="687"/>
      <c r="F36" s="687"/>
      <c r="G36" s="687"/>
      <c r="H36" s="687"/>
      <c r="I36" s="687"/>
      <c r="J36" s="687"/>
    </row>
    <row r="37" spans="1:13" ht="16.5" customHeight="1" x14ac:dyDescent="0.2">
      <c r="C37" s="54"/>
      <c r="D37" s="725" t="s">
        <v>139</v>
      </c>
      <c r="E37" s="726"/>
      <c r="F37" s="726"/>
      <c r="G37" s="717">
        <f>E14</f>
        <v>23255</v>
      </c>
      <c r="H37" s="717"/>
      <c r="I37" s="717"/>
      <c r="J37" s="718"/>
    </row>
    <row r="38" spans="1:13" ht="16.5" customHeight="1" x14ac:dyDescent="0.2">
      <c r="C38" s="55"/>
      <c r="D38" s="727"/>
      <c r="E38" s="728"/>
      <c r="F38" s="728"/>
      <c r="G38" s="719"/>
      <c r="H38" s="719"/>
      <c r="I38" s="719"/>
      <c r="J38" s="720"/>
    </row>
    <row r="39" spans="1:13" ht="16.5" customHeight="1" x14ac:dyDescent="0.2">
      <c r="C39" s="694" t="s">
        <v>140</v>
      </c>
      <c r="D39" s="721" t="s">
        <v>141</v>
      </c>
      <c r="E39" s="722"/>
      <c r="F39" s="722"/>
      <c r="G39" s="729">
        <f>I32</f>
        <v>1665</v>
      </c>
      <c r="H39" s="730"/>
      <c r="I39" s="730"/>
      <c r="J39" s="731"/>
    </row>
    <row r="40" spans="1:13" ht="16.5" customHeight="1" x14ac:dyDescent="0.2">
      <c r="C40" s="694"/>
      <c r="D40" s="723"/>
      <c r="E40" s="724"/>
      <c r="F40" s="724"/>
      <c r="G40" s="732"/>
      <c r="H40" s="732"/>
      <c r="I40" s="732"/>
      <c r="J40" s="733"/>
    </row>
    <row r="41" spans="1:13" ht="16.5" customHeight="1" x14ac:dyDescent="0.2">
      <c r="C41" s="688" t="s">
        <v>142</v>
      </c>
      <c r="D41" s="689"/>
      <c r="E41" s="689"/>
      <c r="F41" s="689"/>
      <c r="G41" s="703">
        <f>G37-G39</f>
        <v>21590</v>
      </c>
      <c r="H41" s="704"/>
      <c r="I41" s="704"/>
      <c r="J41" s="705"/>
    </row>
    <row r="42" spans="1:13" ht="16.5" customHeight="1" x14ac:dyDescent="0.2">
      <c r="C42" s="690"/>
      <c r="D42" s="691"/>
      <c r="E42" s="691"/>
      <c r="F42" s="691"/>
      <c r="G42" s="706"/>
      <c r="H42" s="706"/>
      <c r="I42" s="706"/>
      <c r="J42" s="707"/>
    </row>
    <row r="43" spans="1:13" ht="16.5" customHeight="1" x14ac:dyDescent="0.2">
      <c r="C43" s="56"/>
      <c r="D43" s="56"/>
      <c r="E43" s="56"/>
      <c r="F43" s="56"/>
      <c r="G43" s="53"/>
      <c r="H43" s="53"/>
      <c r="I43" s="53"/>
      <c r="J43" s="53"/>
      <c r="M43" s="64"/>
    </row>
    <row r="44" spans="1:13" ht="16.5" customHeight="1" x14ac:dyDescent="0.2">
      <c r="C44" s="708" t="s">
        <v>125</v>
      </c>
      <c r="D44" s="709"/>
      <c r="E44" s="709"/>
      <c r="F44" s="709"/>
      <c r="G44" s="712">
        <f>F7</f>
        <v>716</v>
      </c>
      <c r="H44" s="713"/>
      <c r="I44" s="713"/>
      <c r="J44" s="714"/>
      <c r="M44" s="64"/>
    </row>
    <row r="45" spans="1:13" ht="16.5" customHeight="1" x14ac:dyDescent="0.2">
      <c r="C45" s="710"/>
      <c r="D45" s="711"/>
      <c r="E45" s="711"/>
      <c r="F45" s="711"/>
      <c r="G45" s="715"/>
      <c r="H45" s="715"/>
      <c r="I45" s="715"/>
      <c r="J45" s="716"/>
    </row>
    <row r="46" spans="1:13" ht="16.5" customHeight="1" x14ac:dyDescent="0.2">
      <c r="C46" s="649" t="s">
        <v>143</v>
      </c>
      <c r="D46" s="650"/>
      <c r="E46" s="650"/>
      <c r="F46" s="650"/>
      <c r="G46" s="653">
        <f>G41/G44</f>
        <v>30.153631284916202</v>
      </c>
      <c r="H46" s="654"/>
      <c r="I46" s="654"/>
      <c r="J46" s="655"/>
    </row>
    <row r="47" spans="1:13" ht="16.5" customHeight="1" x14ac:dyDescent="0.2">
      <c r="C47" s="651"/>
      <c r="D47" s="652"/>
      <c r="E47" s="652"/>
      <c r="F47" s="652"/>
      <c r="G47" s="656"/>
      <c r="H47" s="656"/>
      <c r="I47" s="656"/>
      <c r="J47" s="657"/>
    </row>
    <row r="49" spans="3:10" ht="16.5" customHeight="1" x14ac:dyDescent="0.2">
      <c r="C49" s="658" t="s">
        <v>144</v>
      </c>
      <c r="D49" s="659"/>
      <c r="E49" s="664">
        <f>G46*2</f>
        <v>60.307262569832403</v>
      </c>
      <c r="F49" s="665"/>
      <c r="G49" s="670" t="s">
        <v>145</v>
      </c>
      <c r="H49" s="671"/>
      <c r="I49" s="674">
        <f>E49/3</f>
        <v>20.102420856610802</v>
      </c>
      <c r="J49" s="675"/>
    </row>
    <row r="50" spans="3:10" ht="16.5" customHeight="1" x14ac:dyDescent="0.2">
      <c r="C50" s="660"/>
      <c r="D50" s="661"/>
      <c r="E50" s="666"/>
      <c r="F50" s="667"/>
      <c r="G50" s="672"/>
      <c r="H50" s="673"/>
      <c r="I50" s="676"/>
      <c r="J50" s="677"/>
    </row>
    <row r="51" spans="3:10" ht="16.5" customHeight="1" x14ac:dyDescent="0.2">
      <c r="C51" s="660"/>
      <c r="D51" s="661"/>
      <c r="E51" s="666"/>
      <c r="F51" s="667"/>
      <c r="G51" s="678" t="s">
        <v>146</v>
      </c>
      <c r="H51" s="679"/>
      <c r="I51" s="682">
        <f>(E49*2)/3</f>
        <v>40.204841713221604</v>
      </c>
      <c r="J51" s="683"/>
    </row>
    <row r="52" spans="3:10" ht="16.5" customHeight="1" x14ac:dyDescent="0.2">
      <c r="C52" s="662"/>
      <c r="D52" s="663"/>
      <c r="E52" s="668"/>
      <c r="F52" s="669"/>
      <c r="G52" s="680"/>
      <c r="H52" s="681"/>
      <c r="I52" s="684"/>
      <c r="J52" s="685"/>
    </row>
    <row r="55" spans="3:10" ht="23.25" customHeight="1" x14ac:dyDescent="0.2">
      <c r="C55" s="692" t="s">
        <v>147</v>
      </c>
      <c r="D55" s="693"/>
      <c r="E55" s="693"/>
      <c r="F55" s="693"/>
      <c r="G55" s="693"/>
      <c r="H55" s="693"/>
      <c r="I55" s="627">
        <f>(J16/K5)-G26</f>
        <v>156.5</v>
      </c>
      <c r="J55" s="628"/>
    </row>
    <row r="56" spans="3:10" ht="15" customHeight="1" x14ac:dyDescent="0.2">
      <c r="C56" s="623" t="s">
        <v>148</v>
      </c>
      <c r="D56" s="624"/>
      <c r="E56" s="624"/>
      <c r="F56" s="624"/>
      <c r="G56" s="624"/>
      <c r="H56" s="624"/>
      <c r="I56" s="629"/>
      <c r="J56" s="630"/>
    </row>
    <row r="57" spans="3:10" ht="15" x14ac:dyDescent="0.2">
      <c r="C57" s="625"/>
      <c r="D57" s="626"/>
      <c r="E57" s="626"/>
      <c r="F57" s="626"/>
      <c r="G57" s="626"/>
      <c r="H57" s="626"/>
      <c r="I57" s="631"/>
      <c r="J57" s="632"/>
    </row>
    <row r="60" spans="3:10" ht="19.5" customHeight="1" x14ac:dyDescent="0.2">
      <c r="C60" s="744" t="s">
        <v>170</v>
      </c>
      <c r="D60" s="745"/>
      <c r="E60" s="745"/>
      <c r="F60" s="745"/>
      <c r="G60" s="745"/>
      <c r="H60" s="745"/>
      <c r="I60" s="627">
        <f>SUM(' Payment'!$D$33:$D$42)</f>
        <v>100</v>
      </c>
      <c r="J60" s="628"/>
    </row>
    <row r="61" spans="3:10" ht="19.5" customHeight="1" x14ac:dyDescent="0.2">
      <c r="C61" s="746"/>
      <c r="D61" s="747"/>
      <c r="E61" s="747"/>
      <c r="F61" s="747"/>
      <c r="G61" s="747"/>
      <c r="H61" s="747"/>
      <c r="I61" s="631"/>
      <c r="J61" s="632"/>
    </row>
  </sheetData>
  <sheetProtection algorithmName="SHA-512" hashValue="wiRPrrFfDfw3tvjI+TRfhOhkTHH6GD4dWqiF2QC6AemLVKAN9F2H69JHf4k4rCpbgtqtob+r5FrtyJKlKUiH1g==" saltValue="R4Yc3FeLKAS0G9gQmQvnKQ==" spinCount="100000" sheet="1" objects="1" scenarios="1"/>
  <mergeCells count="68">
    <mergeCell ref="C60:H61"/>
    <mergeCell ref="I60:J61"/>
    <mergeCell ref="B2:F2"/>
    <mergeCell ref="H2:K2"/>
    <mergeCell ref="H3:J3"/>
    <mergeCell ref="H4:J4"/>
    <mergeCell ref="B10:K10"/>
    <mergeCell ref="K5:K6"/>
    <mergeCell ref="B11:F11"/>
    <mergeCell ref="H11:K11"/>
    <mergeCell ref="B12:D12"/>
    <mergeCell ref="E12:F12"/>
    <mergeCell ref="H12:I12"/>
    <mergeCell ref="J12:K12"/>
    <mergeCell ref="B13:D13"/>
    <mergeCell ref="E13:F13"/>
    <mergeCell ref="C55:H55"/>
    <mergeCell ref="C39:C40"/>
    <mergeCell ref="D22:F23"/>
    <mergeCell ref="G22:I23"/>
    <mergeCell ref="G41:J42"/>
    <mergeCell ref="C44:F45"/>
    <mergeCell ref="G44:J45"/>
    <mergeCell ref="G37:J38"/>
    <mergeCell ref="D39:F40"/>
    <mergeCell ref="D37:F38"/>
    <mergeCell ref="G39:J40"/>
    <mergeCell ref="G32:H33"/>
    <mergeCell ref="I32:J33"/>
    <mergeCell ref="E33:F33"/>
    <mergeCell ref="C56:H57"/>
    <mergeCell ref="I55:J57"/>
    <mergeCell ref="D24:F25"/>
    <mergeCell ref="G24:I25"/>
    <mergeCell ref="D26:F27"/>
    <mergeCell ref="G26:I27"/>
    <mergeCell ref="C46:F47"/>
    <mergeCell ref="G46:J47"/>
    <mergeCell ref="C49:D52"/>
    <mergeCell ref="E49:F52"/>
    <mergeCell ref="G49:H50"/>
    <mergeCell ref="I49:J50"/>
    <mergeCell ref="G51:H52"/>
    <mergeCell ref="I51:J52"/>
    <mergeCell ref="C35:J36"/>
    <mergeCell ref="C41:F42"/>
    <mergeCell ref="B3:C4"/>
    <mergeCell ref="B5:C6"/>
    <mergeCell ref="H5:J6"/>
    <mergeCell ref="B7:E8"/>
    <mergeCell ref="H16:I17"/>
    <mergeCell ref="J16:K17"/>
    <mergeCell ref="B14:D15"/>
    <mergeCell ref="E14:F15"/>
    <mergeCell ref="F3:F4"/>
    <mergeCell ref="F5:F6"/>
    <mergeCell ref="F7:F8"/>
    <mergeCell ref="H15:I15"/>
    <mergeCell ref="H13:I13"/>
    <mergeCell ref="J13:K13"/>
    <mergeCell ref="H14:I14"/>
    <mergeCell ref="J14:K14"/>
    <mergeCell ref="J15:K15"/>
    <mergeCell ref="B19:K19"/>
    <mergeCell ref="C31:J31"/>
    <mergeCell ref="E32:F32"/>
    <mergeCell ref="D20:F21"/>
    <mergeCell ref="G20:I21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3FF2FB"/>
  </sheetPr>
  <dimension ref="B1:D12"/>
  <sheetViews>
    <sheetView zoomScale="90" zoomScaleNormal="90" workbookViewId="0">
      <selection activeCell="G5" sqref="G5"/>
    </sheetView>
  </sheetViews>
  <sheetFormatPr defaultColWidth="9.14453125" defaultRowHeight="17.25" customHeight="1" x14ac:dyDescent="0.2"/>
  <cols>
    <col min="1" max="1" width="2.6875" style="33" customWidth="1"/>
    <col min="2" max="3" width="23" style="33" customWidth="1"/>
    <col min="4" max="4" width="21.7890625" style="33" customWidth="1"/>
    <col min="5" max="16384" width="9.14453125" style="33"/>
  </cols>
  <sheetData>
    <row r="1" spans="2:4" ht="16.5" customHeight="1" x14ac:dyDescent="0.2"/>
    <row r="2" spans="2:4" ht="41.25" customHeight="1" x14ac:dyDescent="0.2">
      <c r="B2" s="769" t="s">
        <v>149</v>
      </c>
      <c r="C2" s="770"/>
      <c r="D2" s="34">
        <v>45474</v>
      </c>
    </row>
    <row r="3" spans="2:4" ht="14.25" customHeight="1" x14ac:dyDescent="0.2"/>
    <row r="4" spans="2:4" ht="41.25" customHeight="1" x14ac:dyDescent="0.2">
      <c r="B4" s="771" t="s">
        <v>150</v>
      </c>
      <c r="C4" s="772"/>
      <c r="D4" s="35">
        <v>4</v>
      </c>
    </row>
    <row r="5" spans="2:4" ht="14.25" customHeight="1" x14ac:dyDescent="0.2"/>
    <row r="6" spans="2:4" ht="39.75" customHeight="1" x14ac:dyDescent="0.2">
      <c r="B6" s="773" t="s">
        <v>151</v>
      </c>
      <c r="C6" s="774"/>
      <c r="D6" s="36">
        <v>300</v>
      </c>
    </row>
    <row r="7" spans="2:4" ht="15" customHeight="1" x14ac:dyDescent="0.2"/>
    <row r="8" spans="2:4" ht="39.75" customHeight="1" x14ac:dyDescent="0.2">
      <c r="B8" s="775" t="s">
        <v>152</v>
      </c>
      <c r="C8" s="776"/>
      <c r="D8" s="37">
        <v>100</v>
      </c>
    </row>
    <row r="9" spans="2:4" ht="15" customHeight="1" x14ac:dyDescent="0.2"/>
    <row r="10" spans="2:4" ht="41.25" customHeight="1" x14ac:dyDescent="0.2">
      <c r="B10" s="777" t="s">
        <v>50</v>
      </c>
      <c r="C10" s="38" t="s">
        <v>153</v>
      </c>
      <c r="D10" s="39">
        <v>35</v>
      </c>
    </row>
    <row r="11" spans="2:4" ht="41.25" customHeight="1" x14ac:dyDescent="0.2">
      <c r="B11" s="777"/>
      <c r="C11" s="40" t="s">
        <v>6</v>
      </c>
      <c r="D11" s="41">
        <v>60</v>
      </c>
    </row>
    <row r="12" spans="2:4" ht="41.25" customHeight="1" x14ac:dyDescent="0.2"/>
  </sheetData>
  <sheetProtection algorithmName="SHA-512" hashValue="KbbPr7hlcbwrLSFXBsWbgF5or+RgZP04XmF9s96DAnBTX19kP6/zHrGvrQf0kgYJJLrUhw0VEfiMPWAGgsub1g==" saltValue="zgHGDlinEEhoH2956U4pug==" spinCount="100000" sheet="1" objects="1" scenarios="1"/>
  <mergeCells count="5">
    <mergeCell ref="B2:C2"/>
    <mergeCell ref="B4:C4"/>
    <mergeCell ref="B6:C6"/>
    <mergeCell ref="B8:C8"/>
    <mergeCell ref="B10:B11"/>
  </mergeCells>
  <dataValidations count="1">
    <dataValidation type="list" allowBlank="1" showInputMessage="1" showErrorMessage="1" sqref="D4" xr:uid="{00000000-0002-0000-0800-000000000000}">
      <formula1>"1,2,3,4,5,6,7,8,9,10,11,12,13,14,15,16,17,18,19,20"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DFDA00"/>
  </sheetPr>
  <dimension ref="B2:I14"/>
  <sheetViews>
    <sheetView showGridLines="0" tabSelected="1" topLeftCell="B1" workbookViewId="0">
      <selection activeCell="F13" sqref="F13"/>
    </sheetView>
  </sheetViews>
  <sheetFormatPr defaultColWidth="9.14453125" defaultRowHeight="15" x14ac:dyDescent="0.2"/>
  <cols>
    <col min="1" max="1" width="3.09375" style="17" customWidth="1"/>
    <col min="2" max="2" width="27.171875" style="17" customWidth="1"/>
    <col min="3" max="3" width="11.97265625" style="17" customWidth="1"/>
    <col min="4" max="6" width="20.17578125" style="17" customWidth="1"/>
    <col min="7" max="8" width="9.14453125" style="17"/>
    <col min="9" max="9" width="22.05859375" style="17" customWidth="1"/>
    <col min="10" max="16384" width="9.14453125" style="17"/>
  </cols>
  <sheetData>
    <row r="2" spans="2:9" ht="23.25" x14ac:dyDescent="0.2">
      <c r="B2" s="779" t="s">
        <v>176</v>
      </c>
      <c r="C2" s="779"/>
      <c r="D2" s="779"/>
      <c r="E2" s="779"/>
      <c r="F2" s="779"/>
    </row>
    <row r="3" spans="2:9" ht="25.5" x14ac:dyDescent="0.2">
      <c r="B3" s="278" t="s">
        <v>1</v>
      </c>
      <c r="C3" s="278" t="s">
        <v>154</v>
      </c>
      <c r="D3" s="778" t="s">
        <v>155</v>
      </c>
      <c r="E3" s="778"/>
      <c r="F3" s="778"/>
      <c r="H3" s="28" t="s">
        <v>156</v>
      </c>
      <c r="I3" s="29" t="s">
        <v>157</v>
      </c>
    </row>
    <row r="4" spans="2:9" ht="21" x14ac:dyDescent="0.2">
      <c r="B4" s="279"/>
      <c r="C4" s="18" t="s">
        <v>158</v>
      </c>
      <c r="D4" s="19" t="s">
        <v>24</v>
      </c>
      <c r="E4" s="19" t="s">
        <v>38</v>
      </c>
      <c r="F4" s="19" t="s">
        <v>32</v>
      </c>
      <c r="I4" s="30" t="s">
        <v>35</v>
      </c>
    </row>
    <row r="5" spans="2:9" ht="21" x14ac:dyDescent="0.2">
      <c r="B5" s="279"/>
      <c r="C5" s="20" t="s">
        <v>159</v>
      </c>
      <c r="D5" s="21" t="s">
        <v>40</v>
      </c>
      <c r="E5" s="21" t="s">
        <v>42</v>
      </c>
      <c r="F5" s="21" t="s">
        <v>37</v>
      </c>
      <c r="I5" s="31" t="s">
        <v>36</v>
      </c>
    </row>
    <row r="6" spans="2:9" ht="21" x14ac:dyDescent="0.2">
      <c r="B6" s="279"/>
      <c r="C6" s="22" t="s">
        <v>160</v>
      </c>
      <c r="D6" s="23" t="s">
        <v>31</v>
      </c>
      <c r="E6" s="23" t="s">
        <v>34</v>
      </c>
      <c r="F6" s="23" t="s">
        <v>28</v>
      </c>
      <c r="I6" s="31"/>
    </row>
    <row r="7" spans="2:9" ht="21" x14ac:dyDescent="0.2">
      <c r="B7" s="279"/>
      <c r="C7" s="24" t="s">
        <v>14</v>
      </c>
      <c r="D7" s="25" t="s">
        <v>39</v>
      </c>
      <c r="E7" s="25" t="s">
        <v>27</v>
      </c>
      <c r="F7" s="25" t="s">
        <v>41</v>
      </c>
      <c r="I7" s="31"/>
    </row>
    <row r="8" spans="2:9" ht="21" x14ac:dyDescent="0.2">
      <c r="B8" s="280">
        <v>45486</v>
      </c>
      <c r="C8" s="26" t="s">
        <v>161</v>
      </c>
      <c r="D8" s="27" t="s">
        <v>29</v>
      </c>
      <c r="E8" s="27" t="s">
        <v>30</v>
      </c>
      <c r="F8" s="27" t="s">
        <v>33</v>
      </c>
      <c r="I8" s="31"/>
    </row>
    <row r="9" spans="2:9" ht="21" x14ac:dyDescent="0.2">
      <c r="B9" s="279"/>
      <c r="C9" s="281" t="s">
        <v>162</v>
      </c>
      <c r="D9" s="282"/>
      <c r="E9" s="282"/>
      <c r="F9" s="282"/>
      <c r="I9" s="32"/>
    </row>
    <row r="13" spans="2:9" ht="17.25" customHeight="1" x14ac:dyDescent="0.2"/>
    <row r="14" spans="2:9" ht="17.25" customHeight="1" x14ac:dyDescent="0.2"/>
  </sheetData>
  <sheetProtection algorithmName="SHA-512" hashValue="tVatvzR41fjqGlcY5r0jecr9aBlCL9YQ4wX/WJ2li44zl8kgZazQbnx0xBhB4wTeuccGDvh3pTDdaj2lEMX37A==" saltValue="vnxgfKg5OtHUrMTI6wZkzg==" spinCount="100000" sheet="1" objects="1" scenarios="1"/>
  <mergeCells count="2">
    <mergeCell ref="D3:F3"/>
    <mergeCell ref="B2:F2"/>
  </mergeCells>
  <conditionalFormatting sqref="I4:I9">
    <cfRule type="notContainsBlanks" dxfId="0" priority="2">
      <formula>LEN(TRIM(I4))&gt;0</formula>
    </cfRule>
  </conditionalFormatting>
  <dataValidations count="1">
    <dataValidation type="list" allowBlank="1" showInputMessage="1" showErrorMessage="1" sqref="C4:C9" xr:uid="{00000000-0002-0000-0900-000001000000}">
      <formula1>"A,B,C,D,E,F,G"</formula1>
    </dataValidation>
  </dataValidations>
  <pageMargins left="0.7" right="0.7" top="0.75" bottom="0.75" header="0.3" footer="0.3"/>
  <pageSetup firstPageNumber="0" fitToWidth="0" fitToHeight="0" orientation="portrait" useFirstPageNumber="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'Meal Counting'!$C$1:$AP$1</xm:f>
          </x14:formula1>
          <xm:sqref>I4:I9 D4:F9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1"/>
  </sheetPr>
  <dimension ref="A1:L63"/>
  <sheetViews>
    <sheetView zoomScale="90" zoomScaleNormal="90" workbookViewId="0">
      <selection activeCell="P2" sqref="P2"/>
    </sheetView>
  </sheetViews>
  <sheetFormatPr defaultColWidth="8.875" defaultRowHeight="18.75" x14ac:dyDescent="0.2"/>
  <cols>
    <col min="1" max="5" width="16.41015625" style="1" customWidth="1"/>
    <col min="7" max="7" width="8.875" style="2"/>
    <col min="8" max="8" width="17.484375" style="2" customWidth="1"/>
    <col min="9" max="11" width="8.875" style="2"/>
    <col min="12" max="12" width="16.41015625" style="2" customWidth="1"/>
    <col min="13" max="16384" width="8.875" style="2"/>
  </cols>
  <sheetData>
    <row r="1" spans="1:12" ht="18.75" customHeight="1" x14ac:dyDescent="0.2">
      <c r="A1" s="783" t="s">
        <v>1</v>
      </c>
      <c r="B1" s="783" t="s">
        <v>163</v>
      </c>
      <c r="C1" s="783" t="s">
        <v>164</v>
      </c>
      <c r="D1" s="783" t="s">
        <v>165</v>
      </c>
      <c r="E1" s="785" t="s">
        <v>166</v>
      </c>
      <c r="H1" s="780" t="s">
        <v>167</v>
      </c>
      <c r="I1" s="781"/>
      <c r="J1" s="782"/>
      <c r="L1" s="8" t="s">
        <v>168</v>
      </c>
    </row>
    <row r="2" spans="1:12" ht="18.75" customHeight="1" x14ac:dyDescent="0.2">
      <c r="A2" s="784"/>
      <c r="B2" s="784"/>
      <c r="C2" s="784"/>
      <c r="D2" s="784"/>
      <c r="E2" s="785"/>
      <c r="H2" s="5" t="s">
        <v>1</v>
      </c>
      <c r="I2" s="9" t="s">
        <v>14</v>
      </c>
      <c r="J2" s="10" t="s">
        <v>15</v>
      </c>
      <c r="L2" s="11">
        <f>A63</f>
        <v>45504</v>
      </c>
    </row>
    <row r="3" spans="1:12" x14ac:dyDescent="0.2">
      <c r="A3" s="3">
        <f>Baazar!A2</f>
        <v>45474</v>
      </c>
      <c r="B3" s="4" t="str">
        <f>IF(Baazar!B2="","",Baazar!B2)</f>
        <v>Sagir</v>
      </c>
      <c r="C3" s="4" t="str">
        <f>B3&amp;COUNTIF($B$3:B3,B3)</f>
        <v>Sagir1</v>
      </c>
      <c r="D3" s="4" t="str">
        <f>IF(Baazar!C2="","",Baazar!C2)</f>
        <v>Chicken</v>
      </c>
      <c r="E3" s="4">
        <f>IF(Baazar!H2=0,"",Baazar!H2)</f>
        <v>912</v>
      </c>
      <c r="H3" s="6">
        <f>A3</f>
        <v>45474</v>
      </c>
      <c r="I3" s="12" cm="1">
        <f t="array" ref="I3">SUMPRODUCT((MOD(COLUMN('Guest Meal'!$C3:$AZ3),2)=1)*'Guest Meal'!$C3:$AZ3)</f>
        <v>0</v>
      </c>
      <c r="J3" s="13" cm="1">
        <f t="array" ref="J3">SUMPRODUCT((MOD(COLUMN('Guest Meal'!$C3:$AZ3),2)=0)*'Guest Meal'!$C3:$AZ3)</f>
        <v>3</v>
      </c>
      <c r="L3" s="14">
        <f>L2+1</f>
        <v>45505</v>
      </c>
    </row>
    <row r="4" spans="1:12" x14ac:dyDescent="0.2">
      <c r="A4" s="4"/>
      <c r="B4" s="4"/>
      <c r="C4" s="4"/>
      <c r="D4" s="4"/>
      <c r="E4" s="4"/>
      <c r="H4" s="6">
        <f>H3+1</f>
        <v>45475</v>
      </c>
      <c r="I4" s="12" cm="1">
        <f t="array" ref="I4">SUMPRODUCT((MOD(COLUMN('Guest Meal'!$C4:$AZ4),2)=1)*'Guest Meal'!$C4:$AZ4)</f>
        <v>3</v>
      </c>
      <c r="J4" s="13" cm="1">
        <f t="array" ref="J4">SUMPRODUCT((MOD(COLUMN('Guest Meal'!$C4:$AZ4),2)=0)*'Guest Meal'!$C4:$AZ4)</f>
        <v>4</v>
      </c>
      <c r="L4" s="14">
        <f t="shared" ref="L4:L12" si="0">L3+1</f>
        <v>45506</v>
      </c>
    </row>
    <row r="5" spans="1:12" x14ac:dyDescent="0.2">
      <c r="A5" s="3">
        <f>Baazar!A4</f>
        <v>45475</v>
      </c>
      <c r="B5" s="4" t="str">
        <f>IF(Baazar!B4="","",Baazar!B4)</f>
        <v>Imran Molla</v>
      </c>
      <c r="C5" s="4" t="str">
        <f>B5&amp;COUNTIF($B$3:B5,B5)</f>
        <v>Imran Molla1</v>
      </c>
      <c r="D5" s="4" t="str">
        <f>IF(Baazar!C4="","",Baazar!C4)</f>
        <v>Egg</v>
      </c>
      <c r="E5" s="4">
        <f>IF(Baazar!H4=0,"",Baazar!H4)</f>
        <v>516</v>
      </c>
      <c r="H5" s="6">
        <f t="shared" ref="H5:H33" si="1">H4+1</f>
        <v>45476</v>
      </c>
      <c r="I5" s="12" cm="1">
        <f t="array" ref="I5">SUMPRODUCT((MOD(COLUMN('Guest Meal'!$C5:$AZ5),2)=1)*'Guest Meal'!$C5:$AZ5)</f>
        <v>3</v>
      </c>
      <c r="J5" s="13" cm="1">
        <f t="array" ref="J5">SUMPRODUCT((MOD(COLUMN('Guest Meal'!$C5:$AZ5),2)=0)*'Guest Meal'!$C5:$AZ5)</f>
        <v>1</v>
      </c>
      <c r="L5" s="14">
        <f t="shared" si="0"/>
        <v>45507</v>
      </c>
    </row>
    <row r="6" spans="1:12" x14ac:dyDescent="0.2">
      <c r="A6" s="4"/>
      <c r="B6" s="4"/>
      <c r="C6" s="4"/>
      <c r="D6" s="4"/>
      <c r="E6" s="4"/>
      <c r="H6" s="6">
        <f t="shared" si="1"/>
        <v>45477</v>
      </c>
      <c r="I6" s="12" cm="1">
        <f t="array" ref="I6">SUMPRODUCT((MOD(COLUMN('Guest Meal'!$C6:$AZ6),2)=1)*'Guest Meal'!$C6:$AZ6)</f>
        <v>3</v>
      </c>
      <c r="J6" s="13" cm="1">
        <f t="array" ref="J6">SUMPRODUCT((MOD(COLUMN('Guest Meal'!$C6:$AZ6),2)=0)*'Guest Meal'!$C6:$AZ6)</f>
        <v>5</v>
      </c>
      <c r="L6" s="14">
        <f t="shared" si="0"/>
        <v>45508</v>
      </c>
    </row>
    <row r="7" spans="1:12" x14ac:dyDescent="0.2">
      <c r="A7" s="3">
        <f>Baazar!A6</f>
        <v>45476</v>
      </c>
      <c r="B7" s="4" t="str">
        <f>IF(Baazar!B6="","",Baazar!B6)</f>
        <v>Omar Faruk</v>
      </c>
      <c r="C7" s="4" t="str">
        <f>B7&amp;COUNTIF($B$3:B7,B7)</f>
        <v>Omar Faruk1</v>
      </c>
      <c r="D7" s="4" t="str">
        <f>IF(Baazar!C6="","",Baazar!C6)</f>
        <v>Fish</v>
      </c>
      <c r="E7" s="4">
        <f>IF(Baazar!H6=0,"",Baazar!H6)</f>
        <v>551</v>
      </c>
      <c r="H7" s="6">
        <f t="shared" si="1"/>
        <v>45478</v>
      </c>
      <c r="I7" s="12" cm="1">
        <f t="array" ref="I7">SUMPRODUCT((MOD(COLUMN('Guest Meal'!$C7:$AZ7),2)=1)*'Guest Meal'!$C7:$AZ7)</f>
        <v>4</v>
      </c>
      <c r="J7" s="13" cm="1">
        <f t="array" ref="J7">SUMPRODUCT((MOD(COLUMN('Guest Meal'!$C7:$AZ7),2)=0)*'Guest Meal'!$C7:$AZ7)</f>
        <v>4</v>
      </c>
      <c r="L7" s="14">
        <f t="shared" si="0"/>
        <v>45509</v>
      </c>
    </row>
    <row r="8" spans="1:12" x14ac:dyDescent="0.2">
      <c r="A8" s="4"/>
      <c r="B8" s="4"/>
      <c r="C8" s="4"/>
      <c r="D8" s="4"/>
      <c r="E8" s="4"/>
      <c r="H8" s="6">
        <f t="shared" si="1"/>
        <v>45479</v>
      </c>
      <c r="I8" s="12" cm="1">
        <f t="array" ref="I8">SUMPRODUCT((MOD(COLUMN('Guest Meal'!$C8:$AZ8),2)=1)*'Guest Meal'!$C8:$AZ8)</f>
        <v>0</v>
      </c>
      <c r="J8" s="13" cm="1">
        <f t="array" ref="J8">SUMPRODUCT((MOD(COLUMN('Guest Meal'!$C8:$AZ8),2)=0)*'Guest Meal'!$C8:$AZ8)</f>
        <v>0</v>
      </c>
      <c r="L8" s="14">
        <f t="shared" si="0"/>
        <v>45510</v>
      </c>
    </row>
    <row r="9" spans="1:12" x14ac:dyDescent="0.2">
      <c r="A9" s="3">
        <f>Baazar!A8</f>
        <v>45477</v>
      </c>
      <c r="B9" s="4" t="str">
        <f>IF(Baazar!B8="","",Baazar!B8)</f>
        <v>Masudur</v>
      </c>
      <c r="C9" s="4" t="str">
        <f>B9&amp;COUNTIF($B$3:B9,B9)</f>
        <v>Masudur1</v>
      </c>
      <c r="D9" s="4" t="str">
        <f>IF(Baazar!C8="","",Baazar!C8)</f>
        <v>Chicken</v>
      </c>
      <c r="E9" s="4">
        <f>IF(Baazar!H8=0,"",Baazar!H8)</f>
        <v>848</v>
      </c>
      <c r="H9" s="6">
        <f t="shared" si="1"/>
        <v>45480</v>
      </c>
      <c r="I9" s="12" cm="1">
        <f t="array" ref="I9">SUMPRODUCT((MOD(COLUMN('Guest Meal'!$C9:$AZ9),2)=1)*'Guest Meal'!$C9:$AZ9)</f>
        <v>0</v>
      </c>
      <c r="J9" s="13" cm="1">
        <f t="array" ref="J9">SUMPRODUCT((MOD(COLUMN('Guest Meal'!$C9:$AZ9),2)=0)*'Guest Meal'!$C9:$AZ9)</f>
        <v>2</v>
      </c>
      <c r="L9" s="14">
        <f t="shared" si="0"/>
        <v>45511</v>
      </c>
    </row>
    <row r="10" spans="1:12" x14ac:dyDescent="0.2">
      <c r="A10" s="4"/>
      <c r="B10" s="4"/>
      <c r="C10" s="4"/>
      <c r="D10" s="4"/>
      <c r="E10" s="4"/>
      <c r="H10" s="6">
        <f t="shared" si="1"/>
        <v>45481</v>
      </c>
      <c r="I10" s="12" cm="1">
        <f t="array" ref="I10">SUMPRODUCT((MOD(COLUMN('Guest Meal'!$C10:$AZ10),2)=1)*'Guest Meal'!$C10:$AZ10)</f>
        <v>1</v>
      </c>
      <c r="J10" s="13" cm="1">
        <f t="array" ref="J10">SUMPRODUCT((MOD(COLUMN('Guest Meal'!$C10:$AZ10),2)=0)*'Guest Meal'!$C10:$AZ10)</f>
        <v>0</v>
      </c>
      <c r="L10" s="14">
        <f t="shared" si="0"/>
        <v>45512</v>
      </c>
    </row>
    <row r="11" spans="1:12" x14ac:dyDescent="0.2">
      <c r="A11" s="3">
        <f>Baazar!A10</f>
        <v>45478</v>
      </c>
      <c r="B11" s="4" t="str">
        <f>IF(Baazar!B10="","",Baazar!B10)</f>
        <v>Masudur</v>
      </c>
      <c r="C11" s="4" t="str">
        <f>B11&amp;COUNTIF($B$3:B11,B11)</f>
        <v>Masudur2</v>
      </c>
      <c r="D11" s="4" t="str">
        <f>IF(Baazar!C10="","",Baazar!C10)</f>
        <v>Fish</v>
      </c>
      <c r="E11" s="4">
        <f>IF(Baazar!H10=0,"",Baazar!H10)</f>
        <v>623</v>
      </c>
      <c r="H11" s="6">
        <f t="shared" si="1"/>
        <v>45482</v>
      </c>
      <c r="I11" s="12" cm="1">
        <f t="array" ref="I11">SUMPRODUCT((MOD(COLUMN('Guest Meal'!$C11:$AZ11),2)=1)*'Guest Meal'!$C11:$AZ11)</f>
        <v>0</v>
      </c>
      <c r="J11" s="13" cm="1">
        <f t="array" ref="J11">SUMPRODUCT((MOD(COLUMN('Guest Meal'!$C11:$AZ11),2)=0)*'Guest Meal'!$C11:$AZ11)</f>
        <v>0</v>
      </c>
      <c r="L11" s="14">
        <f t="shared" si="0"/>
        <v>45513</v>
      </c>
    </row>
    <row r="12" spans="1:12" x14ac:dyDescent="0.2">
      <c r="A12" s="4"/>
      <c r="B12" s="4"/>
      <c r="C12" s="4"/>
      <c r="D12" s="4"/>
      <c r="E12" s="4"/>
      <c r="H12" s="6">
        <f t="shared" si="1"/>
        <v>45483</v>
      </c>
      <c r="I12" s="12" cm="1">
        <f t="array" ref="I12">SUMPRODUCT((MOD(COLUMN('Guest Meal'!$C12:$AZ12),2)=1)*'Guest Meal'!$C12:$AZ12)</f>
        <v>0</v>
      </c>
      <c r="J12" s="13" cm="1">
        <f t="array" ref="J12">SUMPRODUCT((MOD(COLUMN('Guest Meal'!$C12:$AZ12),2)=0)*'Guest Meal'!$C12:$AZ12)</f>
        <v>0</v>
      </c>
      <c r="L12" s="15">
        <f t="shared" si="0"/>
        <v>45514</v>
      </c>
    </row>
    <row r="13" spans="1:12" x14ac:dyDescent="0.2">
      <c r="A13" s="3">
        <f>Baazar!A12</f>
        <v>45479</v>
      </c>
      <c r="B13" s="4" t="str">
        <f>IF(Baazar!B12="","",Baazar!B12)</f>
        <v>Omar Faruk</v>
      </c>
      <c r="C13" s="4" t="str">
        <f>B13&amp;COUNTIF($B$3:B13,B13)</f>
        <v>Omar Faruk2</v>
      </c>
      <c r="D13" s="4" t="str">
        <f>IF(Baazar!C12="","",Baazar!C12)</f>
        <v>Beef</v>
      </c>
      <c r="E13" s="4">
        <f>IF(Baazar!H12=0,"",Baazar!H12)</f>
        <v>516</v>
      </c>
      <c r="H13" s="6">
        <f t="shared" si="1"/>
        <v>45484</v>
      </c>
      <c r="I13" s="12" cm="1">
        <f t="array" ref="I13">SUMPRODUCT((MOD(COLUMN('Guest Meal'!$C13:$AZ13),2)=1)*'Guest Meal'!$C13:$AZ13)</f>
        <v>0</v>
      </c>
      <c r="J13" s="13" cm="1">
        <f t="array" ref="J13">SUMPRODUCT((MOD(COLUMN('Guest Meal'!$C13:$AZ13),2)=0)*'Guest Meal'!$C13:$AZ13)</f>
        <v>0</v>
      </c>
    </row>
    <row r="14" spans="1:12" x14ac:dyDescent="0.2">
      <c r="A14" s="4"/>
      <c r="B14" s="4"/>
      <c r="C14" s="4"/>
      <c r="D14" s="4"/>
      <c r="E14" s="4"/>
      <c r="H14" s="6">
        <f t="shared" si="1"/>
        <v>45485</v>
      </c>
      <c r="I14" s="12" cm="1">
        <f t="array" ref="I14">SUMPRODUCT((MOD(COLUMN('Guest Meal'!$C14:$AZ14),2)=1)*'Guest Meal'!$C14:$AZ14)</f>
        <v>0</v>
      </c>
      <c r="J14" s="13" cm="1">
        <f t="array" ref="J14">SUMPRODUCT((MOD(COLUMN('Guest Meal'!$C14:$AZ14),2)=0)*'Guest Meal'!$C14:$AZ14)</f>
        <v>0</v>
      </c>
    </row>
    <row r="15" spans="1:12" x14ac:dyDescent="0.2">
      <c r="A15" s="3">
        <f>Baazar!A14</f>
        <v>45480</v>
      </c>
      <c r="B15" s="4" t="str">
        <f>IF(Baazar!B14="","",Baazar!B14)</f>
        <v>Sahidullaha</v>
      </c>
      <c r="C15" s="4" t="str">
        <f>B15&amp;COUNTIF($B$3:B15,B15)</f>
        <v>Sahidullaha1</v>
      </c>
      <c r="D15" s="4" t="str">
        <f>IF(Baazar!C14="","",Baazar!C14)</f>
        <v>Fish</v>
      </c>
      <c r="E15" s="4">
        <f>IF(Baazar!H14=0,"",Baazar!H14)</f>
        <v>549</v>
      </c>
      <c r="H15" s="6">
        <f t="shared" si="1"/>
        <v>45486</v>
      </c>
      <c r="I15" s="12" cm="1">
        <f t="array" ref="I15">SUMPRODUCT((MOD(COLUMN('Guest Meal'!$C15:$AZ15),2)=1)*'Guest Meal'!$C15:$AZ15)</f>
        <v>1</v>
      </c>
      <c r="J15" s="13" cm="1">
        <f t="array" ref="J15">SUMPRODUCT((MOD(COLUMN('Guest Meal'!$C15:$AZ15),2)=0)*'Guest Meal'!$C15:$AZ15)</f>
        <v>0</v>
      </c>
    </row>
    <row r="16" spans="1:12" x14ac:dyDescent="0.2">
      <c r="A16" s="4"/>
      <c r="B16" s="4"/>
      <c r="C16" s="4"/>
      <c r="D16" s="4"/>
      <c r="E16" s="4"/>
      <c r="H16" s="6">
        <f t="shared" si="1"/>
        <v>45487</v>
      </c>
      <c r="I16" s="12" cm="1">
        <f t="array" ref="I16">SUMPRODUCT((MOD(COLUMN('Guest Meal'!$C16:$AZ16),2)=1)*'Guest Meal'!$C16:$AZ16)</f>
        <v>0</v>
      </c>
      <c r="J16" s="13" cm="1">
        <f t="array" ref="J16">SUMPRODUCT((MOD(COLUMN('Guest Meal'!$C16:$AZ16),2)=0)*'Guest Meal'!$C16:$AZ16)</f>
        <v>0</v>
      </c>
    </row>
    <row r="17" spans="1:10" x14ac:dyDescent="0.2">
      <c r="A17" s="3">
        <f>Baazar!A16</f>
        <v>45481</v>
      </c>
      <c r="B17" s="4" t="str">
        <f>IF(Baazar!B16="","",Baazar!B16)</f>
        <v>Imran Molla</v>
      </c>
      <c r="C17" s="4" t="str">
        <f>B17&amp;COUNTIF($B$3:B17,B17)</f>
        <v>Imran Molla2</v>
      </c>
      <c r="D17" s="4" t="str">
        <f>IF(Baazar!C16="","",Baazar!C16)</f>
        <v>Chicken</v>
      </c>
      <c r="E17" s="4">
        <f>IF(Baazar!H16=0,"",Baazar!H16)</f>
        <v>704</v>
      </c>
      <c r="H17" s="6">
        <f t="shared" si="1"/>
        <v>45488</v>
      </c>
      <c r="I17" s="12" cm="1">
        <f t="array" ref="I17">SUMPRODUCT((MOD(COLUMN('Guest Meal'!$C17:$AZ17),2)=1)*'Guest Meal'!$C17:$AZ17)</f>
        <v>0</v>
      </c>
      <c r="J17" s="13" cm="1">
        <f t="array" ref="J17">SUMPRODUCT((MOD(COLUMN('Guest Meal'!$C17:$AZ17),2)=0)*'Guest Meal'!$C17:$AZ17)</f>
        <v>0</v>
      </c>
    </row>
    <row r="18" spans="1:10" x14ac:dyDescent="0.2">
      <c r="A18" s="4"/>
      <c r="B18" s="4"/>
      <c r="C18" s="4"/>
      <c r="D18" s="4"/>
      <c r="E18" s="4"/>
      <c r="H18" s="6">
        <f t="shared" si="1"/>
        <v>45489</v>
      </c>
      <c r="I18" s="12" cm="1">
        <f t="array" ref="I18">SUMPRODUCT((MOD(COLUMN('Guest Meal'!$C18:$AZ18),2)=1)*'Guest Meal'!$C18:$AZ18)</f>
        <v>0</v>
      </c>
      <c r="J18" s="13" cm="1">
        <f t="array" ref="J18">SUMPRODUCT((MOD(COLUMN('Guest Meal'!$C18:$AZ18),2)=0)*'Guest Meal'!$C18:$AZ18)</f>
        <v>0</v>
      </c>
    </row>
    <row r="19" spans="1:10" x14ac:dyDescent="0.2">
      <c r="A19" s="3">
        <f>Baazar!A18</f>
        <v>45482</v>
      </c>
      <c r="B19" s="4" t="str">
        <f>IF(Baazar!B18="","",Baazar!B18)</f>
        <v>Samaun</v>
      </c>
      <c r="C19" s="4" t="str">
        <f>B19&amp;COUNTIF($B$3:B19,B19)</f>
        <v>Samaun1</v>
      </c>
      <c r="D19" s="4" t="str">
        <f>IF(Baazar!C18="","",Baazar!C18)</f>
        <v>Egg</v>
      </c>
      <c r="E19" s="4">
        <f>IF(Baazar!H18=0,"",Baazar!H18)</f>
        <v>432</v>
      </c>
      <c r="H19" s="6">
        <f t="shared" si="1"/>
        <v>45490</v>
      </c>
      <c r="I19" s="12" cm="1">
        <f t="array" ref="I19">SUMPRODUCT((MOD(COLUMN('Guest Meal'!$C19:$AZ19),2)=1)*'Guest Meal'!$C19:$AZ19)</f>
        <v>0</v>
      </c>
      <c r="J19" s="13" cm="1">
        <f t="array" ref="J19">SUMPRODUCT((MOD(COLUMN('Guest Meal'!$C19:$AZ19),2)=0)*'Guest Meal'!$C19:$AZ19)</f>
        <v>0</v>
      </c>
    </row>
    <row r="20" spans="1:10" x14ac:dyDescent="0.2">
      <c r="A20" s="4"/>
      <c r="B20" s="4"/>
      <c r="C20" s="4"/>
      <c r="D20" s="4"/>
      <c r="E20" s="4"/>
      <c r="H20" s="6">
        <f t="shared" si="1"/>
        <v>45491</v>
      </c>
      <c r="I20" s="12" cm="1">
        <f t="array" ref="I20">SUMPRODUCT((MOD(COLUMN('Guest Meal'!$C20:$AZ20),2)=1)*'Guest Meal'!$C20:$AZ20)</f>
        <v>0</v>
      </c>
      <c r="J20" s="13" cm="1">
        <f t="array" ref="J20">SUMPRODUCT((MOD(COLUMN('Guest Meal'!$C20:$AZ20),2)=0)*'Guest Meal'!$C20:$AZ20)</f>
        <v>0</v>
      </c>
    </row>
    <row r="21" spans="1:10" x14ac:dyDescent="0.2">
      <c r="A21" s="3">
        <f>Baazar!A20</f>
        <v>45483</v>
      </c>
      <c r="B21" s="4" t="str">
        <f>IF(Baazar!B20="","",Baazar!B20)</f>
        <v>Sayad</v>
      </c>
      <c r="C21" s="4" t="str">
        <f>B21&amp;COUNTIF($B$3:B21,B21)</f>
        <v>Sayad1</v>
      </c>
      <c r="D21" s="4" t="str">
        <f>IF(Baazar!C20="","",Baazar!C20)</f>
        <v>Fish</v>
      </c>
      <c r="E21" s="4">
        <f>IF(Baazar!H20=0,"",Baazar!H20)</f>
        <v>620</v>
      </c>
      <c r="H21" s="6">
        <f t="shared" si="1"/>
        <v>45492</v>
      </c>
      <c r="I21" s="12" cm="1">
        <f t="array" ref="I21">SUMPRODUCT((MOD(COLUMN('Guest Meal'!$C21:$AZ21),2)=1)*'Guest Meal'!$C21:$AZ21)</f>
        <v>0</v>
      </c>
      <c r="J21" s="13" cm="1">
        <f t="array" ref="J21">SUMPRODUCT((MOD(COLUMN('Guest Meal'!$C21:$AZ21),2)=0)*'Guest Meal'!$C21:$AZ21)</f>
        <v>0</v>
      </c>
    </row>
    <row r="22" spans="1:10" x14ac:dyDescent="0.2">
      <c r="A22" s="4"/>
      <c r="B22" s="4"/>
      <c r="C22" s="4"/>
      <c r="D22" s="4"/>
      <c r="E22" s="4"/>
      <c r="H22" s="6">
        <f t="shared" si="1"/>
        <v>45493</v>
      </c>
      <c r="I22" s="12" cm="1">
        <f t="array" ref="I22">SUMPRODUCT((MOD(COLUMN('Guest Meal'!$C22:$AZ22),2)=1)*'Guest Meal'!$C22:$AZ22)</f>
        <v>0</v>
      </c>
      <c r="J22" s="13" cm="1">
        <f t="array" ref="J22">SUMPRODUCT((MOD(COLUMN('Guest Meal'!$C22:$AZ22),2)=0)*'Guest Meal'!$C22:$AZ22)</f>
        <v>0</v>
      </c>
    </row>
    <row r="23" spans="1:10" x14ac:dyDescent="0.2">
      <c r="A23" s="3">
        <f>Baazar!A22</f>
        <v>45484</v>
      </c>
      <c r="B23" s="4" t="str">
        <f>IF(Baazar!B22="","",Baazar!B22)</f>
        <v>Sahid Laskar</v>
      </c>
      <c r="C23" s="4" t="str">
        <f>B23&amp;COUNTIF($B$3:B23,B23)</f>
        <v>Sahid Laskar1</v>
      </c>
      <c r="D23" s="4" t="str">
        <f>IF(Baazar!C22="","",Baazar!C22)</f>
        <v>Beef</v>
      </c>
      <c r="E23" s="4">
        <f>IF(Baazar!H22=0,"",Baazar!H22)</f>
        <v>750</v>
      </c>
      <c r="H23" s="6">
        <f t="shared" si="1"/>
        <v>45494</v>
      </c>
      <c r="I23" s="12" cm="1">
        <f t="array" ref="I23">SUMPRODUCT((MOD(COLUMN('Guest Meal'!$C23:$AZ23),2)=1)*'Guest Meal'!$C23:$AZ23)</f>
        <v>0</v>
      </c>
      <c r="J23" s="13" cm="1">
        <f t="array" ref="J23">SUMPRODUCT((MOD(COLUMN('Guest Meal'!$C23:$AZ23),2)=0)*'Guest Meal'!$C23:$AZ23)</f>
        <v>0</v>
      </c>
    </row>
    <row r="24" spans="1:10" x14ac:dyDescent="0.2">
      <c r="A24" s="4"/>
      <c r="B24" s="4"/>
      <c r="C24" s="4"/>
      <c r="D24" s="4"/>
      <c r="E24" s="4"/>
      <c r="H24" s="6">
        <f t="shared" si="1"/>
        <v>45495</v>
      </c>
      <c r="I24" s="12" cm="1">
        <f t="array" ref="I24">SUMPRODUCT((MOD(COLUMN('Guest Meal'!$C24:$AZ24),2)=1)*'Guest Meal'!$C24:$AZ24)</f>
        <v>0</v>
      </c>
      <c r="J24" s="13" cm="1">
        <f t="array" ref="J24">SUMPRODUCT((MOD(COLUMN('Guest Meal'!$C24:$AZ24),2)=0)*'Guest Meal'!$C24:$AZ24)</f>
        <v>0</v>
      </c>
    </row>
    <row r="25" spans="1:10" x14ac:dyDescent="0.2">
      <c r="A25" s="3">
        <f>Baazar!A24</f>
        <v>45485</v>
      </c>
      <c r="B25" s="4" t="str">
        <f>IF(Baazar!B24="","",Baazar!B24)</f>
        <v>Sahidullaha</v>
      </c>
      <c r="C25" s="4" t="str">
        <f>B25&amp;COUNTIF($B$3:B25,B25)</f>
        <v>Sahidullaha2</v>
      </c>
      <c r="D25" s="4" t="str">
        <f>IF(Baazar!C24="","",Baazar!C24)</f>
        <v>Others</v>
      </c>
      <c r="E25" s="4">
        <f>IF(Baazar!H24=0,"",Baazar!H24)</f>
        <v>654</v>
      </c>
      <c r="H25" s="6">
        <f t="shared" si="1"/>
        <v>45496</v>
      </c>
      <c r="I25" s="12" cm="1">
        <f t="array" ref="I25">SUMPRODUCT((MOD(COLUMN('Guest Meal'!$C25:$AZ25),2)=1)*'Guest Meal'!$C25:$AZ25)</f>
        <v>0</v>
      </c>
      <c r="J25" s="13" cm="1">
        <f t="array" ref="J25">SUMPRODUCT((MOD(COLUMN('Guest Meal'!$C25:$AZ25),2)=0)*'Guest Meal'!$C25:$AZ25)</f>
        <v>0</v>
      </c>
    </row>
    <row r="26" spans="1:10" x14ac:dyDescent="0.2">
      <c r="A26" s="4"/>
      <c r="B26" s="4"/>
      <c r="C26" s="4"/>
      <c r="D26" s="4"/>
      <c r="E26" s="4"/>
      <c r="H26" s="6">
        <f t="shared" si="1"/>
        <v>45497</v>
      </c>
      <c r="I26" s="12" cm="1">
        <f t="array" ref="I26">SUMPRODUCT((MOD(COLUMN('Guest Meal'!$C26:$AZ26),2)=1)*'Guest Meal'!$C26:$AZ26)</f>
        <v>0</v>
      </c>
      <c r="J26" s="13" cm="1">
        <f t="array" ref="J26">SUMPRODUCT((MOD(COLUMN('Guest Meal'!$C26:$AZ26),2)=0)*'Guest Meal'!$C26:$AZ26)</f>
        <v>0</v>
      </c>
    </row>
    <row r="27" spans="1:10" x14ac:dyDescent="0.2">
      <c r="A27" s="3">
        <f>Baazar!A26</f>
        <v>45486</v>
      </c>
      <c r="B27" s="4" t="str">
        <f>IF(Baazar!B26="","",Baazar!B26)</f>
        <v>Mofazzal</v>
      </c>
      <c r="C27" s="4" t="str">
        <f>B27&amp;COUNTIF($B$3:B27,B27)</f>
        <v>Mofazzal1</v>
      </c>
      <c r="D27" s="4" t="str">
        <f>IF(Baazar!C26="","",Baazar!C26)</f>
        <v>Chicken</v>
      </c>
      <c r="E27" s="4">
        <f>IF(Baazar!H26=0,"",Baazar!H26)</f>
        <v>702</v>
      </c>
      <c r="H27" s="6">
        <f t="shared" si="1"/>
        <v>45498</v>
      </c>
      <c r="I27" s="12" cm="1">
        <f t="array" ref="I27">SUMPRODUCT((MOD(COLUMN('Guest Meal'!$C27:$AZ27),2)=1)*'Guest Meal'!$C27:$AZ27)</f>
        <v>0</v>
      </c>
      <c r="J27" s="13" cm="1">
        <f t="array" ref="J27">SUMPRODUCT((MOD(COLUMN('Guest Meal'!$C27:$AZ27),2)=0)*'Guest Meal'!$C27:$AZ27)</f>
        <v>0</v>
      </c>
    </row>
    <row r="28" spans="1:10" x14ac:dyDescent="0.2">
      <c r="A28" s="4"/>
      <c r="B28" s="4"/>
      <c r="C28" s="4"/>
      <c r="D28" s="4"/>
      <c r="E28" s="4"/>
      <c r="H28" s="6">
        <f t="shared" si="1"/>
        <v>45499</v>
      </c>
      <c r="I28" s="12" cm="1">
        <f t="array" ref="I28">SUMPRODUCT((MOD(COLUMN('Guest Meal'!$C28:$AZ28),2)=1)*'Guest Meal'!$C28:$AZ28)</f>
        <v>0</v>
      </c>
      <c r="J28" s="13" cm="1">
        <f t="array" ref="J28">SUMPRODUCT((MOD(COLUMN('Guest Meal'!$C28:$AZ28),2)=0)*'Guest Meal'!$C28:$AZ28)</f>
        <v>0</v>
      </c>
    </row>
    <row r="29" spans="1:10" x14ac:dyDescent="0.2">
      <c r="A29" s="3">
        <f>Baazar!A28</f>
        <v>45487</v>
      </c>
      <c r="B29" s="4" t="str">
        <f>IF(Baazar!B28="","",Baazar!B28)</f>
        <v>Aman</v>
      </c>
      <c r="C29" s="4" t="str">
        <f>B29&amp;COUNTIF($B$3:B29,B29)</f>
        <v>Aman1</v>
      </c>
      <c r="D29" s="4" t="str">
        <f>IF(Baazar!C28="","",Baazar!C28)</f>
        <v>Fish</v>
      </c>
      <c r="E29" s="4">
        <f>IF(Baazar!H28=0,"",Baazar!H28)</f>
        <v>505</v>
      </c>
      <c r="H29" s="6">
        <f t="shared" si="1"/>
        <v>45500</v>
      </c>
      <c r="I29" s="12" cm="1">
        <f t="array" ref="I29">SUMPRODUCT((MOD(COLUMN('Guest Meal'!$C29:$AZ29),2)=1)*'Guest Meal'!$C29:$AZ29)</f>
        <v>0</v>
      </c>
      <c r="J29" s="13" cm="1">
        <f t="array" ref="J29">SUMPRODUCT((MOD(COLUMN('Guest Meal'!$C29:$AZ29),2)=0)*'Guest Meal'!$C29:$AZ29)</f>
        <v>0</v>
      </c>
    </row>
    <row r="30" spans="1:10" x14ac:dyDescent="0.2">
      <c r="A30" s="4"/>
      <c r="B30" s="4"/>
      <c r="C30" s="4"/>
      <c r="D30" s="4"/>
      <c r="E30" s="4"/>
      <c r="H30" s="6">
        <f t="shared" si="1"/>
        <v>45501</v>
      </c>
      <c r="I30" s="12" cm="1">
        <f t="array" ref="I30">SUMPRODUCT((MOD(COLUMN('Guest Meal'!$C30:$AZ30),2)=1)*'Guest Meal'!$C30:$AZ30)</f>
        <v>0</v>
      </c>
      <c r="J30" s="13" cm="1">
        <f t="array" ref="J30">SUMPRODUCT((MOD(COLUMN('Guest Meal'!$C30:$AZ30),2)=0)*'Guest Meal'!$C30:$AZ30)</f>
        <v>0</v>
      </c>
    </row>
    <row r="31" spans="1:10" x14ac:dyDescent="0.2">
      <c r="A31" s="3">
        <f>Baazar!A30</f>
        <v>45488</v>
      </c>
      <c r="B31" s="4" t="str">
        <f>IF(Baazar!B30="","",Baazar!B30)</f>
        <v>Iftikar</v>
      </c>
      <c r="C31" s="4" t="str">
        <f>B31&amp;COUNTIF($B$3:B31,B31)</f>
        <v>Iftikar1</v>
      </c>
      <c r="D31" s="4" t="str">
        <f>IF(Baazar!C30="","",Baazar!C30)</f>
        <v>Beef</v>
      </c>
      <c r="E31" s="4">
        <f>IF(Baazar!H30=0,"",Baazar!H30)</f>
        <v>651</v>
      </c>
      <c r="H31" s="6">
        <f t="shared" si="1"/>
        <v>45502</v>
      </c>
      <c r="I31" s="12" cm="1">
        <f t="array" ref="I31">SUMPRODUCT((MOD(COLUMN('Guest Meal'!$C31:$AZ31),2)=1)*'Guest Meal'!$C31:$AZ31)</f>
        <v>0</v>
      </c>
      <c r="J31" s="13" cm="1">
        <f t="array" ref="J31">SUMPRODUCT((MOD(COLUMN('Guest Meal'!$C31:$AZ31),2)=0)*'Guest Meal'!$C31:$AZ31)</f>
        <v>0</v>
      </c>
    </row>
    <row r="32" spans="1:10" x14ac:dyDescent="0.2">
      <c r="A32" s="4"/>
      <c r="B32" s="4"/>
      <c r="C32" s="4"/>
      <c r="D32" s="4"/>
      <c r="E32" s="4"/>
      <c r="H32" s="6">
        <f t="shared" si="1"/>
        <v>45503</v>
      </c>
      <c r="I32" s="12" cm="1">
        <f t="array" ref="I32">SUMPRODUCT((MOD(COLUMN('Guest Meal'!$C32:$AZ32),2)=1)*'Guest Meal'!$C32:$AZ32)</f>
        <v>0</v>
      </c>
      <c r="J32" s="13" cm="1">
        <f t="array" ref="J32">SUMPRODUCT((MOD(COLUMN('Guest Meal'!$C32:$AZ32),2)=0)*'Guest Meal'!$C32:$AZ32)</f>
        <v>0</v>
      </c>
    </row>
    <row r="33" spans="1:10" x14ac:dyDescent="0.2">
      <c r="A33" s="3">
        <f>Baazar!A32</f>
        <v>45489</v>
      </c>
      <c r="B33" s="4" t="str">
        <f>IF(Baazar!B32="","",Baazar!B32)</f>
        <v>Jamal</v>
      </c>
      <c r="C33" s="4" t="str">
        <f>B33&amp;COUNTIF($B$3:B33,B33)</f>
        <v>Jamal1</v>
      </c>
      <c r="D33" s="4" t="str">
        <f>IF(Baazar!C32="","",Baazar!C32)</f>
        <v>Chicken</v>
      </c>
      <c r="E33" s="4">
        <f>IF(Baazar!H32=0,"",Baazar!H32)</f>
        <v>653</v>
      </c>
      <c r="H33" s="7">
        <f t="shared" si="1"/>
        <v>45504</v>
      </c>
      <c r="I33" s="12" cm="1">
        <f t="array" ref="I33">SUMPRODUCT((MOD(COLUMN('Guest Meal'!$C33:$AZ33),2)=1)*'Guest Meal'!$C33:$AZ33)</f>
        <v>0</v>
      </c>
      <c r="J33" s="13" cm="1">
        <f t="array" ref="J33">SUMPRODUCT((MOD(COLUMN('Guest Meal'!$C33:$AZ33),2)=0)*'Guest Meal'!$C33:$AZ33)</f>
        <v>0</v>
      </c>
    </row>
    <row r="34" spans="1:10" x14ac:dyDescent="0.2">
      <c r="A34" s="4"/>
      <c r="B34" s="4"/>
      <c r="C34" s="4"/>
      <c r="D34" s="4"/>
      <c r="E34" s="4"/>
      <c r="I34" s="16"/>
      <c r="J34" s="16"/>
    </row>
    <row r="35" spans="1:10" x14ac:dyDescent="0.2">
      <c r="A35" s="3">
        <f>Baazar!A34</f>
        <v>45490</v>
      </c>
      <c r="B35" s="4" t="str">
        <f>IF(Baazar!B34="","",Baazar!B34)</f>
        <v>Rahul</v>
      </c>
      <c r="C35" s="4" t="str">
        <f>B35&amp;COUNTIF($B$3:B35,B35)</f>
        <v>Rahul1</v>
      </c>
      <c r="D35" s="4" t="str">
        <f>IF(Baazar!C34="","",Baazar!C34)</f>
        <v>Fish</v>
      </c>
      <c r="E35" s="4">
        <f>IF(Baazar!H34=0,"",Baazar!H34)</f>
        <v>605</v>
      </c>
      <c r="I35" s="16"/>
      <c r="J35" s="16"/>
    </row>
    <row r="36" spans="1:10" x14ac:dyDescent="0.2">
      <c r="A36" s="4"/>
      <c r="B36" s="4"/>
      <c r="C36" s="4"/>
      <c r="D36" s="4"/>
      <c r="E36" s="4"/>
      <c r="I36" s="16"/>
      <c r="J36" s="16"/>
    </row>
    <row r="37" spans="1:10" x14ac:dyDescent="0.2">
      <c r="A37" s="3">
        <f>Baazar!A36</f>
        <v>45491</v>
      </c>
      <c r="B37" s="4" t="str">
        <f>IF(Baazar!B36="","",Baazar!B36)</f>
        <v>Nadim</v>
      </c>
      <c r="C37" s="4" t="str">
        <f>B37&amp;COUNTIF($B$3:B37,B37)</f>
        <v>Nadim1</v>
      </c>
      <c r="D37" s="4" t="str">
        <f>IF(Baazar!C36="","",Baazar!C36)</f>
        <v>Egg</v>
      </c>
      <c r="E37" s="4">
        <f>IF(Baazar!H36=0,"",Baazar!H36)</f>
        <v>295</v>
      </c>
      <c r="I37" s="16"/>
      <c r="J37" s="16"/>
    </row>
    <row r="38" spans="1:10" x14ac:dyDescent="0.2">
      <c r="A38" s="4"/>
      <c r="B38" s="4"/>
      <c r="C38" s="4"/>
      <c r="D38" s="4"/>
      <c r="E38" s="4"/>
      <c r="I38" s="16"/>
      <c r="J38" s="16"/>
    </row>
    <row r="39" spans="1:10" x14ac:dyDescent="0.2">
      <c r="A39" s="3">
        <f>Baazar!A38</f>
        <v>45492</v>
      </c>
      <c r="B39" s="4" t="str">
        <f>IF(Baazar!B38="","",Baazar!B38)</f>
        <v xml:space="preserve">Sahid Hossian </v>
      </c>
      <c r="C39" s="4" t="str">
        <f>B39&amp;COUNTIF($B$3:B39,B39)</f>
        <v>Sahid Hossian 1</v>
      </c>
      <c r="D39" s="4" t="str">
        <f>IF(Baazar!C38="","",Baazar!C38)</f>
        <v>Chicken</v>
      </c>
      <c r="E39" s="4">
        <f>IF(Baazar!H38=0,"",Baazar!H38)</f>
        <v>704</v>
      </c>
    </row>
    <row r="40" spans="1:10" x14ac:dyDescent="0.2">
      <c r="A40" s="4"/>
      <c r="B40" s="4"/>
      <c r="C40" s="4"/>
      <c r="D40" s="4"/>
      <c r="E40" s="4"/>
    </row>
    <row r="41" spans="1:10" x14ac:dyDescent="0.2">
      <c r="A41" s="3">
        <f>Baazar!A40</f>
        <v>45493</v>
      </c>
      <c r="B41" s="4" t="str">
        <f>IF(Baazar!B40="","",Baazar!B40)</f>
        <v>Mofazzal</v>
      </c>
      <c r="C41" s="4" t="str">
        <f>B41&amp;COUNTIF($B$3:B41,B41)</f>
        <v>Mofazzal2</v>
      </c>
      <c r="D41" s="4" t="str">
        <f>IF(Baazar!C40="","",Baazar!C40)</f>
        <v>Beef</v>
      </c>
      <c r="E41" s="4">
        <f>IF(Baazar!H40=0,"",Baazar!H40)</f>
        <v>653</v>
      </c>
    </row>
    <row r="42" spans="1:10" x14ac:dyDescent="0.2">
      <c r="A42" s="4"/>
      <c r="B42" s="4"/>
      <c r="C42" s="4"/>
      <c r="D42" s="4"/>
      <c r="E42" s="4"/>
    </row>
    <row r="43" spans="1:10" x14ac:dyDescent="0.2">
      <c r="A43" s="3">
        <f>Baazar!A42</f>
        <v>45494</v>
      </c>
      <c r="B43" s="4" t="str">
        <f>IF(Baazar!B42="","",Baazar!B42)</f>
        <v>Rahul</v>
      </c>
      <c r="C43" s="4" t="str">
        <f>B43&amp;COUNTIF($B$3:B43,B43)</f>
        <v>Rahul2</v>
      </c>
      <c r="D43" s="4" t="str">
        <f>IF(Baazar!C42="","",Baazar!C42)</f>
        <v>Chicken</v>
      </c>
      <c r="E43" s="4">
        <f>IF(Baazar!H42=0,"",Baazar!H42)</f>
        <v>611</v>
      </c>
    </row>
    <row r="44" spans="1:10" x14ac:dyDescent="0.2">
      <c r="A44" s="4"/>
      <c r="B44" s="4"/>
      <c r="C44" s="4"/>
      <c r="D44" s="4"/>
      <c r="E44" s="4"/>
    </row>
    <row r="45" spans="1:10" x14ac:dyDescent="0.2">
      <c r="A45" s="3">
        <f>Baazar!A44</f>
        <v>45495</v>
      </c>
      <c r="B45" s="4" t="str">
        <f>IF(Baazar!B44="","",Baazar!B44)</f>
        <v>Imran Saikh</v>
      </c>
      <c r="C45" s="4" t="str">
        <f>B45&amp;COUNTIF($B$3:B45,B45)</f>
        <v>Imran Saikh1</v>
      </c>
      <c r="D45" s="4" t="str">
        <f>IF(Baazar!C44="","",Baazar!C44)</f>
        <v>Chicken</v>
      </c>
      <c r="E45" s="4">
        <f>IF(Baazar!H44=0,"",Baazar!H44)</f>
        <v>779</v>
      </c>
    </row>
    <row r="46" spans="1:10" x14ac:dyDescent="0.2">
      <c r="A46" s="4"/>
      <c r="B46" s="4"/>
      <c r="C46" s="4"/>
      <c r="D46" s="4"/>
      <c r="E46" s="4"/>
    </row>
    <row r="47" spans="1:10" x14ac:dyDescent="0.2">
      <c r="A47" s="3">
        <f>Baazar!A46</f>
        <v>45496</v>
      </c>
      <c r="B47" s="4" t="str">
        <f>IF(Baazar!B46="","",Baazar!B46)</f>
        <v>Sahid Laskar</v>
      </c>
      <c r="C47" s="4" t="str">
        <f>B47&amp;COUNTIF($B$3:B47,B47)</f>
        <v>Sahid Laskar2</v>
      </c>
      <c r="D47" s="4" t="str">
        <f>IF(Baazar!C46="","",Baazar!C46)</f>
        <v>Egg</v>
      </c>
      <c r="E47" s="4">
        <f>IF(Baazar!H46=0,"",Baazar!H46)</f>
        <v>476</v>
      </c>
    </row>
    <row r="48" spans="1:10" x14ac:dyDescent="0.2">
      <c r="A48" s="4"/>
      <c r="B48" s="4"/>
      <c r="C48" s="4"/>
      <c r="D48" s="4"/>
      <c r="E48" s="4"/>
    </row>
    <row r="49" spans="1:5" x14ac:dyDescent="0.2">
      <c r="A49" s="3">
        <f>Baazar!A48</f>
        <v>45497</v>
      </c>
      <c r="B49" s="4" t="str">
        <f>IF(Baazar!B48="","",Baazar!B48)</f>
        <v>Jamal</v>
      </c>
      <c r="C49" s="4" t="str">
        <f>B49&amp;COUNTIF($B$3:B49,B49)</f>
        <v>Jamal2</v>
      </c>
      <c r="D49" s="4" t="str">
        <f>IF(Baazar!C48="","",Baazar!C48)</f>
        <v>Fish</v>
      </c>
      <c r="E49" s="4">
        <f>IF(Baazar!H48=0,"",Baazar!H48)</f>
        <v>787</v>
      </c>
    </row>
    <row r="50" spans="1:5" x14ac:dyDescent="0.2">
      <c r="A50" s="4"/>
      <c r="B50" s="4"/>
      <c r="C50" s="4"/>
      <c r="D50" s="4"/>
      <c r="E50" s="4"/>
    </row>
    <row r="51" spans="1:5" x14ac:dyDescent="0.2">
      <c r="A51" s="3">
        <f>Baazar!A50</f>
        <v>45498</v>
      </c>
      <c r="B51" s="4" t="str">
        <f>IF(Baazar!B50="","",Baazar!B50)</f>
        <v>Imran Saikh</v>
      </c>
      <c r="C51" s="4" t="str">
        <f>B51&amp;COUNTIF($B$3:B51,B51)</f>
        <v>Imran Saikh2</v>
      </c>
      <c r="D51" s="4" t="str">
        <f>IF(Baazar!C50="","",Baazar!C50)</f>
        <v>Beef</v>
      </c>
      <c r="E51" s="4">
        <f>IF(Baazar!H50=0,"",Baazar!H50)</f>
        <v>729</v>
      </c>
    </row>
    <row r="52" spans="1:5" x14ac:dyDescent="0.2">
      <c r="A52" s="4"/>
      <c r="B52" s="4"/>
      <c r="C52" s="4"/>
      <c r="D52" s="4"/>
      <c r="E52" s="4"/>
    </row>
    <row r="53" spans="1:5" x14ac:dyDescent="0.2">
      <c r="A53" s="3">
        <f>Baazar!A52</f>
        <v>45499</v>
      </c>
      <c r="B53" s="4" t="str">
        <f>IF(Baazar!B52="","",Baazar!B52)</f>
        <v xml:space="preserve">Sahid Hossian </v>
      </c>
      <c r="C53" s="4" t="str">
        <f>B53&amp;COUNTIF($B$3:B53,B53)</f>
        <v>Sahid Hossian 2</v>
      </c>
      <c r="D53" s="4" t="str">
        <f>IF(Baazar!C52="","",Baazar!C52)</f>
        <v>Chicken</v>
      </c>
      <c r="E53" s="4" t="str">
        <f>IF(Baazar!H52=0,"",Baazar!H52)</f>
        <v/>
      </c>
    </row>
    <row r="54" spans="1:5" x14ac:dyDescent="0.2">
      <c r="A54" s="4"/>
      <c r="B54" s="4"/>
      <c r="C54" s="4"/>
      <c r="D54" s="4"/>
      <c r="E54" s="4"/>
    </row>
    <row r="55" spans="1:5" x14ac:dyDescent="0.2">
      <c r="A55" s="3">
        <f>Baazar!A54</f>
        <v>45500</v>
      </c>
      <c r="B55" s="4" t="str">
        <f>IF(Baazar!B54="","",Baazar!B54)</f>
        <v xml:space="preserve">Sahid Hossian </v>
      </c>
      <c r="C55" s="4" t="str">
        <f>B55&amp;COUNTIF($B$3:B55,B55)</f>
        <v>Sahid Hossian 3</v>
      </c>
      <c r="D55" s="4" t="str">
        <f>IF(Baazar!C54="","",Baazar!C54)</f>
        <v>Egg</v>
      </c>
      <c r="E55" s="4" t="str">
        <f>IF(Baazar!H54=0,"",Baazar!H54)</f>
        <v/>
      </c>
    </row>
    <row r="56" spans="1:5" x14ac:dyDescent="0.2">
      <c r="A56" s="4"/>
      <c r="B56" s="4"/>
      <c r="C56" s="4"/>
      <c r="D56" s="4"/>
      <c r="E56" s="4"/>
    </row>
    <row r="57" spans="1:5" x14ac:dyDescent="0.2">
      <c r="A57" s="3">
        <f>Baazar!A56</f>
        <v>45501</v>
      </c>
      <c r="B57" s="4" t="str">
        <f>IF(Baazar!B56="","",Baazar!B56)</f>
        <v>Aman</v>
      </c>
      <c r="C57" s="4" t="str">
        <f>B57&amp;COUNTIF($B$3:B57,B57)</f>
        <v>Aman2</v>
      </c>
      <c r="D57" s="4" t="str">
        <f>IF(Baazar!C56="","",Baazar!C56)</f>
        <v>Fish</v>
      </c>
      <c r="E57" s="4">
        <f>IF(Baazar!H56=0,"",Baazar!H56)</f>
        <v>447</v>
      </c>
    </row>
    <row r="58" spans="1:5" x14ac:dyDescent="0.2">
      <c r="A58" s="4"/>
      <c r="B58" s="4"/>
      <c r="C58" s="4"/>
      <c r="D58" s="4"/>
      <c r="E58" s="4"/>
    </row>
    <row r="59" spans="1:5" x14ac:dyDescent="0.2">
      <c r="A59" s="3">
        <f>Baazar!A58</f>
        <v>45502</v>
      </c>
      <c r="B59" s="4" t="str">
        <f>IF(Baazar!B58="","",Baazar!B58)</f>
        <v>Iftikar</v>
      </c>
      <c r="C59" s="4" t="str">
        <f>B59&amp;COUNTIF($B$3:B59,B59)</f>
        <v>Iftikar2</v>
      </c>
      <c r="D59" s="4" t="str">
        <f>IF(Baazar!C58="","",Baazar!C58)</f>
        <v>Beef</v>
      </c>
      <c r="E59" s="4" t="str">
        <f>IF(Baazar!H58=0,"",Baazar!H58)</f>
        <v/>
      </c>
    </row>
    <row r="60" spans="1:5" x14ac:dyDescent="0.2">
      <c r="A60" s="4"/>
      <c r="B60" s="4"/>
      <c r="C60" s="4"/>
      <c r="D60" s="4"/>
      <c r="E60" s="4"/>
    </row>
    <row r="61" spans="1:5" x14ac:dyDescent="0.2">
      <c r="A61" s="3">
        <f>Baazar!A60</f>
        <v>45503</v>
      </c>
      <c r="B61" s="4" t="str">
        <f>IF(Baazar!B60="","",Baazar!B60)</f>
        <v>Sayad</v>
      </c>
      <c r="C61" s="4" t="str">
        <f>B61&amp;COUNTIF($B$3:B61,B61)</f>
        <v>Sayad2</v>
      </c>
      <c r="D61" s="4" t="str">
        <f>IF(Baazar!C60="","",Baazar!C60)</f>
        <v>Chicken</v>
      </c>
      <c r="E61" s="4" t="str">
        <f>IF(Baazar!H60=0,"",Baazar!H60)</f>
        <v/>
      </c>
    </row>
    <row r="62" spans="1:5" x14ac:dyDescent="0.2">
      <c r="A62" s="4"/>
      <c r="B62" s="4"/>
      <c r="C62" s="4"/>
      <c r="D62" s="4"/>
      <c r="E62" s="4"/>
    </row>
    <row r="63" spans="1:5" x14ac:dyDescent="0.2">
      <c r="A63" s="3">
        <f>Baazar!A62</f>
        <v>45504</v>
      </c>
      <c r="B63" s="4" t="str">
        <f>IF(Baazar!B62="","",Baazar!B62)</f>
        <v>Sagir</v>
      </c>
      <c r="C63" s="4" t="str">
        <f>B63&amp;COUNTIF($B$3:B63,B63)</f>
        <v>Sagir2</v>
      </c>
      <c r="D63" s="4" t="str">
        <f>IF(Baazar!C62="","",Baazar!C62)</f>
        <v>Fish</v>
      </c>
      <c r="E63" s="4" t="str">
        <f>IF(Baazar!H62=0,"",Baazar!H62)</f>
        <v/>
      </c>
    </row>
  </sheetData>
  <sheetProtection algorithmName="SHA-512" hashValue="VphlpsbVAdorqFoeN2yq7x4p0QH1p9T0Tcb8kCThiHAm9sA59E1ksS3FhQPvacY39T71EyySAc/QUrKDsriIew==" saltValue="SmVn5Nar59Wc77eIObJlKQ==" spinCount="100000" sheet="1" objects="1" scenarios="1" selectLockedCells="1" selectUnlockedCells="1"/>
  <mergeCells count="6">
    <mergeCell ref="H1:J1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Today's Update</vt:lpstr>
      <vt:lpstr>Dashboard</vt:lpstr>
      <vt:lpstr>Meal Counting</vt:lpstr>
      <vt:lpstr>Guest Meal</vt:lpstr>
      <vt:lpstr>Baazar</vt:lpstr>
      <vt:lpstr>Expenses</vt:lpstr>
      <vt:lpstr> Payment</vt:lpstr>
      <vt:lpstr>Summery</vt:lpstr>
      <vt:lpstr>Data-Info</vt:lpstr>
      <vt:lpstr> Group</vt:lpstr>
      <vt:lpstr>hidden_data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USER</cp:lastModifiedBy>
  <cp:lastPrinted>2024-07-09T02:17:00Z</cp:lastPrinted>
  <dcterms:created xsi:type="dcterms:W3CDTF">2015-06-16T12:47:00Z</dcterms:created>
  <dcterms:modified xsi:type="dcterms:W3CDTF">2024-07-28T19:29:52Z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