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C90698C1-4C7E-2048-B1D7-10FD2C1FC220}" xr6:coauthVersionLast="47" xr6:coauthVersionMax="47" xr10:uidLastSave="{00000000-0000-0000-0000-000000000000}"/>
  <workbookProtection workbookAlgorithmName="SHA-512" workbookHashValue="gXL2CwYmcvgy0+G9TRIAnQMTMiFhq/k7D1ahkVhMC7mJ2llQX9GOqUFv2Zlr1lbumqJcQoI8Pqbepj8JpUxkzQ==" workbookSaltValue="q8iPt4Z7pHGyjlkydv1sfw==" workbookSpinCount="100000" lockStructure="1"/>
  <bookViews>
    <workbookView xWindow="-120" yWindow="-120" windowWidth="20730" windowHeight="11160" tabRatio="789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Summery" sheetId="10" r:id="rId8"/>
    <sheet name="Data-Info" sheetId="11" r:id="rId9"/>
    <sheet name="Cooking Group" sheetId="12" r:id="rId10"/>
    <sheet name="hidden_data" sheetId="7" state="hidden" r:id="rId11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9" l="1"/>
  <c r="E41" i="9"/>
  <c r="E25" i="10"/>
  <c r="P11" i="5"/>
  <c r="A56" i="9"/>
  <c r="A57" i="9"/>
  <c r="A58" i="9"/>
  <c r="A59" i="9"/>
  <c r="A60" i="9"/>
  <c r="A61" i="9"/>
  <c r="A62" i="9"/>
  <c r="A63" i="9"/>
  <c r="A64" i="9"/>
  <c r="A65" i="9"/>
  <c r="L50" i="3"/>
  <c r="N50" i="3"/>
  <c r="AJ42" i="3"/>
  <c r="A51" i="9"/>
  <c r="G47" i="9"/>
  <c r="G48" i="9"/>
  <c r="G49" i="9"/>
  <c r="A41" i="9"/>
  <c r="C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O5" i="5"/>
  <c r="J15" i="10"/>
  <c r="E6" i="10"/>
  <c r="D22" i="10"/>
  <c r="I15" i="7"/>
  <c r="E5" i="10"/>
  <c r="D21" i="10"/>
  <c r="P3" i="5"/>
  <c r="G62" i="4"/>
  <c r="G63" i="4"/>
  <c r="H62" i="4"/>
  <c r="E63" i="7"/>
  <c r="D63" i="7"/>
  <c r="B63" i="7"/>
  <c r="B3" i="7"/>
  <c r="B5" i="7"/>
  <c r="B7" i="7"/>
  <c r="B9" i="7"/>
  <c r="B11" i="7"/>
  <c r="B13" i="7"/>
  <c r="B15" i="7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B47" i="7"/>
  <c r="B49" i="7"/>
  <c r="B51" i="7"/>
  <c r="B53" i="7"/>
  <c r="B55" i="7"/>
  <c r="B57" i="7"/>
  <c r="B59" i="7"/>
  <c r="B61" i="7"/>
  <c r="C63" i="7"/>
  <c r="G60" i="4"/>
  <c r="G61" i="4"/>
  <c r="H60" i="4"/>
  <c r="E61" i="7"/>
  <c r="D61" i="7"/>
  <c r="C61" i="7"/>
  <c r="G58" i="4"/>
  <c r="G59" i="4"/>
  <c r="H58" i="4"/>
  <c r="E59" i="7"/>
  <c r="D59" i="7"/>
  <c r="C59" i="7"/>
  <c r="G56" i="4"/>
  <c r="G57" i="4"/>
  <c r="H56" i="4"/>
  <c r="E57" i="7"/>
  <c r="D57" i="7"/>
  <c r="C57" i="7"/>
  <c r="G54" i="4"/>
  <c r="G55" i="4"/>
  <c r="H54" i="4"/>
  <c r="E55" i="7"/>
  <c r="D55" i="7"/>
  <c r="C55" i="7"/>
  <c r="G52" i="4"/>
  <c r="G53" i="4"/>
  <c r="H52" i="4"/>
  <c r="E53" i="7"/>
  <c r="D53" i="7"/>
  <c r="C53" i="7"/>
  <c r="G50" i="4"/>
  <c r="G51" i="4"/>
  <c r="H50" i="4"/>
  <c r="E51" i="7"/>
  <c r="D51" i="7"/>
  <c r="C51" i="7"/>
  <c r="G48" i="4"/>
  <c r="G49" i="4"/>
  <c r="H48" i="4"/>
  <c r="E49" i="7"/>
  <c r="D49" i="7"/>
  <c r="C49" i="7"/>
  <c r="G46" i="4"/>
  <c r="G47" i="4"/>
  <c r="H46" i="4"/>
  <c r="E47" i="7"/>
  <c r="D47" i="7"/>
  <c r="C47" i="7"/>
  <c r="G44" i="4"/>
  <c r="G45" i="4"/>
  <c r="H44" i="4"/>
  <c r="E45" i="7"/>
  <c r="D45" i="7"/>
  <c r="C45" i="7"/>
  <c r="G42" i="4"/>
  <c r="G43" i="4"/>
  <c r="H42" i="4"/>
  <c r="E43" i="7"/>
  <c r="D43" i="7"/>
  <c r="C43" i="7"/>
  <c r="G40" i="4"/>
  <c r="G41" i="4"/>
  <c r="H40" i="4"/>
  <c r="E41" i="7"/>
  <c r="D41" i="7"/>
  <c r="C41" i="7"/>
  <c r="G38" i="4"/>
  <c r="G39" i="4"/>
  <c r="H38" i="4"/>
  <c r="E39" i="7"/>
  <c r="D39" i="7"/>
  <c r="C39" i="7"/>
  <c r="G36" i="4"/>
  <c r="G37" i="4"/>
  <c r="H36" i="4"/>
  <c r="E37" i="7"/>
  <c r="D37" i="7"/>
  <c r="C37" i="7"/>
  <c r="G34" i="4"/>
  <c r="G35" i="4"/>
  <c r="H34" i="4"/>
  <c r="E35" i="7"/>
  <c r="D35" i="7"/>
  <c r="C35" i="7"/>
  <c r="J33" i="7"/>
  <c r="I33" i="7"/>
  <c r="G32" i="4"/>
  <c r="G33" i="4"/>
  <c r="H32" i="4"/>
  <c r="E33" i="7"/>
  <c r="D33" i="7"/>
  <c r="C33" i="7"/>
  <c r="J32" i="7"/>
  <c r="I32" i="7"/>
  <c r="J31" i="7"/>
  <c r="I31" i="7"/>
  <c r="G30" i="4"/>
  <c r="G31" i="4"/>
  <c r="H30" i="4"/>
  <c r="E31" i="7"/>
  <c r="D31" i="7"/>
  <c r="C31" i="7"/>
  <c r="J30" i="7"/>
  <c r="I30" i="7"/>
  <c r="J29" i="7"/>
  <c r="I29" i="7"/>
  <c r="G28" i="4"/>
  <c r="H28" i="4"/>
  <c r="E29" i="7"/>
  <c r="E2" i="6"/>
  <c r="G29" i="4"/>
  <c r="D29" i="7"/>
  <c r="C29" i="7"/>
  <c r="J28" i="7"/>
  <c r="I28" i="7"/>
  <c r="J27" i="7"/>
  <c r="I27" i="7"/>
  <c r="G26" i="4"/>
  <c r="H26" i="4"/>
  <c r="G27" i="4"/>
  <c r="D27" i="7"/>
  <c r="C27" i="7"/>
  <c r="J26" i="7"/>
  <c r="I26" i="7"/>
  <c r="J25" i="7"/>
  <c r="I25" i="7"/>
  <c r="G24" i="4"/>
  <c r="G25" i="4"/>
  <c r="H24" i="4"/>
  <c r="E25" i="7"/>
  <c r="D25" i="7"/>
  <c r="C25" i="7"/>
  <c r="J24" i="7"/>
  <c r="I24" i="7"/>
  <c r="J23" i="7"/>
  <c r="I23" i="7"/>
  <c r="G22" i="4"/>
  <c r="G23" i="4"/>
  <c r="H22" i="4"/>
  <c r="E23" i="7"/>
  <c r="D23" i="7"/>
  <c r="C23" i="7"/>
  <c r="J22" i="7"/>
  <c r="I22" i="7"/>
  <c r="J21" i="7"/>
  <c r="I21" i="7"/>
  <c r="G20" i="4"/>
  <c r="G21" i="4"/>
  <c r="H20" i="4"/>
  <c r="E21" i="7"/>
  <c r="D21" i="7"/>
  <c r="C21" i="7"/>
  <c r="J20" i="7"/>
  <c r="I20" i="7"/>
  <c r="J19" i="7"/>
  <c r="I19" i="7"/>
  <c r="G18" i="4"/>
  <c r="G19" i="4"/>
  <c r="H18" i="4"/>
  <c r="E19" i="7"/>
  <c r="D19" i="7"/>
  <c r="C19" i="7"/>
  <c r="J18" i="7"/>
  <c r="I18" i="7"/>
  <c r="J17" i="7"/>
  <c r="I17" i="7"/>
  <c r="G16" i="4"/>
  <c r="G17" i="4"/>
  <c r="H16" i="4"/>
  <c r="E17" i="7"/>
  <c r="D17" i="7"/>
  <c r="C17" i="7"/>
  <c r="J16" i="7"/>
  <c r="I16" i="7"/>
  <c r="J15" i="7"/>
  <c r="G14" i="4"/>
  <c r="G15" i="4"/>
  <c r="H14" i="4"/>
  <c r="E15" i="7"/>
  <c r="D15" i="7"/>
  <c r="C15" i="7"/>
  <c r="J14" i="7"/>
  <c r="I14" i="7"/>
  <c r="J13" i="7"/>
  <c r="I13" i="7"/>
  <c r="G12" i="4"/>
  <c r="G13" i="4"/>
  <c r="H12" i="4"/>
  <c r="E13" i="7"/>
  <c r="D13" i="7"/>
  <c r="C13" i="7"/>
  <c r="J12" i="7"/>
  <c r="I12" i="7"/>
  <c r="J11" i="7"/>
  <c r="I11" i="7"/>
  <c r="G10" i="4"/>
  <c r="G11" i="4"/>
  <c r="H10" i="4"/>
  <c r="E11" i="7"/>
  <c r="D11" i="7"/>
  <c r="C11" i="7"/>
  <c r="J10" i="7"/>
  <c r="I10" i="7"/>
  <c r="J9" i="7"/>
  <c r="I9" i="7"/>
  <c r="G8" i="4"/>
  <c r="G9" i="4"/>
  <c r="H8" i="4"/>
  <c r="E9" i="7"/>
  <c r="D9" i="7"/>
  <c r="C9" i="7"/>
  <c r="J8" i="7"/>
  <c r="I8" i="7"/>
  <c r="J7" i="7"/>
  <c r="I7" i="7"/>
  <c r="G6" i="4"/>
  <c r="G7" i="4"/>
  <c r="H6" i="4"/>
  <c r="E7" i="7"/>
  <c r="D7" i="7"/>
  <c r="C7" i="7"/>
  <c r="J6" i="7"/>
  <c r="I6" i="7"/>
  <c r="J5" i="7"/>
  <c r="I5" i="7"/>
  <c r="G4" i="4"/>
  <c r="G5" i="4"/>
  <c r="H4" i="4"/>
  <c r="E5" i="7"/>
  <c r="D5" i="7"/>
  <c r="C5" i="7"/>
  <c r="J4" i="7"/>
  <c r="I4" i="7"/>
  <c r="J3" i="7"/>
  <c r="I3" i="7"/>
  <c r="G2" i="4"/>
  <c r="G3" i="4"/>
  <c r="H2" i="4"/>
  <c r="E3" i="7"/>
  <c r="D3" i="7"/>
  <c r="C3" i="7"/>
  <c r="E51" i="9"/>
  <c r="I45" i="9"/>
  <c r="J14" i="10"/>
  <c r="E45" i="9"/>
  <c r="E46" i="9"/>
  <c r="E47" i="9"/>
  <c r="A47" i="9"/>
  <c r="G46" i="9"/>
  <c r="A46" i="9"/>
  <c r="G45" i="9"/>
  <c r="A45" i="9"/>
  <c r="G44" i="9"/>
  <c r="G43" i="9"/>
  <c r="J36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1" i="9"/>
  <c r="I31" i="9"/>
  <c r="G32" i="9"/>
  <c r="I32" i="9"/>
  <c r="G33" i="9"/>
  <c r="I33" i="9"/>
  <c r="G34" i="9"/>
  <c r="I34" i="9"/>
  <c r="G35" i="9"/>
  <c r="I35" i="9"/>
  <c r="A35" i="9"/>
  <c r="A34" i="9"/>
  <c r="A33" i="9"/>
  <c r="A32" i="9"/>
  <c r="A31" i="9"/>
  <c r="G30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J2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N37" i="3"/>
  <c r="AN41" i="3"/>
  <c r="AM39" i="3"/>
  <c r="AM42" i="3"/>
  <c r="AN39" i="3"/>
  <c r="AN42" i="3"/>
  <c r="AK37" i="3"/>
  <c r="AK41" i="3"/>
  <c r="AL37" i="3"/>
  <c r="AL41" i="3"/>
  <c r="AK39" i="3"/>
  <c r="AK42" i="3"/>
  <c r="AL39" i="3"/>
  <c r="AI37" i="3"/>
  <c r="AI41" i="3"/>
  <c r="AJ37" i="3"/>
  <c r="AI38" i="3"/>
  <c r="AI39" i="3"/>
  <c r="AI42" i="3"/>
  <c r="AJ39" i="3"/>
  <c r="AG37" i="3"/>
  <c r="AG41" i="3"/>
  <c r="AH37" i="3"/>
  <c r="AH41" i="3"/>
  <c r="AG39" i="3"/>
  <c r="AG42" i="3"/>
  <c r="AH39" i="3"/>
  <c r="AH42" i="3"/>
  <c r="AE37" i="3"/>
  <c r="AE41" i="3"/>
  <c r="AF37" i="3"/>
  <c r="AF41" i="3"/>
  <c r="AE39" i="3"/>
  <c r="AE42" i="3"/>
  <c r="AF39" i="3"/>
  <c r="AF42" i="3"/>
  <c r="AC37" i="3"/>
  <c r="AD37" i="3"/>
  <c r="AC38" i="3"/>
  <c r="AD41" i="3"/>
  <c r="AC39" i="3"/>
  <c r="AC42" i="3"/>
  <c r="AD39" i="3"/>
  <c r="AD42" i="3"/>
  <c r="AA37" i="3"/>
  <c r="AB37" i="3"/>
  <c r="AA38" i="3"/>
  <c r="AB41" i="3"/>
  <c r="AA39" i="3"/>
  <c r="AA42" i="3"/>
  <c r="AB39" i="3"/>
  <c r="AB42" i="3"/>
  <c r="Y37" i="3"/>
  <c r="Y41" i="3"/>
  <c r="Z37" i="3"/>
  <c r="Z41" i="3"/>
  <c r="Y39" i="3"/>
  <c r="Y42" i="3"/>
  <c r="Z39" i="3"/>
  <c r="Z42" i="3"/>
  <c r="W37" i="3"/>
  <c r="X37" i="3"/>
  <c r="X41" i="3"/>
  <c r="W39" i="3"/>
  <c r="W42" i="3"/>
  <c r="X39" i="3"/>
  <c r="X42" i="3"/>
  <c r="U37" i="3"/>
  <c r="U41" i="3"/>
  <c r="V37" i="3"/>
  <c r="V41" i="3"/>
  <c r="U39" i="3"/>
  <c r="U42" i="3"/>
  <c r="V39" i="3"/>
  <c r="V42" i="3"/>
  <c r="S37" i="3"/>
  <c r="T37" i="3"/>
  <c r="T41" i="3"/>
  <c r="S39" i="3"/>
  <c r="S42" i="3"/>
  <c r="T39" i="3"/>
  <c r="T42" i="3"/>
  <c r="Q37" i="3"/>
  <c r="Q41" i="3"/>
  <c r="R37" i="3"/>
  <c r="R41" i="3"/>
  <c r="Q39" i="3"/>
  <c r="Q42" i="3"/>
  <c r="R39" i="3"/>
  <c r="R42" i="3"/>
  <c r="O37" i="3"/>
  <c r="O41" i="3"/>
  <c r="P37" i="3"/>
  <c r="P41" i="3"/>
  <c r="O43" i="3"/>
  <c r="O39" i="3"/>
  <c r="O42" i="3"/>
  <c r="P39" i="3"/>
  <c r="P42" i="3"/>
  <c r="M37" i="3"/>
  <c r="M41" i="3"/>
  <c r="N37" i="3"/>
  <c r="N41" i="3"/>
  <c r="M39" i="3"/>
  <c r="M42" i="3"/>
  <c r="N39" i="3"/>
  <c r="N42" i="3"/>
  <c r="K37" i="3"/>
  <c r="K41" i="3"/>
  <c r="L37" i="3"/>
  <c r="L41" i="3"/>
  <c r="K43" i="3"/>
  <c r="K39" i="3"/>
  <c r="K42" i="3"/>
  <c r="L39" i="3"/>
  <c r="L42" i="3"/>
  <c r="I37" i="3"/>
  <c r="I41" i="3"/>
  <c r="I39" i="3"/>
  <c r="I42" i="3"/>
  <c r="J37" i="3"/>
  <c r="J41" i="3"/>
  <c r="J39" i="3"/>
  <c r="J42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D37" i="3"/>
  <c r="D41" i="3"/>
  <c r="C39" i="3"/>
  <c r="C42" i="3"/>
  <c r="D39" i="3"/>
  <c r="D42" i="3"/>
  <c r="AE38" i="3"/>
  <c r="G38" i="3"/>
  <c r="E38" i="3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C5" i="5"/>
  <c r="D5" i="5"/>
  <c r="F5" i="5"/>
  <c r="D7" i="8"/>
  <c r="B30" i="8"/>
  <c r="AA41" i="3"/>
  <c r="AA43" i="3"/>
  <c r="AG38" i="3"/>
  <c r="C38" i="3"/>
  <c r="U38" i="3"/>
  <c r="W38" i="3"/>
  <c r="S38" i="3"/>
  <c r="I44" i="9"/>
  <c r="J13" i="10"/>
  <c r="K3" i="10"/>
  <c r="S41" i="3"/>
  <c r="S43" i="3"/>
  <c r="E21" i="10"/>
  <c r="E22" i="10"/>
  <c r="F5" i="10"/>
  <c r="AJ41" i="3"/>
  <c r="AI43" i="3"/>
  <c r="I43" i="3"/>
  <c r="M43" i="3"/>
  <c r="C43" i="3"/>
  <c r="AL42" i="3"/>
  <c r="U43" i="3"/>
  <c r="AE43" i="3"/>
  <c r="AK43" i="3"/>
  <c r="AG43" i="3"/>
  <c r="K38" i="3"/>
  <c r="Q43" i="3"/>
  <c r="Q38" i="3"/>
  <c r="AM43" i="3"/>
  <c r="AM38" i="3"/>
  <c r="AK38" i="3"/>
  <c r="AC41" i="3"/>
  <c r="AC43" i="3"/>
  <c r="Y43" i="3"/>
  <c r="W41" i="3"/>
  <c r="W43" i="3"/>
  <c r="M38" i="3"/>
  <c r="O38" i="3"/>
  <c r="I38" i="3"/>
  <c r="U4" i="5"/>
  <c r="E4" i="10"/>
  <c r="T4" i="5"/>
  <c r="E3" i="10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I43" i="9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K4" i="10"/>
  <c r="K5" i="10"/>
  <c r="M5" i="5"/>
  <c r="I36" i="9"/>
  <c r="E13" i="10"/>
  <c r="I2" i="6"/>
  <c r="I18" i="6"/>
  <c r="I14" i="6"/>
  <c r="E27" i="7"/>
  <c r="E13" i="6"/>
  <c r="I13" i="6"/>
  <c r="H64" i="4"/>
  <c r="E12" i="10"/>
  <c r="I19" i="6"/>
  <c r="I16" i="6"/>
  <c r="I12" i="6"/>
  <c r="I8" i="6"/>
  <c r="I4" i="6"/>
  <c r="I10" i="6"/>
  <c r="I6" i="6"/>
  <c r="I20" i="6"/>
  <c r="I17" i="6"/>
  <c r="I9" i="6"/>
  <c r="I5" i="6"/>
  <c r="I21" i="6"/>
  <c r="I15" i="6"/>
  <c r="I11" i="6"/>
  <c r="I7" i="6"/>
  <c r="I3" i="6"/>
  <c r="Y38" i="3"/>
  <c r="K4" i="5"/>
  <c r="F23" i="8"/>
  <c r="J4" i="5"/>
  <c r="I21" i="10"/>
  <c r="T5" i="5"/>
  <c r="F3" i="10"/>
  <c r="F7" i="10"/>
  <c r="J12" i="10"/>
  <c r="J16" i="10"/>
  <c r="I50" i="9"/>
  <c r="P13" i="5"/>
  <c r="A4" i="4"/>
  <c r="A3" i="7"/>
  <c r="E14" i="10"/>
  <c r="I22" i="6"/>
  <c r="D23" i="8"/>
  <c r="J5" i="5"/>
  <c r="B23" i="8"/>
  <c r="E27" i="10"/>
  <c r="I26" i="10"/>
  <c r="P15" i="5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A5" i="7"/>
  <c r="A6" i="4"/>
  <c r="A7" i="7"/>
  <c r="A8" i="4"/>
  <c r="A10" i="4"/>
  <c r="A9" i="7"/>
  <c r="A12" i="4"/>
  <c r="A11" i="7"/>
  <c r="A13" i="7"/>
  <c r="A14" i="4"/>
  <c r="A15" i="7"/>
  <c r="A16" i="4"/>
  <c r="A18" i="4"/>
  <c r="A17" i="7"/>
  <c r="A20" i="4"/>
  <c r="A19" i="7"/>
  <c r="A21" i="7"/>
  <c r="A22" i="4"/>
  <c r="A23" i="7"/>
  <c r="A24" i="4"/>
  <c r="A26" i="4"/>
  <c r="A25" i="7"/>
  <c r="A28" i="4"/>
  <c r="A27" i="7"/>
  <c r="A29" i="7"/>
  <c r="A30" i="4"/>
  <c r="A31" i="7"/>
  <c r="A32" i="4"/>
  <c r="A34" i="4"/>
  <c r="A33" i="7"/>
  <c r="A36" i="4"/>
  <c r="A35" i="7"/>
  <c r="A38" i="4"/>
  <c r="A37" i="7"/>
  <c r="A40" i="4"/>
  <c r="A39" i="7"/>
  <c r="A42" i="4"/>
  <c r="A41" i="7"/>
  <c r="A44" i="4"/>
  <c r="A43" i="7"/>
  <c r="A46" i="4"/>
  <c r="A45" i="7"/>
  <c r="A48" i="4"/>
  <c r="A47" i="7"/>
  <c r="A50" i="4"/>
  <c r="A49" i="7"/>
  <c r="A52" i="4"/>
  <c r="A51" i="7"/>
  <c r="A54" i="4"/>
  <c r="A53" i="7"/>
  <c r="A56" i="4"/>
  <c r="A55" i="7"/>
  <c r="A58" i="4"/>
  <c r="A57" i="7"/>
  <c r="A60" i="4"/>
  <c r="A59" i="7"/>
  <c r="A62" i="4"/>
  <c r="A63" i="7"/>
  <c r="A61" i="7"/>
  <c r="I5" i="5"/>
  <c r="E15" i="8"/>
  <c r="H5" i="5"/>
  <c r="B15" i="8"/>
</calcChain>
</file>

<file path=xl/sharedStrings.xml><?xml version="1.0" encoding="utf-8"?>
<sst xmlns="http://schemas.openxmlformats.org/spreadsheetml/2006/main" count="1105" uniqueCount="152">
  <si>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</si>
  <si>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</si>
  <si>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</si>
  <si>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</si>
  <si>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</si>
  <si>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</si>
  <si>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</si>
  <si>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</si>
  <si>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</si>
  <si>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</si>
  <si>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</si>
  <si>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</si>
  <si>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</si>
  <si>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</si>
  <si>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</si>
  <si>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</si>
  <si>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</si>
  <si>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</si>
  <si>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</si>
  <si>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</si>
  <si>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</si>
  <si>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</si>
  <si>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</si>
  <si>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</si>
  <si>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</si>
  <si>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</si>
  <si>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</si>
  <si>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</si>
  <si>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</si>
  <si>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</si>
  <si>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</si>
  <si>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</si>
  <si>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</si>
  <si>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</si>
  <si>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</si>
  <si>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</si>
  <si>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</si>
  <si>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</si>
  <si>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</si>
  <si>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</si>
  <si>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</si>
  <si>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</si>
  <si>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</si>
  <si>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</si>
  <si>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</si>
  <si>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</si>
  <si>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</si>
  <si>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</si>
  <si>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</si>
  <si>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</si>
  <si>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</si>
  <si>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</si>
  <si>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</si>
  <si>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</si>
  <si>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</si>
  <si>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</si>
  <si>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</si>
  <si>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</si>
  <si>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</si>
  <si>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</si>
  <si>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</si>
  <si>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</si>
  <si>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</si>
  <si>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</si>
  <si>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</si>
  <si>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</si>
  <si>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</si>
  <si>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</si>
  <si>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</si>
  <si>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</si>
  <si>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</si>
  <si>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</si>
  <si>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</si>
  <si>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</si>
  <si>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</si>
  <si>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</si>
  <si>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</si>
  <si>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</si>
  <si>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</si>
  <si>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</si>
  <si>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</si>
  <si>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</si>
  <si>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</si>
  <si>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</si>
  <si>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</si>
  <si>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</si>
  <si>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</si>
  <si>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</si>
  <si>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</si>
  <si>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</si>
  <si>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</si>
  <si>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</si>
  <si>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</si>
  <si>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Per Head</t>
  </si>
  <si>
    <t>Total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</si>
  <si>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</si>
  <si>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</si>
  <si>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</si>
  <si>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</si>
  <si>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</si>
  <si>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</si>
  <si>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</si>
  <si>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</si>
  <si>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</si>
  <si>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</si>
  <si>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</si>
  <si>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</si>
  <si>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</si>
  <si>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</si>
  <si>
    <t>Total In-active Member</t>
  </si>
  <si>
    <t>Total Active Member</t>
  </si>
  <si>
    <t>Active Member</t>
  </si>
  <si>
    <t>Inactive Member</t>
  </si>
  <si>
    <t>Others Expenses [Per head]</t>
  </si>
  <si>
    <t>Total Guest Meal</t>
  </si>
  <si>
    <t>Total Member Meal</t>
  </si>
  <si>
    <t>Convenor Baazaar Amout</t>
  </si>
  <si>
    <t>Total Member Baazaar Amount</t>
  </si>
  <si>
    <t>Total Amount</t>
  </si>
  <si>
    <t>Electric Bill</t>
  </si>
  <si>
    <t>( Member Details )</t>
  </si>
  <si>
    <t>( Meal Details )</t>
  </si>
  <si>
    <t>( Will be devide by per head )</t>
  </si>
  <si>
    <t>( Will be devide by per meal )</t>
  </si>
  <si>
    <t>Total Expenses Summery</t>
  </si>
  <si>
    <t>( Guest Meal Collection )</t>
  </si>
  <si>
    <t>ratna rice 1 packet=26kg</t>
  </si>
  <si>
    <t>Starting Date</t>
  </si>
  <si>
    <t>Total In-Active Member</t>
  </si>
  <si>
    <t>Didi's Charge / Head</t>
  </si>
  <si>
    <t xml:space="preserve">Day </t>
  </si>
  <si>
    <t>Electric Bill / Month</t>
  </si>
  <si>
    <t>Team</t>
  </si>
  <si>
    <t>Members</t>
  </si>
  <si>
    <t>A</t>
  </si>
  <si>
    <t>B</t>
  </si>
  <si>
    <t>E</t>
  </si>
  <si>
    <t>C</t>
  </si>
  <si>
    <t>F</t>
  </si>
  <si>
    <t>Note:-</t>
  </si>
  <si>
    <t xml:space="preserve">Meal Off </t>
  </si>
  <si>
    <t xml:space="preserve">S/L </t>
  </si>
  <si>
    <t>Fine Amout</t>
  </si>
  <si>
    <t>Reaaon</t>
  </si>
  <si>
    <t>Fine Collection</t>
  </si>
  <si>
    <t>Fourtune Oil</t>
  </si>
  <si>
    <t>Advance Collected</t>
  </si>
  <si>
    <t>Total Expenses</t>
  </si>
  <si>
    <t>Amount Left</t>
  </si>
  <si>
    <t>( Convenor Balance Details )</t>
  </si>
  <si>
    <t>Fund Collection</t>
  </si>
  <si>
    <t>Fund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</si>
</sst>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/mm\/yyyy\ \(ddd\)"/>
    <numFmt numFmtId="167" formatCode="dd/mmm\,\ ddd"/>
    <numFmt numFmtId="168" formatCode="dd\ mmm\ yyyy\ \(ddd\)"/>
    <numFmt numFmtId="169" formatCode="_ [$₹-4009]\ * #,##0.00_ ;_ [$₹-4009]\ * \-#,##0.00_ ;_ [$₹-4009]\ * &quot;-&quot;??_ ;_ @_ "/>
    <numFmt numFmtId="170" formatCode="&quot;₹&quot;#,##0.00_);[Red]\(&quot;₹&quot;#,##0.00\)"/>
    <numFmt numFmtId="171" formatCode="mmmm\ /\ yyyy"/>
    <numFmt numFmtId="172" formatCode="dd\-mm\-yyyy"/>
    <numFmt numFmtId="173" formatCode="_ &quot;₹&quot;* #,##0.00_ ;_ &quot;₹&quot;* \-#,##0.00_ ;_ &quot;₹&quot;* &quot;-&quot;??_ ;_ @_ "/>
    <numFmt numFmtId="174" formatCode="dd/mmm\,\ yyyy\ /\ ddd"/>
    <numFmt numFmtId="175" formatCode="dd/mm/ss\ \(ddd\)\ h:mm:ss\ AM/PM"/>
    <numFmt numFmtId="176" formatCode="dd/mm/yyyy\ \(ddd\)"/>
    <numFmt numFmtId="177" formatCode="&quot;₹&quot;\ #,##0.00"/>
    <numFmt numFmtId="178" formatCode="dd\ mmm\,\ yyyy\ \(ddd\)"/>
  </numFmts>
  <fonts count="11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b/>
      <sz val="14"/>
      <color theme="9" tint="-0.499984740745262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29096346934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002060"/>
      <name val="Arial Black"/>
      <family val="2"/>
    </font>
    <font>
      <b/>
      <sz val="30"/>
      <color rgb="FFFF0000"/>
      <name val="Calibri"/>
      <family val="2"/>
      <scheme val="minor"/>
    </font>
    <font>
      <b/>
      <sz val="22"/>
      <color theme="0"/>
      <name val="Arial Black"/>
      <family val="2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sz val="22"/>
      <color theme="5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rgb="FF3FF2FB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5C67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A8FF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79FFDF"/>
        <bgColor indexed="64"/>
      </patternFill>
    </fill>
    <fill>
      <patternFill patternType="solid">
        <fgColor rgb="FFD1FFF4"/>
        <bgColor indexed="64"/>
      </patternFill>
    </fill>
    <fill>
      <patternFill patternType="solid">
        <fgColor rgb="FFF19E65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59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2" fontId="4" fillId="5" borderId="5" xfId="0" applyNumberFormat="1" applyFont="1" applyFill="1" applyBorder="1" applyAlignment="1">
      <alignment horizontal="center" vertical="center"/>
    </xf>
    <xf numFmtId="172" fontId="4" fillId="5" borderId="6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164" fontId="3" fillId="9" borderId="0" xfId="0" applyNumberFormat="1" applyFont="1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11" borderId="18" xfId="0" applyFont="1" applyFill="1" applyBorder="1" applyAlignment="1" applyProtection="1">
      <alignment horizontal="center" vertical="center"/>
      <protection hidden="1"/>
    </xf>
    <xf numFmtId="0" fontId="8" fillId="12" borderId="18" xfId="0" applyFont="1" applyFill="1" applyBorder="1" applyAlignment="1" applyProtection="1">
      <alignment horizontal="center" vertical="center"/>
      <protection hidden="1"/>
    </xf>
    <xf numFmtId="0" fontId="9" fillId="13" borderId="19" xfId="0" applyFont="1" applyFill="1" applyBorder="1" applyAlignment="1" applyProtection="1">
      <alignment horizontal="center" vertical="center"/>
      <protection hidden="1"/>
    </xf>
    <xf numFmtId="176" fontId="9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176" fontId="9" fillId="14" borderId="3" xfId="0" applyNumberFormat="1" applyFont="1" applyFill="1" applyBorder="1" applyAlignment="1" applyProtection="1">
      <alignment horizontal="center" vertical="center"/>
      <protection locked="0" hidden="1"/>
    </xf>
    <xf numFmtId="176" fontId="9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vertical="center"/>
      <protection hidden="1"/>
    </xf>
    <xf numFmtId="0" fontId="12" fillId="17" borderId="2" xfId="0" applyFont="1" applyFill="1" applyBorder="1" applyAlignment="1" applyProtection="1">
      <alignment horizontal="center" vertical="center"/>
      <protection hidden="1"/>
    </xf>
    <xf numFmtId="0" fontId="7" fillId="11" borderId="2" xfId="0" applyFont="1" applyFill="1" applyBorder="1" applyAlignment="1" applyProtection="1">
      <alignment horizontal="center" vertical="center"/>
      <protection hidden="1"/>
    </xf>
    <xf numFmtId="176" fontId="9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3" xfId="0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Alignment="1" applyProtection="1">
      <alignment horizontal="center" vertical="center"/>
      <protection hidden="1"/>
    </xf>
    <xf numFmtId="0" fontId="7" fillId="19" borderId="18" xfId="0" applyFont="1" applyFill="1" applyBorder="1" applyAlignment="1" applyProtection="1">
      <alignment horizontal="center" vertical="center"/>
      <protection hidden="1"/>
    </xf>
    <xf numFmtId="164" fontId="7" fillId="20" borderId="18" xfId="0" applyNumberFormat="1" applyFont="1" applyFill="1" applyBorder="1" applyAlignment="1" applyProtection="1">
      <alignment horizontal="center" vertical="center"/>
      <protection hidden="1"/>
    </xf>
    <xf numFmtId="0" fontId="8" fillId="12" borderId="25" xfId="0" applyFont="1" applyFill="1" applyBorder="1" applyAlignment="1" applyProtection="1">
      <alignment horizontal="center" vertical="center"/>
      <protection hidden="1"/>
    </xf>
    <xf numFmtId="0" fontId="9" fillId="21" borderId="2" xfId="0" applyFont="1" applyFill="1" applyBorder="1" applyAlignment="1" applyProtection="1">
      <alignment horizontal="center" vertical="center"/>
      <protection locked="0" hidden="1"/>
    </xf>
    <xf numFmtId="164" fontId="9" fillId="0" borderId="2" xfId="0" applyNumberFormat="1" applyFont="1" applyBorder="1" applyAlignment="1" applyProtection="1">
      <alignment horizontal="center" vertical="center"/>
      <protection locked="0" hidden="1"/>
    </xf>
    <xf numFmtId="164" fontId="9" fillId="22" borderId="2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Border="1" applyAlignment="1" applyProtection="1">
      <alignment horizontal="center" vertical="center"/>
      <protection locked="0" hidden="1"/>
    </xf>
    <xf numFmtId="164" fontId="9" fillId="0" borderId="3" xfId="0" applyNumberFormat="1" applyFont="1" applyBorder="1" applyAlignment="1" applyProtection="1">
      <alignment horizontal="center" vertical="center"/>
      <protection locked="0" hidden="1"/>
    </xf>
    <xf numFmtId="164" fontId="9" fillId="22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27" xfId="0" applyNumberFormat="1" applyFont="1" applyBorder="1" applyAlignment="1" applyProtection="1">
      <alignment horizontal="center" vertical="center"/>
      <protection locked="0" hidden="1"/>
    </xf>
    <xf numFmtId="0" fontId="9" fillId="21" borderId="3" xfId="0" applyFont="1" applyFill="1" applyBorder="1" applyAlignment="1" applyProtection="1">
      <alignment horizontal="center" vertical="center"/>
      <protection locked="0" hidden="1"/>
    </xf>
    <xf numFmtId="0" fontId="9" fillId="21" borderId="1" xfId="0" applyFont="1" applyFill="1" applyBorder="1" applyAlignment="1" applyProtection="1">
      <alignment horizontal="center" vertical="center"/>
      <protection locked="0" hidden="1"/>
    </xf>
    <xf numFmtId="164" fontId="9" fillId="0" borderId="1" xfId="0" applyNumberFormat="1" applyFont="1" applyBorder="1" applyAlignment="1" applyProtection="1">
      <alignment horizontal="center" vertical="center"/>
      <protection locked="0" hidden="1"/>
    </xf>
    <xf numFmtId="164" fontId="9" fillId="22" borderId="1" xfId="0" applyNumberFormat="1" applyFont="1" applyFill="1" applyBorder="1" applyAlignment="1" applyProtection="1">
      <alignment horizontal="center" vertical="center"/>
      <protection hidden="1"/>
    </xf>
    <xf numFmtId="164" fontId="9" fillId="0" borderId="28" xfId="0" applyNumberFormat="1" applyFont="1" applyBorder="1" applyAlignment="1" applyProtection="1">
      <alignment horizontal="center" vertical="center"/>
      <protection locked="0" hidden="1"/>
    </xf>
    <xf numFmtId="0" fontId="13" fillId="9" borderId="0" xfId="0" applyFont="1" applyFill="1" applyAlignment="1" applyProtection="1">
      <alignment vertical="center"/>
      <protection hidden="1"/>
    </xf>
    <xf numFmtId="164" fontId="0" fillId="9" borderId="0" xfId="0" applyNumberFormat="1" applyFill="1" applyAlignment="1" applyProtection="1">
      <alignment horizontal="center" vertical="center"/>
      <protection hidden="1"/>
    </xf>
    <xf numFmtId="164" fontId="5" fillId="9" borderId="0" xfId="0" applyNumberFormat="1" applyFont="1" applyFill="1" applyAlignment="1" applyProtection="1">
      <alignment horizontal="center" vertical="center"/>
      <protection hidden="1"/>
    </xf>
    <xf numFmtId="164" fontId="16" fillId="25" borderId="15" xfId="0" applyNumberFormat="1" applyFont="1" applyFill="1" applyBorder="1" applyAlignment="1" applyProtection="1">
      <alignment horizontal="center" vertical="center"/>
      <protection hidden="1"/>
    </xf>
    <xf numFmtId="0" fontId="17" fillId="12" borderId="34" xfId="0" applyFont="1" applyFill="1" applyBorder="1" applyAlignment="1" applyProtection="1">
      <alignment horizontal="center" vertical="center"/>
      <protection locked="0" hidden="1"/>
    </xf>
    <xf numFmtId="164" fontId="9" fillId="26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5" xfId="0" applyFont="1" applyFill="1" applyBorder="1" applyAlignment="1" applyProtection="1">
      <alignment horizontal="center" vertical="center"/>
      <protection locked="0" hidden="1"/>
    </xf>
    <xf numFmtId="164" fontId="9" fillId="26" borderId="36" xfId="0" applyNumberFormat="1" applyFont="1" applyFill="1" applyBorder="1" applyAlignment="1" applyProtection="1">
      <alignment horizontal="center" vertical="center"/>
      <protection hidden="1"/>
    </xf>
    <xf numFmtId="164" fontId="9" fillId="26" borderId="37" xfId="0" applyNumberFormat="1" applyFont="1" applyFill="1" applyBorder="1" applyAlignment="1" applyProtection="1">
      <alignment horizontal="center" vertical="center"/>
      <protection hidden="1"/>
    </xf>
    <xf numFmtId="0" fontId="6" fillId="9" borderId="38" xfId="0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right" vertical="center"/>
      <protection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21" fillId="7" borderId="4" xfId="0" applyFont="1" applyFill="1" applyBorder="1" applyAlignment="1" applyProtection="1">
      <alignment horizontal="center" vertical="center"/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  <xf numFmtId="0" fontId="0" fillId="27" borderId="5" xfId="0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locked="0" hidden="1"/>
    </xf>
    <xf numFmtId="176" fontId="12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7" borderId="30" xfId="0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/>
      <protection locked="0" hidden="1"/>
    </xf>
    <xf numFmtId="176" fontId="12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1" xfId="0" applyNumberForma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 wrapText="1"/>
      <protection hidden="1"/>
    </xf>
    <xf numFmtId="164" fontId="0" fillId="9" borderId="1" xfId="0" applyNumberFormat="1" applyFill="1" applyBorder="1" applyAlignment="1" applyProtection="1">
      <alignment horizontal="center" vertical="center" wrapText="1"/>
      <protection hidden="1"/>
    </xf>
    <xf numFmtId="0" fontId="22" fillId="7" borderId="8" xfId="0" applyFont="1" applyFill="1" applyBorder="1" applyAlignment="1" applyProtection="1">
      <alignment horizontal="center" vertical="center"/>
      <protection hidden="1"/>
    </xf>
    <xf numFmtId="164" fontId="11" fillId="29" borderId="3" xfId="0" applyNumberFormat="1" applyFont="1" applyFill="1" applyBorder="1" applyAlignment="1" applyProtection="1">
      <alignment horizontal="center" vertical="center"/>
      <protection hidden="1"/>
    </xf>
    <xf numFmtId="0" fontId="23" fillId="0" borderId="9" xfId="0" applyFont="1" applyBorder="1" applyAlignment="1" applyProtection="1">
      <alignment horizontal="center" vertical="center"/>
      <protection locked="0" hidden="1"/>
    </xf>
    <xf numFmtId="164" fontId="11" fillId="29" borderId="1" xfId="0" applyNumberFormat="1" applyFont="1" applyFill="1" applyBorder="1" applyAlignment="1" applyProtection="1">
      <alignment horizontal="center" vertical="center"/>
      <protection hidden="1"/>
    </xf>
    <xf numFmtId="0" fontId="23" fillId="0" borderId="39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6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15" fillId="7" borderId="4" xfId="0" applyFont="1" applyFill="1" applyBorder="1" applyAlignment="1" applyProtection="1">
      <alignment horizontal="center" vertical="center"/>
      <protection hidden="1"/>
    </xf>
    <xf numFmtId="0" fontId="15" fillId="7" borderId="7" xfId="0" applyFont="1" applyFill="1" applyBorder="1" applyAlignment="1" applyProtection="1">
      <alignment horizontal="center" vertical="center"/>
      <protection hidden="1"/>
    </xf>
    <xf numFmtId="0" fontId="27" fillId="6" borderId="3" xfId="0" applyFont="1" applyFill="1" applyBorder="1" applyAlignment="1" applyProtection="1">
      <alignment horizontal="center" vertical="center"/>
      <protection locked="0" hidden="1"/>
    </xf>
    <xf numFmtId="0" fontId="28" fillId="6" borderId="3" xfId="0" applyFont="1" applyFill="1" applyBorder="1" applyAlignment="1" applyProtection="1">
      <alignment horizontal="center" vertical="center"/>
      <protection locked="0" hidden="1"/>
    </xf>
    <xf numFmtId="169" fontId="28" fillId="6" borderId="3" xfId="0" applyNumberFormat="1" applyFont="1" applyFill="1" applyBorder="1" applyAlignment="1" applyProtection="1">
      <alignment horizontal="center" vertical="center"/>
      <protection locked="0" hidden="1"/>
    </xf>
    <xf numFmtId="0" fontId="27" fillId="9" borderId="3" xfId="0" applyFont="1" applyFill="1" applyBorder="1" applyAlignment="1" applyProtection="1">
      <alignment horizontal="center" vertical="center"/>
      <protection locked="0" hidden="1"/>
    </xf>
    <xf numFmtId="0" fontId="28" fillId="9" borderId="3" xfId="0" applyFont="1" applyFill="1" applyBorder="1" applyAlignment="1" applyProtection="1">
      <alignment horizontal="center" vertical="center"/>
      <protection locked="0" hidden="1"/>
    </xf>
    <xf numFmtId="169" fontId="28" fillId="9" borderId="3" xfId="0" applyNumberFormat="1" applyFont="1" applyFill="1" applyBorder="1" applyAlignment="1" applyProtection="1">
      <alignment horizontal="center" vertical="center"/>
      <protection locked="0" hidden="1"/>
    </xf>
    <xf numFmtId="0" fontId="27" fillId="2" borderId="3" xfId="0" applyFont="1" applyFill="1" applyBorder="1" applyAlignment="1" applyProtection="1">
      <alignment horizontal="center" vertical="center"/>
      <protection locked="0" hidden="1"/>
    </xf>
    <xf numFmtId="0" fontId="28" fillId="2" borderId="3" xfId="0" applyFont="1" applyFill="1" applyBorder="1" applyAlignment="1" applyProtection="1">
      <alignment horizontal="center" vertical="center"/>
      <protection locked="0" hidden="1"/>
    </xf>
    <xf numFmtId="169" fontId="28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7" fillId="9" borderId="1" xfId="0" applyFont="1" applyFill="1" applyBorder="1" applyAlignment="1" applyProtection="1">
      <alignment horizontal="center" vertical="center"/>
      <protection locked="0" hidden="1"/>
    </xf>
    <xf numFmtId="0" fontId="28" fillId="9" borderId="1" xfId="0" applyFont="1" applyFill="1" applyBorder="1" applyAlignment="1" applyProtection="1">
      <alignment horizontal="center" vertical="center"/>
      <protection locked="0" hidden="1"/>
    </xf>
    <xf numFmtId="169" fontId="28" fillId="9" borderId="1" xfId="0" applyNumberFormat="1" applyFont="1" applyFill="1" applyBorder="1" applyAlignment="1" applyProtection="1">
      <alignment horizontal="center" vertical="center"/>
      <protection locked="0" hidden="1"/>
    </xf>
    <xf numFmtId="169" fontId="28" fillId="6" borderId="3" xfId="0" applyNumberFormat="1" applyFont="1" applyFill="1" applyBorder="1" applyAlignment="1" applyProtection="1">
      <alignment horizontal="center" vertical="center"/>
      <protection hidden="1"/>
    </xf>
    <xf numFmtId="169" fontId="28" fillId="9" borderId="3" xfId="0" applyNumberFormat="1" applyFont="1" applyFill="1" applyBorder="1" applyAlignment="1" applyProtection="1">
      <alignment horizontal="center" vertical="center"/>
      <protection hidden="1"/>
    </xf>
    <xf numFmtId="169" fontId="28" fillId="2" borderId="3" xfId="0" applyNumberFormat="1" applyFont="1" applyFill="1" applyBorder="1" applyAlignment="1" applyProtection="1">
      <alignment horizontal="center" vertical="center"/>
      <protection hidden="1"/>
    </xf>
    <xf numFmtId="169" fontId="28" fillId="9" borderId="1" xfId="0" applyNumberFormat="1" applyFont="1" applyFill="1" applyBorder="1" applyAlignment="1" applyProtection="1">
      <alignment horizontal="center" vertical="center"/>
      <protection hidden="1"/>
    </xf>
    <xf numFmtId="0" fontId="15" fillId="30" borderId="8" xfId="0" applyFont="1" applyFill="1" applyBorder="1" applyAlignment="1" applyProtection="1">
      <alignment horizontal="center" vertical="center"/>
      <protection hidden="1"/>
    </xf>
    <xf numFmtId="49" fontId="34" fillId="9" borderId="9" xfId="0" applyNumberFormat="1" applyFont="1" applyFill="1" applyBorder="1" applyAlignment="1" applyProtection="1">
      <alignment horizontal="center" vertical="center"/>
      <protection locked="0" hidden="1"/>
    </xf>
    <xf numFmtId="174" fontId="5" fillId="9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9" borderId="42" xfId="0" applyFill="1" applyBorder="1" applyProtection="1">
      <protection hidden="1"/>
    </xf>
    <xf numFmtId="0" fontId="35" fillId="0" borderId="42" xfId="0" applyFont="1" applyBorder="1" applyProtection="1">
      <protection hidden="1"/>
    </xf>
    <xf numFmtId="0" fontId="0" fillId="0" borderId="42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36" fillId="9" borderId="13" xfId="0" applyFont="1" applyFill="1" applyBorder="1" applyProtection="1">
      <protection hidden="1"/>
    </xf>
    <xf numFmtId="0" fontId="38" fillId="9" borderId="14" xfId="0" applyFont="1" applyFill="1" applyBorder="1" applyProtection="1">
      <protection hidden="1"/>
    </xf>
    <xf numFmtId="0" fontId="12" fillId="32" borderId="17" xfId="0" applyFont="1" applyFill="1" applyBorder="1" applyAlignment="1" applyProtection="1">
      <alignment horizontal="center"/>
      <protection hidden="1"/>
    </xf>
    <xf numFmtId="0" fontId="39" fillId="33" borderId="18" xfId="0" applyFont="1" applyFill="1" applyBorder="1" applyAlignment="1" applyProtection="1">
      <alignment horizontal="center"/>
      <protection hidden="1"/>
    </xf>
    <xf numFmtId="1" fontId="12" fillId="34" borderId="19" xfId="0" applyNumberFormat="1" applyFont="1" applyFill="1" applyBorder="1" applyAlignment="1" applyProtection="1">
      <alignment horizontal="center"/>
      <protection locked="0" hidden="1"/>
    </xf>
    <xf numFmtId="1" fontId="12" fillId="35" borderId="19" xfId="0" applyNumberFormat="1" applyFont="1" applyFill="1" applyBorder="1" applyAlignment="1" applyProtection="1">
      <alignment horizontal="center"/>
      <protection locked="0" hidden="1"/>
    </xf>
    <xf numFmtId="0" fontId="12" fillId="34" borderId="19" xfId="0" applyFont="1" applyFill="1" applyBorder="1" applyAlignment="1" applyProtection="1">
      <alignment horizontal="center"/>
      <protection locked="0" hidden="1"/>
    </xf>
    <xf numFmtId="0" fontId="12" fillId="35" borderId="19" xfId="0" applyFont="1" applyFill="1" applyBorder="1" applyAlignment="1" applyProtection="1">
      <alignment horizontal="center"/>
      <protection locked="0" hidden="1"/>
    </xf>
    <xf numFmtId="0" fontId="0" fillId="30" borderId="43" xfId="0" applyFill="1" applyBorder="1" applyAlignment="1" applyProtection="1">
      <alignment horizontal="left"/>
      <protection hidden="1"/>
    </xf>
    <xf numFmtId="0" fontId="0" fillId="30" borderId="42" xfId="0" applyFill="1" applyBorder="1" applyAlignment="1" applyProtection="1">
      <alignment horizontal="left"/>
      <protection hidden="1"/>
    </xf>
    <xf numFmtId="0" fontId="0" fillId="30" borderId="42" xfId="0" applyFill="1" applyBorder="1" applyProtection="1">
      <protection hidden="1"/>
    </xf>
    <xf numFmtId="0" fontId="7" fillId="36" borderId="20" xfId="0" applyFont="1" applyFill="1" applyBorder="1" applyAlignment="1" applyProtection="1">
      <alignment horizontal="center"/>
      <protection hidden="1"/>
    </xf>
    <xf numFmtId="0" fontId="16" fillId="19" borderId="29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42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12" fillId="32" borderId="40" xfId="0" applyFont="1" applyFill="1" applyBorder="1" applyAlignment="1" applyProtection="1">
      <alignment horizontal="center"/>
      <protection hidden="1"/>
    </xf>
    <xf numFmtId="0" fontId="39" fillId="33" borderId="41" xfId="0" applyFont="1" applyFill="1" applyBorder="1" applyAlignment="1" applyProtection="1">
      <alignment horizontal="center"/>
      <protection hidden="1"/>
    </xf>
    <xf numFmtId="0" fontId="12" fillId="34" borderId="4" xfId="0" applyFont="1" applyFill="1" applyBorder="1" applyAlignment="1" applyProtection="1">
      <alignment horizontal="center"/>
      <protection locked="0" hidden="1"/>
    </xf>
    <xf numFmtId="0" fontId="12" fillId="37" borderId="8" xfId="0" applyFont="1" applyFill="1" applyBorder="1" applyAlignment="1" applyProtection="1">
      <alignment horizontal="center"/>
      <protection locked="0" hidden="1"/>
    </xf>
    <xf numFmtId="167" fontId="6" fillId="30" borderId="43" xfId="0" applyNumberFormat="1" applyFont="1" applyFill="1" applyBorder="1" applyAlignment="1" applyProtection="1">
      <alignment horizontal="center" vertical="center"/>
      <protection hidden="1"/>
    </xf>
    <xf numFmtId="0" fontId="6" fillId="30" borderId="42" xfId="0" applyFont="1" applyFill="1" applyBorder="1" applyAlignment="1" applyProtection="1">
      <alignment horizontal="center" vertical="center"/>
      <protection hidden="1"/>
    </xf>
    <xf numFmtId="0" fontId="0" fillId="38" borderId="17" xfId="0" applyFill="1" applyBorder="1" applyAlignment="1" applyProtection="1">
      <alignment horizontal="center"/>
      <protection hidden="1"/>
    </xf>
    <xf numFmtId="0" fontId="43" fillId="29" borderId="46" xfId="0" applyFont="1" applyFill="1" applyBorder="1" applyAlignment="1" applyProtection="1">
      <alignment horizontal="center"/>
      <protection hidden="1"/>
    </xf>
    <xf numFmtId="0" fontId="3" fillId="9" borderId="43" xfId="0" applyFont="1" applyFill="1" applyBorder="1" applyAlignment="1" applyProtection="1">
      <alignment horizontal="left"/>
      <protection hidden="1"/>
    </xf>
    <xf numFmtId="0" fontId="3" fillId="9" borderId="42" xfId="0" applyFont="1" applyFill="1" applyBorder="1" applyAlignment="1" applyProtection="1">
      <alignment horizontal="left"/>
      <protection hidden="1"/>
    </xf>
    <xf numFmtId="0" fontId="3" fillId="9" borderId="42" xfId="0" applyFont="1" applyFill="1" applyBorder="1" applyProtection="1">
      <protection hidden="1"/>
    </xf>
    <xf numFmtId="0" fontId="3" fillId="20" borderId="4" xfId="0" applyFont="1" applyFill="1" applyBorder="1" applyAlignment="1" applyProtection="1">
      <alignment horizontal="center"/>
      <protection hidden="1"/>
    </xf>
    <xf numFmtId="0" fontId="3" fillId="33" borderId="4" xfId="0" applyFont="1" applyFill="1" applyBorder="1" applyAlignment="1" applyProtection="1">
      <alignment horizontal="center"/>
      <protection hidden="1"/>
    </xf>
    <xf numFmtId="0" fontId="0" fillId="38" borderId="6" xfId="0" applyFill="1" applyBorder="1" applyAlignment="1" applyProtection="1">
      <alignment horizontal="center"/>
      <protection hidden="1"/>
    </xf>
    <xf numFmtId="0" fontId="3" fillId="29" borderId="6" xfId="0" applyFont="1" applyFill="1" applyBorder="1" applyAlignment="1" applyProtection="1">
      <alignment horizontal="center"/>
      <protection hidden="1"/>
    </xf>
    <xf numFmtId="0" fontId="0" fillId="30" borderId="0" xfId="0" applyFill="1" applyAlignment="1" applyProtection="1">
      <alignment horizontal="left"/>
      <protection hidden="1"/>
    </xf>
    <xf numFmtId="0" fontId="0" fillId="30" borderId="0" xfId="0" applyFill="1" applyProtection="1"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locked="0" hidden="1"/>
    </xf>
    <xf numFmtId="0" fontId="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7" fillId="20" borderId="20" xfId="0" applyFont="1" applyFill="1" applyBorder="1" applyAlignment="1" applyProtection="1">
      <alignment horizontal="center" vertical="center"/>
      <protection hidden="1"/>
    </xf>
    <xf numFmtId="0" fontId="42" fillId="19" borderId="29" xfId="0" applyFont="1" applyFill="1" applyBorder="1" applyAlignment="1" applyProtection="1">
      <alignment horizontal="center" vertical="center"/>
      <protection hidden="1"/>
    </xf>
    <xf numFmtId="16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38" borderId="19" xfId="0" applyFont="1" applyFill="1" applyBorder="1" applyAlignment="1" applyProtection="1">
      <alignment horizontal="center" vertical="center"/>
      <protection hidden="1"/>
    </xf>
    <xf numFmtId="0" fontId="1" fillId="35" borderId="34" xfId="0" applyFont="1" applyFill="1" applyBorder="1" applyAlignment="1" applyProtection="1">
      <alignment horizontal="center" vertical="center"/>
      <protection hidden="1"/>
    </xf>
    <xf numFmtId="167" fontId="2" fillId="14" borderId="4" xfId="0" applyNumberFormat="1" applyFont="1" applyFill="1" applyBorder="1" applyAlignment="1" applyProtection="1">
      <alignment horizontal="center" vertical="center"/>
      <protection hidden="1"/>
    </xf>
    <xf numFmtId="167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2" fillId="28" borderId="52" xfId="0" applyFont="1" applyFill="1" applyBorder="1" applyAlignment="1" applyProtection="1">
      <alignment horizontal="center" vertical="center"/>
      <protection hidden="1"/>
    </xf>
    <xf numFmtId="0" fontId="37" fillId="19" borderId="52" xfId="0" applyFont="1" applyFill="1" applyBorder="1" applyAlignment="1" applyProtection="1">
      <alignment horizontal="center" vertical="center"/>
      <protection hidden="1"/>
    </xf>
    <xf numFmtId="0" fontId="1" fillId="34" borderId="53" xfId="0" applyFont="1" applyFill="1" applyBorder="1" applyAlignment="1" applyProtection="1">
      <alignment horizontal="center" vertical="center"/>
      <protection hidden="1"/>
    </xf>
    <xf numFmtId="0" fontId="1" fillId="35" borderId="53" xfId="0" applyFont="1" applyFill="1" applyBorder="1" applyAlignment="1" applyProtection="1">
      <alignment horizontal="center" vertical="center"/>
      <protection hidden="1"/>
    </xf>
    <xf numFmtId="0" fontId="12" fillId="28" borderId="48" xfId="0" applyFont="1" applyFill="1" applyBorder="1" applyAlignment="1" applyProtection="1">
      <alignment horizontal="center" vertical="center"/>
      <protection hidden="1"/>
    </xf>
    <xf numFmtId="0" fontId="1" fillId="34" borderId="51" xfId="0" applyFont="1" applyFill="1" applyBorder="1" applyAlignment="1" applyProtection="1">
      <alignment horizontal="center" vertical="center"/>
      <protection hidden="1"/>
    </xf>
    <xf numFmtId="164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63" fillId="0" borderId="0" xfId="0" applyFont="1" applyAlignment="1" applyProtection="1">
      <alignment horizontal="center" vertical="center"/>
      <protection hidden="1"/>
    </xf>
    <xf numFmtId="0" fontId="63" fillId="54" borderId="7" xfId="0" applyFont="1" applyFill="1" applyBorder="1" applyAlignment="1" applyProtection="1">
      <alignment horizontal="center" vertical="center"/>
      <protection hidden="1"/>
    </xf>
    <xf numFmtId="0" fontId="63" fillId="59" borderId="7" xfId="0" applyFont="1" applyFill="1" applyBorder="1" applyAlignment="1" applyProtection="1">
      <alignment horizontal="center" vertical="center"/>
      <protection hidden="1"/>
    </xf>
    <xf numFmtId="0" fontId="63" fillId="55" borderId="10" xfId="0" applyFont="1" applyFill="1" applyBorder="1" applyAlignment="1" applyProtection="1">
      <alignment horizontal="center" vertical="center"/>
      <protection hidden="1"/>
    </xf>
    <xf numFmtId="0" fontId="63" fillId="58" borderId="10" xfId="0" applyFont="1" applyFill="1" applyBorder="1" applyAlignment="1" applyProtection="1">
      <alignment horizontal="center" vertical="center"/>
      <protection hidden="1"/>
    </xf>
    <xf numFmtId="1" fontId="63" fillId="59" borderId="7" xfId="0" applyNumberFormat="1" applyFont="1" applyFill="1" applyBorder="1" applyAlignment="1" applyProtection="1">
      <alignment horizontal="center" vertical="center"/>
      <protection hidden="1"/>
    </xf>
    <xf numFmtId="0" fontId="63" fillId="60" borderId="7" xfId="0" applyFont="1" applyFill="1" applyBorder="1" applyAlignment="1" applyProtection="1">
      <alignment horizontal="center" vertical="center"/>
      <protection hidden="1"/>
    </xf>
    <xf numFmtId="0" fontId="63" fillId="55" borderId="1" xfId="0" applyFont="1" applyFill="1" applyBorder="1" applyAlignment="1" applyProtection="1">
      <alignment horizontal="center" vertical="center"/>
      <protection hidden="1"/>
    </xf>
    <xf numFmtId="1" fontId="63" fillId="58" borderId="1" xfId="0" applyNumberFormat="1" applyFont="1" applyFill="1" applyBorder="1" applyAlignment="1" applyProtection="1">
      <alignment horizontal="center" vertical="center"/>
      <protection hidden="1"/>
    </xf>
    <xf numFmtId="0" fontId="74" fillId="61" borderId="52" xfId="0" applyFont="1" applyFill="1" applyBorder="1" applyAlignment="1" applyProtection="1">
      <alignment horizontal="center" vertical="center"/>
      <protection hidden="1"/>
    </xf>
    <xf numFmtId="0" fontId="63" fillId="9" borderId="0" xfId="0" applyFont="1" applyFill="1" applyAlignment="1">
      <alignment horizontal="center" vertical="center"/>
    </xf>
    <xf numFmtId="0" fontId="68" fillId="63" borderId="8" xfId="0" applyFont="1" applyFill="1" applyBorder="1" applyAlignment="1" applyProtection="1">
      <alignment horizontal="right" vertical="center"/>
      <protection hidden="1"/>
    </xf>
    <xf numFmtId="0" fontId="14" fillId="65" borderId="3" xfId="0" applyFont="1" applyFill="1" applyBorder="1" applyAlignment="1" applyProtection="1">
      <alignment horizontal="left" vertical="center"/>
      <protection locked="0" hidden="1"/>
    </xf>
    <xf numFmtId="0" fontId="14" fillId="65" borderId="1" xfId="0" applyFont="1" applyFill="1" applyBorder="1" applyAlignment="1" applyProtection="1">
      <alignment horizontal="left" vertical="center"/>
      <protection locked="0" hidden="1"/>
    </xf>
    <xf numFmtId="177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96" fillId="9" borderId="0" xfId="0" applyFont="1" applyFill="1" applyAlignment="1" applyProtection="1">
      <alignment horizontal="center" vertical="center"/>
      <protection hidden="1"/>
    </xf>
    <xf numFmtId="0" fontId="14" fillId="38" borderId="3" xfId="0" applyFont="1" applyFill="1" applyBorder="1" applyAlignment="1" applyProtection="1">
      <alignment horizontal="center" vertical="center"/>
      <protection hidden="1"/>
    </xf>
    <xf numFmtId="173" fontId="14" fillId="38" borderId="3" xfId="0" applyNumberFormat="1" applyFont="1" applyFill="1" applyBorder="1" applyAlignment="1" applyProtection="1">
      <alignment horizontal="center" vertical="center"/>
      <protection hidden="1"/>
    </xf>
    <xf numFmtId="173" fontId="14" fillId="65" borderId="3" xfId="0" applyNumberFormat="1" applyFont="1" applyFill="1" applyBorder="1" applyAlignment="1" applyProtection="1">
      <alignment horizontal="center" vertical="center"/>
      <protection locked="0" hidden="1"/>
    </xf>
    <xf numFmtId="173" fontId="14" fillId="65" borderId="1" xfId="0" applyNumberFormat="1" applyFont="1" applyFill="1" applyBorder="1" applyAlignment="1" applyProtection="1">
      <alignment horizontal="center" vertical="center"/>
      <protection locked="0" hidden="1"/>
    </xf>
    <xf numFmtId="170" fontId="12" fillId="26" borderId="3" xfId="0" applyNumberFormat="1" applyFont="1" applyFill="1" applyBorder="1" applyAlignment="1" applyProtection="1">
      <alignment horizontal="center" vertical="center"/>
      <protection hidden="1"/>
    </xf>
    <xf numFmtId="0" fontId="12" fillId="26" borderId="3" xfId="0" applyFont="1" applyFill="1" applyBorder="1" applyAlignment="1" applyProtection="1">
      <alignment horizontal="center" vertical="center"/>
      <protection hidden="1"/>
    </xf>
    <xf numFmtId="170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173" fontId="12" fillId="3" borderId="3" xfId="0" applyNumberFormat="1" applyFont="1" applyFill="1" applyBorder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9" fillId="13" borderId="3" xfId="0" applyFont="1" applyFill="1" applyBorder="1" applyAlignment="1" applyProtection="1">
      <alignment horizontal="center" vertical="center"/>
      <protection hidden="1"/>
    </xf>
    <xf numFmtId="0" fontId="12" fillId="64" borderId="3" xfId="0" applyFont="1" applyFill="1" applyBorder="1" applyAlignment="1" applyProtection="1">
      <alignment horizontal="center" vertical="center"/>
      <protection locked="0" hidden="1"/>
    </xf>
    <xf numFmtId="0" fontId="75" fillId="41" borderId="53" xfId="0" applyFont="1" applyFill="1" applyBorder="1" applyAlignment="1" applyProtection="1">
      <alignment horizontal="center" vertical="center"/>
      <protection hidden="1"/>
    </xf>
    <xf numFmtId="0" fontId="92" fillId="66" borderId="3" xfId="0" applyFont="1" applyFill="1" applyBorder="1" applyAlignment="1">
      <alignment horizontal="center" vertical="center"/>
    </xf>
    <xf numFmtId="0" fontId="87" fillId="66" borderId="3" xfId="0" applyFont="1" applyFill="1" applyBorder="1" applyAlignment="1" applyProtection="1">
      <alignment horizontal="center" vertical="center"/>
      <protection locked="0" hidden="1"/>
    </xf>
    <xf numFmtId="0" fontId="87" fillId="66" borderId="9" xfId="0" applyFont="1" applyFill="1" applyBorder="1" applyAlignment="1" applyProtection="1">
      <alignment horizontal="center" vertical="center"/>
      <protection locked="0" hidden="1"/>
    </xf>
    <xf numFmtId="0" fontId="92" fillId="47" borderId="3" xfId="0" applyFont="1" applyFill="1" applyBorder="1" applyAlignment="1">
      <alignment horizontal="center" vertical="center"/>
    </xf>
    <xf numFmtId="0" fontId="87" fillId="47" borderId="3" xfId="0" applyFont="1" applyFill="1" applyBorder="1" applyAlignment="1" applyProtection="1">
      <alignment horizontal="center" vertical="center"/>
      <protection locked="0" hidden="1"/>
    </xf>
    <xf numFmtId="0" fontId="87" fillId="47" borderId="9" xfId="0" applyFont="1" applyFill="1" applyBorder="1" applyAlignment="1" applyProtection="1">
      <alignment horizontal="center" vertical="center"/>
      <protection locked="0" hidden="1"/>
    </xf>
    <xf numFmtId="0" fontId="92" fillId="67" borderId="3" xfId="0" applyFont="1" applyFill="1" applyBorder="1" applyAlignment="1">
      <alignment horizontal="center" vertical="center"/>
    </xf>
    <xf numFmtId="0" fontId="87" fillId="67" borderId="3" xfId="0" applyFont="1" applyFill="1" applyBorder="1" applyAlignment="1" applyProtection="1">
      <alignment horizontal="center" vertical="center"/>
      <protection locked="0" hidden="1"/>
    </xf>
    <xf numFmtId="0" fontId="87" fillId="67" borderId="9" xfId="0" applyFont="1" applyFill="1" applyBorder="1" applyAlignment="1" applyProtection="1">
      <alignment horizontal="center" vertical="center"/>
      <protection locked="0" hidden="1"/>
    </xf>
    <xf numFmtId="0" fontId="92" fillId="68" borderId="3" xfId="0" applyFont="1" applyFill="1" applyBorder="1" applyAlignment="1">
      <alignment horizontal="center" vertical="center"/>
    </xf>
    <xf numFmtId="0" fontId="87" fillId="68" borderId="3" xfId="0" applyFont="1" applyFill="1" applyBorder="1" applyAlignment="1" applyProtection="1">
      <alignment horizontal="center" vertical="center"/>
      <protection locked="0" hidden="1"/>
    </xf>
    <xf numFmtId="0" fontId="87" fillId="68" borderId="9" xfId="0" applyFont="1" applyFill="1" applyBorder="1" applyAlignment="1" applyProtection="1">
      <alignment horizontal="center" vertical="center"/>
      <protection locked="0" hidden="1"/>
    </xf>
    <xf numFmtId="0" fontId="92" fillId="3" borderId="3" xfId="0" applyFont="1" applyFill="1" applyBorder="1" applyAlignment="1">
      <alignment horizontal="center" vertical="center"/>
    </xf>
    <xf numFmtId="0" fontId="87" fillId="3" borderId="3" xfId="0" applyFont="1" applyFill="1" applyBorder="1" applyAlignment="1" applyProtection="1">
      <alignment horizontal="center" vertical="center"/>
      <protection locked="0" hidden="1"/>
    </xf>
    <xf numFmtId="0" fontId="87" fillId="3" borderId="9" xfId="0" applyFont="1" applyFill="1" applyBorder="1" applyAlignment="1" applyProtection="1">
      <alignment horizontal="center" vertical="center"/>
      <protection locked="0" hidden="1"/>
    </xf>
    <xf numFmtId="0" fontId="92" fillId="69" borderId="10" xfId="0" applyFont="1" applyFill="1" applyBorder="1" applyAlignment="1">
      <alignment horizontal="center" vertical="center"/>
    </xf>
    <xf numFmtId="0" fontId="68" fillId="70" borderId="4" xfId="0" applyFont="1" applyFill="1" applyBorder="1" applyAlignment="1">
      <alignment horizontal="center" vertical="center"/>
    </xf>
    <xf numFmtId="0" fontId="68" fillId="70" borderId="7" xfId="0" applyFont="1" applyFill="1" applyBorder="1" applyAlignment="1">
      <alignment horizontal="center" vertical="center"/>
    </xf>
    <xf numFmtId="0" fontId="87" fillId="69" borderId="10" xfId="0" applyFont="1" applyFill="1" applyBorder="1" applyAlignment="1" applyProtection="1">
      <alignment horizontal="center" vertical="center"/>
      <protection locked="0" hidden="1"/>
    </xf>
    <xf numFmtId="0" fontId="87" fillId="69" borderId="11" xfId="0" applyFont="1" applyFill="1" applyBorder="1" applyAlignment="1" applyProtection="1">
      <alignment horizontal="center" vertical="center"/>
      <protection locked="0" hidden="1"/>
    </xf>
    <xf numFmtId="0" fontId="76" fillId="57" borderId="4" xfId="0" applyFont="1" applyFill="1" applyBorder="1" applyAlignment="1" applyProtection="1">
      <alignment horizontal="center" vertical="center"/>
      <protection hidden="1"/>
    </xf>
    <xf numFmtId="0" fontId="76" fillId="57" borderId="7" xfId="0" applyFont="1" applyFill="1" applyBorder="1" applyAlignment="1" applyProtection="1">
      <alignment vertical="center"/>
      <protection hidden="1"/>
    </xf>
    <xf numFmtId="0" fontId="89" fillId="57" borderId="6" xfId="0" applyFont="1" applyFill="1" applyBorder="1" applyAlignment="1" applyProtection="1">
      <alignment horizontal="center" vertical="center"/>
      <protection hidden="1"/>
    </xf>
    <xf numFmtId="0" fontId="89" fillId="57" borderId="10" xfId="0" applyFont="1" applyFill="1" applyBorder="1" applyAlignment="1" applyProtection="1">
      <alignment vertical="center"/>
      <protection hidden="1"/>
    </xf>
    <xf numFmtId="0" fontId="90" fillId="9" borderId="0" xfId="0" applyFont="1" applyFill="1" applyAlignment="1">
      <alignment horizontal="center" vertical="center"/>
    </xf>
    <xf numFmtId="0" fontId="86" fillId="9" borderId="1" xfId="0" applyFont="1" applyFill="1" applyBorder="1" applyAlignment="1" applyProtection="1">
      <alignment horizontal="center" vertical="center"/>
      <protection locked="0" hidden="1"/>
    </xf>
    <xf numFmtId="0" fontId="86" fillId="9" borderId="41" xfId="0" applyFont="1" applyFill="1" applyBorder="1" applyAlignment="1" applyProtection="1">
      <alignment horizontal="center" vertical="center"/>
      <protection locked="0" hidden="1"/>
    </xf>
    <xf numFmtId="0" fontId="86" fillId="9" borderId="2" xfId="0" applyFont="1" applyFill="1" applyBorder="1" applyAlignment="1" applyProtection="1">
      <alignment horizontal="center" vertical="center"/>
      <protection locked="0" hidden="1"/>
    </xf>
    <xf numFmtId="0" fontId="97" fillId="9" borderId="0" xfId="0" applyFont="1" applyFill="1" applyAlignment="1">
      <alignment horizontal="center" vertical="center"/>
    </xf>
    <xf numFmtId="168" fontId="87" fillId="43" borderId="5" xfId="0" applyNumberFormat="1" applyFont="1" applyFill="1" applyBorder="1" applyAlignment="1">
      <alignment horizontal="left" vertical="center"/>
    </xf>
    <xf numFmtId="178" fontId="87" fillId="43" borderId="5" xfId="0" applyNumberFormat="1" applyFont="1" applyFill="1" applyBorder="1" applyAlignment="1">
      <alignment horizontal="left" vertical="center"/>
    </xf>
    <xf numFmtId="168" fontId="87" fillId="43" borderId="6" xfId="0" applyNumberFormat="1" applyFont="1" applyFill="1" applyBorder="1" applyAlignment="1">
      <alignment horizontal="left" vertical="center"/>
    </xf>
    <xf numFmtId="0" fontId="63" fillId="9" borderId="0" xfId="0" applyFont="1" applyFill="1" applyAlignment="1" applyProtection="1">
      <alignment horizontal="center" vertical="center"/>
      <protection hidden="1"/>
    </xf>
    <xf numFmtId="14" fontId="91" fillId="0" borderId="54" xfId="0" applyNumberFormat="1" applyFont="1" applyBorder="1" applyAlignment="1" applyProtection="1">
      <alignment horizontal="center" vertical="center"/>
      <protection locked="0" hidden="1"/>
    </xf>
    <xf numFmtId="0" fontId="93" fillId="0" borderId="54" xfId="0" applyFont="1" applyBorder="1" applyAlignment="1" applyProtection="1">
      <alignment horizontal="center" vertical="center"/>
      <protection locked="0" hidden="1"/>
    </xf>
    <xf numFmtId="164" fontId="94" fillId="0" borderId="54" xfId="0" applyNumberFormat="1" applyFont="1" applyBorder="1" applyAlignment="1" applyProtection="1">
      <alignment horizontal="center" vertical="center"/>
      <protection locked="0" hidden="1"/>
    </xf>
    <xf numFmtId="164" fontId="83" fillId="0" borderId="54" xfId="0" applyNumberFormat="1" applyFont="1" applyBorder="1" applyAlignment="1" applyProtection="1">
      <alignment horizontal="center" vertical="center"/>
      <protection locked="0" hidden="1"/>
    </xf>
    <xf numFmtId="0" fontId="70" fillId="3" borderId="27" xfId="0" applyFont="1" applyFill="1" applyBorder="1" applyAlignment="1" applyProtection="1">
      <alignment horizontal="center" vertical="center"/>
      <protection hidden="1"/>
    </xf>
    <xf numFmtId="0" fontId="70" fillId="55" borderId="26" xfId="0" applyFont="1" applyFill="1" applyBorder="1" applyAlignment="1" applyProtection="1">
      <alignment horizontal="center" vertical="center"/>
      <protection hidden="1"/>
    </xf>
    <xf numFmtId="164" fontId="98" fillId="9" borderId="23" xfId="0" applyNumberFormat="1" applyFont="1" applyFill="1" applyBorder="1" applyAlignment="1" applyProtection="1">
      <alignment horizontal="center" vertical="center"/>
      <protection locked="0" hidden="1"/>
    </xf>
    <xf numFmtId="164" fontId="99" fillId="9" borderId="54" xfId="0" applyNumberFormat="1" applyFont="1" applyFill="1" applyBorder="1" applyAlignment="1" applyProtection="1">
      <alignment horizontal="center" vertical="center"/>
      <protection locked="0" hidden="1"/>
    </xf>
    <xf numFmtId="164" fontId="96" fillId="9" borderId="0" xfId="0" applyNumberFormat="1" applyFont="1" applyFill="1" applyAlignment="1" applyProtection="1">
      <alignment horizontal="center" vertical="center"/>
      <protection hidden="1"/>
    </xf>
    <xf numFmtId="0" fontId="100" fillId="13" borderId="3" xfId="0" applyFont="1" applyFill="1" applyBorder="1" applyAlignment="1" applyProtection="1">
      <alignment horizontal="center" vertical="center"/>
      <protection hidden="1"/>
    </xf>
    <xf numFmtId="176" fontId="100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00" fillId="38" borderId="3" xfId="0" applyFont="1" applyFill="1" applyBorder="1" applyAlignment="1" applyProtection="1">
      <alignment horizontal="center" vertical="center"/>
      <protection locked="0" hidden="1"/>
    </xf>
    <xf numFmtId="164" fontId="101" fillId="9" borderId="3" xfId="0" applyNumberFormat="1" applyFont="1" applyFill="1" applyBorder="1" applyAlignment="1" applyProtection="1">
      <alignment horizontal="center" vertical="center"/>
      <protection hidden="1"/>
    </xf>
    <xf numFmtId="0" fontId="77" fillId="19" borderId="3" xfId="0" applyFont="1" applyFill="1" applyBorder="1" applyAlignment="1" applyProtection="1">
      <alignment horizontal="center" vertical="center"/>
      <protection hidden="1"/>
    </xf>
    <xf numFmtId="0" fontId="78" fillId="0" borderId="3" xfId="0" applyFont="1" applyBorder="1" applyAlignment="1" applyProtection="1">
      <alignment horizontal="center" vertical="center"/>
      <protection locked="0" hidden="1"/>
    </xf>
    <xf numFmtId="0" fontId="78" fillId="21" borderId="3" xfId="0" applyFont="1" applyFill="1" applyBorder="1" applyAlignment="1" applyProtection="1">
      <alignment horizontal="center" vertical="center"/>
      <protection locked="0" hidden="1"/>
    </xf>
    <xf numFmtId="0" fontId="63" fillId="0" borderId="63" xfId="0" applyFont="1" applyBorder="1" applyAlignment="1" applyProtection="1">
      <alignment horizontal="center" vertical="center"/>
      <protection hidden="1"/>
    </xf>
    <xf numFmtId="0" fontId="63" fillId="0" borderId="26" xfId="0" applyFont="1" applyBorder="1" applyAlignment="1" applyProtection="1">
      <alignment horizontal="center" vertical="center"/>
      <protection hidden="1"/>
    </xf>
    <xf numFmtId="0" fontId="63" fillId="0" borderId="64" xfId="0" applyFont="1" applyBorder="1" applyAlignment="1" applyProtection="1">
      <alignment horizontal="center" vertical="center"/>
      <protection hidden="1"/>
    </xf>
    <xf numFmtId="0" fontId="87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5" fillId="24" borderId="0" xfId="0" applyFont="1" applyFill="1" applyAlignment="1" applyProtection="1">
      <alignment horizontal="center" vertical="center"/>
      <protection hidden="1"/>
    </xf>
    <xf numFmtId="176" fontId="9" fillId="65" borderId="3" xfId="0" applyNumberFormat="1" applyFont="1" applyFill="1" applyBorder="1" applyAlignment="1" applyProtection="1">
      <alignment horizontal="center" vertical="center"/>
      <protection locked="0" hidden="1"/>
    </xf>
    <xf numFmtId="0" fontId="63" fillId="17" borderId="2" xfId="0" applyFont="1" applyFill="1" applyBorder="1" applyAlignment="1" applyProtection="1">
      <alignment horizontal="center" vertical="center"/>
      <protection hidden="1"/>
    </xf>
    <xf numFmtId="0" fontId="0" fillId="44" borderId="0" xfId="0" applyFill="1" applyAlignment="1" applyProtection="1">
      <alignment horizontal="center"/>
      <protection hidden="1"/>
    </xf>
    <xf numFmtId="0" fontId="59" fillId="49" borderId="0" xfId="0" applyFont="1" applyFill="1" applyAlignment="1" applyProtection="1">
      <alignment horizontal="center" vertical="center"/>
      <protection hidden="1"/>
    </xf>
    <xf numFmtId="165" fontId="28" fillId="49" borderId="0" xfId="0" applyNumberFormat="1" applyFont="1" applyFill="1" applyAlignment="1" applyProtection="1">
      <alignment horizontal="center" vertical="center"/>
      <protection hidden="1"/>
    </xf>
    <xf numFmtId="0" fontId="56" fillId="6" borderId="0" xfId="0" applyFont="1" applyFill="1" applyAlignment="1" applyProtection="1">
      <alignment horizontal="center" vertical="center"/>
      <protection hidden="1"/>
    </xf>
    <xf numFmtId="0" fontId="27" fillId="28" borderId="0" xfId="0" applyFont="1" applyFill="1" applyAlignment="1" applyProtection="1">
      <alignment horizontal="center" vertical="center"/>
      <protection hidden="1"/>
    </xf>
    <xf numFmtId="0" fontId="27" fillId="2" borderId="0" xfId="0" applyFont="1" applyFill="1" applyAlignment="1" applyProtection="1">
      <alignment horizontal="center" vertical="center"/>
      <protection hidden="1"/>
    </xf>
    <xf numFmtId="0" fontId="15" fillId="52" borderId="0" xfId="0" applyFont="1" applyFill="1" applyAlignment="1" applyProtection="1">
      <alignment horizontal="center" vertical="center"/>
      <protection hidden="1"/>
    </xf>
    <xf numFmtId="0" fontId="58" fillId="47" borderId="0" xfId="0" applyFont="1" applyFill="1" applyAlignment="1" applyProtection="1">
      <alignment horizontal="center" vertical="center"/>
      <protection hidden="1"/>
    </xf>
    <xf numFmtId="0" fontId="58" fillId="48" borderId="0" xfId="0" applyFont="1" applyFill="1" applyAlignment="1" applyProtection="1">
      <alignment horizontal="center" vertical="center"/>
      <protection hidden="1"/>
    </xf>
    <xf numFmtId="0" fontId="60" fillId="53" borderId="0" xfId="0" applyFont="1" applyFill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 wrapText="1"/>
      <protection hidden="1"/>
    </xf>
    <xf numFmtId="0" fontId="55" fillId="3" borderId="0" xfId="0" applyFont="1" applyFill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168" fontId="27" fillId="9" borderId="0" xfId="0" applyNumberFormat="1" applyFont="1" applyFill="1" applyAlignment="1" applyProtection="1">
      <alignment horizontal="center" vertical="center"/>
      <protection hidden="1"/>
    </xf>
    <xf numFmtId="0" fontId="11" fillId="44" borderId="0" xfId="0" applyFont="1" applyFill="1" applyAlignment="1" applyProtection="1">
      <alignment horizontal="center" vertical="center"/>
      <protection hidden="1"/>
    </xf>
    <xf numFmtId="0" fontId="52" fillId="45" borderId="0" xfId="0" applyFont="1" applyFill="1" applyAlignment="1" applyProtection="1">
      <alignment horizontal="center" vertical="center"/>
      <protection hidden="1"/>
    </xf>
    <xf numFmtId="175" fontId="28" fillId="49" borderId="0" xfId="0" applyNumberFormat="1" applyFont="1" applyFill="1" applyAlignment="1" applyProtection="1">
      <alignment horizontal="center" vertical="center"/>
      <protection hidden="1"/>
    </xf>
    <xf numFmtId="0" fontId="52" fillId="50" borderId="0" xfId="0" applyFont="1" applyFill="1" applyAlignment="1" applyProtection="1">
      <alignment horizontal="center" vertical="center"/>
      <protection hidden="1"/>
    </xf>
    <xf numFmtId="0" fontId="57" fillId="46" borderId="0" xfId="0" applyFont="1" applyFill="1" applyAlignment="1" applyProtection="1">
      <alignment horizontal="center" vertical="center"/>
      <protection hidden="1"/>
    </xf>
    <xf numFmtId="0" fontId="57" fillId="51" borderId="0" xfId="0" applyFont="1" applyFill="1" applyAlignment="1" applyProtection="1">
      <alignment horizontal="center" vertical="center"/>
      <protection hidden="1"/>
    </xf>
    <xf numFmtId="0" fontId="2" fillId="44" borderId="0" xfId="0" applyFont="1" applyFill="1" applyAlignment="1" applyProtection="1">
      <alignment horizontal="center" vertical="center"/>
      <protection hidden="1"/>
    </xf>
    <xf numFmtId="0" fontId="50" fillId="28" borderId="12" xfId="0" applyFont="1" applyFill="1" applyBorder="1" applyAlignment="1" applyProtection="1">
      <alignment horizontal="center" vertical="center"/>
      <protection hidden="1"/>
    </xf>
    <xf numFmtId="0" fontId="50" fillId="28" borderId="15" xfId="0" applyFont="1" applyFill="1" applyBorder="1" applyAlignment="1" applyProtection="1">
      <alignment horizontal="center" vertical="center"/>
      <protection hidden="1"/>
    </xf>
    <xf numFmtId="0" fontId="15" fillId="4" borderId="12" xfId="0" applyFont="1" applyFill="1" applyBorder="1" applyAlignment="1" applyProtection="1">
      <alignment horizontal="center" vertical="center" wrapText="1"/>
      <protection hidden="1"/>
    </xf>
    <xf numFmtId="0" fontId="15" fillId="4" borderId="22" xfId="0" applyFont="1" applyFill="1" applyBorder="1" applyAlignment="1" applyProtection="1">
      <alignment horizontal="center" vertical="center" wrapText="1"/>
      <protection hidden="1"/>
    </xf>
    <xf numFmtId="0" fontId="51" fillId="27" borderId="14" xfId="0" applyFont="1" applyFill="1" applyBorder="1" applyAlignment="1" applyProtection="1">
      <alignment horizontal="center" vertical="center"/>
      <protection hidden="1"/>
    </xf>
    <xf numFmtId="0" fontId="51" fillId="27" borderId="15" xfId="0" applyFont="1" applyFill="1" applyBorder="1" applyAlignment="1" applyProtection="1">
      <alignment horizontal="center" vertical="center"/>
      <protection hidden="1"/>
    </xf>
    <xf numFmtId="0" fontId="15" fillId="20" borderId="48" xfId="0" applyFont="1" applyFill="1" applyBorder="1" applyAlignment="1" applyProtection="1">
      <alignment horizontal="center" vertical="center" wrapText="1"/>
      <protection hidden="1"/>
    </xf>
    <xf numFmtId="0" fontId="15" fillId="20" borderId="35" xfId="0" applyFont="1" applyFill="1" applyBorder="1" applyAlignment="1" applyProtection="1">
      <alignment horizontal="center" vertical="center" wrapText="1"/>
      <protection hidden="1"/>
    </xf>
    <xf numFmtId="0" fontId="51" fillId="42" borderId="35" xfId="0" applyFont="1" applyFill="1" applyBorder="1" applyAlignment="1" applyProtection="1">
      <alignment horizontal="center" vertical="center"/>
      <protection hidden="1"/>
    </xf>
    <xf numFmtId="0" fontId="51" fillId="42" borderId="51" xfId="0" applyFont="1" applyFill="1" applyBorder="1" applyAlignment="1" applyProtection="1">
      <alignment horizontal="center" vertical="center"/>
      <protection hidden="1"/>
    </xf>
    <xf numFmtId="166" fontId="27" fillId="41" borderId="37" xfId="0" applyNumberFormat="1" applyFont="1" applyFill="1" applyBorder="1" applyAlignment="1" applyProtection="1">
      <alignment horizontal="center" vertical="center" wrapText="1"/>
      <protection hidden="1"/>
    </xf>
    <xf numFmtId="166" fontId="27" fillId="41" borderId="50" xfId="0" applyNumberFormat="1" applyFont="1" applyFill="1" applyBorder="1" applyAlignment="1" applyProtection="1">
      <alignment horizontal="center" vertical="center" wrapText="1"/>
      <protection hidden="1"/>
    </xf>
    <xf numFmtId="166" fontId="27" fillId="41" borderId="15" xfId="0" applyNumberFormat="1" applyFont="1" applyFill="1" applyBorder="1" applyAlignment="1" applyProtection="1">
      <alignment horizontal="center" vertical="center" wrapText="1"/>
      <protection hidden="1"/>
    </xf>
    <xf numFmtId="166" fontId="27" fillId="41" borderId="33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2" xfId="0" applyFont="1" applyFill="1" applyBorder="1" applyAlignment="1" applyProtection="1">
      <alignment horizontal="center" vertical="center" wrapText="1"/>
      <protection hidden="1"/>
    </xf>
    <xf numFmtId="0" fontId="27" fillId="3" borderId="31" xfId="0" applyFont="1" applyFill="1" applyBorder="1" applyAlignment="1" applyProtection="1">
      <alignment horizontal="center" vertical="center" wrapText="1"/>
      <protection hidden="1"/>
    </xf>
    <xf numFmtId="0" fontId="27" fillId="3" borderId="22" xfId="0" applyFont="1" applyFill="1" applyBorder="1" applyAlignment="1" applyProtection="1">
      <alignment horizontal="center" vertical="center" wrapText="1"/>
      <protection hidden="1"/>
    </xf>
    <xf numFmtId="0" fontId="27" fillId="3" borderId="49" xfId="0" applyFont="1" applyFill="1" applyBorder="1" applyAlignment="1" applyProtection="1">
      <alignment horizontal="center" vertical="center" wrapText="1"/>
      <protection hidden="1"/>
    </xf>
    <xf numFmtId="0" fontId="105" fillId="2" borderId="12" xfId="0" applyFont="1" applyFill="1" applyBorder="1" applyAlignment="1" applyProtection="1">
      <alignment horizontal="center" vertical="center"/>
      <protection hidden="1"/>
    </xf>
    <xf numFmtId="0" fontId="105" fillId="2" borderId="13" xfId="0" applyFont="1" applyFill="1" applyBorder="1" applyAlignment="1" applyProtection="1">
      <alignment horizontal="center" vertical="center"/>
      <protection hidden="1"/>
    </xf>
    <xf numFmtId="0" fontId="105" fillId="2" borderId="31" xfId="0" applyFont="1" applyFill="1" applyBorder="1" applyAlignment="1" applyProtection="1">
      <alignment horizontal="center" vertical="center"/>
      <protection hidden="1"/>
    </xf>
    <xf numFmtId="0" fontId="105" fillId="2" borderId="14" xfId="0" applyFont="1" applyFill="1" applyBorder="1" applyAlignment="1" applyProtection="1">
      <alignment horizontal="center" vertical="center"/>
      <protection hidden="1"/>
    </xf>
    <xf numFmtId="0" fontId="105" fillId="2" borderId="0" xfId="0" applyFont="1" applyFill="1" applyAlignment="1" applyProtection="1">
      <alignment horizontal="center" vertical="center"/>
      <protection hidden="1"/>
    </xf>
    <xf numFmtId="0" fontId="105" fillId="2" borderId="32" xfId="0" applyFont="1" applyFill="1" applyBorder="1" applyAlignment="1" applyProtection="1">
      <alignment horizontal="center" vertical="center"/>
      <protection hidden="1"/>
    </xf>
    <xf numFmtId="171" fontId="15" fillId="31" borderId="0" xfId="0" applyNumberFormat="1" applyFont="1" applyFill="1" applyAlignment="1" applyProtection="1">
      <alignment horizontal="center" vertical="center"/>
      <protection hidden="1"/>
    </xf>
    <xf numFmtId="0" fontId="11" fillId="3" borderId="20" xfId="0" applyFont="1" applyFill="1" applyBorder="1" applyAlignment="1" applyProtection="1">
      <alignment horizontal="center" vertical="center"/>
      <protection hidden="1"/>
    </xf>
    <xf numFmtId="0" fontId="11" fillId="3" borderId="29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53" fillId="43" borderId="13" xfId="0" applyFont="1" applyFill="1" applyBorder="1" applyAlignment="1" applyProtection="1">
      <alignment horizontal="center" vertical="center"/>
      <protection hidden="1"/>
    </xf>
    <xf numFmtId="0" fontId="53" fillId="43" borderId="31" xfId="0" applyFont="1" applyFill="1" applyBorder="1" applyAlignment="1" applyProtection="1">
      <alignment horizontal="center" vertical="center"/>
      <protection hidden="1"/>
    </xf>
    <xf numFmtId="0" fontId="53" fillId="43" borderId="16" xfId="0" applyFont="1" applyFill="1" applyBorder="1" applyAlignment="1" applyProtection="1">
      <alignment horizontal="center" vertical="center"/>
      <protection hidden="1"/>
    </xf>
    <xf numFmtId="0" fontId="53" fillId="43" borderId="33" xfId="0" applyFont="1" applyFill="1" applyBorder="1" applyAlignment="1" applyProtection="1">
      <alignment horizontal="center" vertical="center"/>
      <protection hidden="1"/>
    </xf>
    <xf numFmtId="0" fontId="70" fillId="10" borderId="56" xfId="0" applyFont="1" applyFill="1" applyBorder="1" applyAlignment="1" applyProtection="1">
      <alignment horizontal="left" vertical="center" wrapText="1"/>
      <protection hidden="1"/>
    </xf>
    <xf numFmtId="0" fontId="70" fillId="10" borderId="57" xfId="0" applyFont="1" applyFill="1" applyBorder="1" applyAlignment="1" applyProtection="1">
      <alignment horizontal="left" vertical="center" wrapText="1"/>
      <protection hidden="1"/>
    </xf>
    <xf numFmtId="0" fontId="70" fillId="10" borderId="58" xfId="0" applyFont="1" applyFill="1" applyBorder="1" applyAlignment="1" applyProtection="1">
      <alignment horizontal="left" vertical="center" wrapText="1"/>
      <protection hidden="1"/>
    </xf>
    <xf numFmtId="0" fontId="71" fillId="36" borderId="36" xfId="0" applyFont="1" applyFill="1" applyBorder="1" applyAlignment="1" applyProtection="1">
      <alignment horizontal="center" vertical="center"/>
      <protection hidden="1"/>
    </xf>
    <xf numFmtId="0" fontId="71" fillId="36" borderId="54" xfId="0" applyFont="1" applyFill="1" applyBorder="1" applyAlignment="1" applyProtection="1">
      <alignment horizontal="center" vertical="center"/>
      <protection hidden="1"/>
    </xf>
    <xf numFmtId="0" fontId="69" fillId="30" borderId="27" xfId="0" applyFont="1" applyFill="1" applyBorder="1" applyAlignment="1" applyProtection="1">
      <alignment horizontal="center" vertical="center"/>
      <protection hidden="1"/>
    </xf>
    <xf numFmtId="0" fontId="69" fillId="30" borderId="59" xfId="0" applyFont="1" applyFill="1" applyBorder="1" applyAlignment="1" applyProtection="1">
      <alignment horizontal="center" vertical="center"/>
      <protection hidden="1"/>
    </xf>
    <xf numFmtId="0" fontId="53" fillId="43" borderId="12" xfId="0" applyFont="1" applyFill="1" applyBorder="1" applyAlignment="1" applyProtection="1">
      <alignment horizontal="center" vertical="center"/>
      <protection hidden="1"/>
    </xf>
    <xf numFmtId="0" fontId="53" fillId="43" borderId="15" xfId="0" applyFont="1" applyFill="1" applyBorder="1" applyAlignment="1" applyProtection="1">
      <alignment horizontal="center" vertical="center"/>
      <protection hidden="1"/>
    </xf>
    <xf numFmtId="0" fontId="95" fillId="10" borderId="12" xfId="0" applyFont="1" applyFill="1" applyBorder="1" applyAlignment="1" applyProtection="1">
      <alignment horizontal="center" vertical="center" wrapText="1"/>
      <protection hidden="1"/>
    </xf>
    <xf numFmtId="0" fontId="95" fillId="10" borderId="13" xfId="0" applyFont="1" applyFill="1" applyBorder="1" applyAlignment="1" applyProtection="1">
      <alignment horizontal="center" vertical="center"/>
      <protection hidden="1"/>
    </xf>
    <xf numFmtId="0" fontId="95" fillId="10" borderId="14" xfId="0" applyFont="1" applyFill="1" applyBorder="1" applyAlignment="1" applyProtection="1">
      <alignment horizontal="center" vertical="center"/>
      <protection hidden="1"/>
    </xf>
    <xf numFmtId="0" fontId="95" fillId="10" borderId="0" xfId="0" applyFont="1" applyFill="1" applyAlignment="1" applyProtection="1">
      <alignment horizontal="center" vertical="center"/>
      <protection hidden="1"/>
    </xf>
    <xf numFmtId="0" fontId="95" fillId="10" borderId="15" xfId="0" applyFont="1" applyFill="1" applyBorder="1" applyAlignment="1" applyProtection="1">
      <alignment horizontal="center" vertical="center"/>
      <protection hidden="1"/>
    </xf>
    <xf numFmtId="0" fontId="95" fillId="10" borderId="16" xfId="0" applyFont="1" applyFill="1" applyBorder="1" applyAlignment="1" applyProtection="1">
      <alignment horizontal="center" vertical="center"/>
      <protection hidden="1"/>
    </xf>
    <xf numFmtId="0" fontId="72" fillId="23" borderId="37" xfId="0" applyFont="1" applyFill="1" applyBorder="1" applyAlignment="1" applyProtection="1">
      <alignment horizontal="center" vertical="center"/>
      <protection hidden="1"/>
    </xf>
    <xf numFmtId="0" fontId="72" fillId="23" borderId="55" xfId="0" applyFont="1" applyFill="1" applyBorder="1" applyAlignment="1" applyProtection="1">
      <alignment horizontal="center" vertical="center"/>
      <protection hidden="1"/>
    </xf>
    <xf numFmtId="0" fontId="72" fillId="23" borderId="15" xfId="0" applyFont="1" applyFill="1" applyBorder="1" applyAlignment="1" applyProtection="1">
      <alignment horizontal="center" vertical="center"/>
      <protection hidden="1"/>
    </xf>
    <xf numFmtId="0" fontId="72" fillId="23" borderId="60" xfId="0" applyFont="1" applyFill="1" applyBorder="1" applyAlignment="1" applyProtection="1">
      <alignment horizontal="center" vertical="center"/>
      <protection hidden="1"/>
    </xf>
    <xf numFmtId="0" fontId="64" fillId="14" borderId="28" xfId="0" applyFont="1" applyFill="1" applyBorder="1" applyAlignment="1" applyProtection="1">
      <alignment horizontal="center" vertical="center"/>
      <protection hidden="1"/>
    </xf>
    <xf numFmtId="0" fontId="64" fillId="14" borderId="50" xfId="0" applyFont="1" applyFill="1" applyBorder="1" applyAlignment="1" applyProtection="1">
      <alignment horizontal="center" vertical="center"/>
      <protection hidden="1"/>
    </xf>
    <xf numFmtId="0" fontId="64" fillId="14" borderId="25" xfId="0" applyFont="1" applyFill="1" applyBorder="1" applyAlignment="1" applyProtection="1">
      <alignment horizontal="center" vertical="center"/>
      <protection hidden="1"/>
    </xf>
    <xf numFmtId="0" fontId="64" fillId="14" borderId="33" xfId="0" applyFont="1" applyFill="1" applyBorder="1" applyAlignment="1" applyProtection="1">
      <alignment horizontal="center" vertical="center"/>
      <protection hidden="1"/>
    </xf>
    <xf numFmtId="0" fontId="109" fillId="72" borderId="37" xfId="0" applyFont="1" applyFill="1" applyBorder="1" applyAlignment="1" applyProtection="1">
      <alignment horizontal="left" vertical="center"/>
      <protection hidden="1"/>
    </xf>
    <xf numFmtId="0" fontId="109" fillId="72" borderId="62" xfId="0" applyFont="1" applyFill="1" applyBorder="1" applyAlignment="1" applyProtection="1">
      <alignment horizontal="left" vertical="center"/>
      <protection hidden="1"/>
    </xf>
    <xf numFmtId="0" fontId="109" fillId="72" borderId="22" xfId="0" applyFont="1" applyFill="1" applyBorder="1" applyAlignment="1" applyProtection="1">
      <alignment horizontal="left" vertical="center"/>
      <protection hidden="1"/>
    </xf>
    <xf numFmtId="0" fontId="109" fillId="72" borderId="63" xfId="0" applyFont="1" applyFill="1" applyBorder="1" applyAlignment="1" applyProtection="1">
      <alignment horizontal="left" vertical="center"/>
      <protection hidden="1"/>
    </xf>
    <xf numFmtId="164" fontId="110" fillId="73" borderId="62" xfId="0" applyNumberFormat="1" applyFont="1" applyFill="1" applyBorder="1" applyAlignment="1" applyProtection="1">
      <alignment horizontal="center" vertical="center"/>
      <protection hidden="1"/>
    </xf>
    <xf numFmtId="164" fontId="110" fillId="73" borderId="50" xfId="0" applyNumberFormat="1" applyFont="1" applyFill="1" applyBorder="1" applyAlignment="1" applyProtection="1">
      <alignment horizontal="center" vertical="center"/>
      <protection hidden="1"/>
    </xf>
    <xf numFmtId="164" fontId="110" fillId="73" borderId="63" xfId="0" applyNumberFormat="1" applyFont="1" applyFill="1" applyBorder="1" applyAlignment="1" applyProtection="1">
      <alignment horizontal="center" vertical="center"/>
      <protection hidden="1"/>
    </xf>
    <xf numFmtId="164" fontId="110" fillId="73" borderId="49" xfId="0" applyNumberFormat="1" applyFont="1" applyFill="1" applyBorder="1" applyAlignment="1" applyProtection="1">
      <alignment horizontal="center" vertical="center"/>
      <protection hidden="1"/>
    </xf>
    <xf numFmtId="0" fontId="109" fillId="74" borderId="37" xfId="0" applyFont="1" applyFill="1" applyBorder="1" applyAlignment="1" applyProtection="1">
      <alignment horizontal="left" vertical="center"/>
      <protection hidden="1"/>
    </xf>
    <xf numFmtId="0" fontId="109" fillId="74" borderId="62" xfId="0" applyFont="1" applyFill="1" applyBorder="1" applyAlignment="1" applyProtection="1">
      <alignment horizontal="left" vertical="center"/>
      <protection hidden="1"/>
    </xf>
    <xf numFmtId="0" fontId="109" fillId="74" borderId="22" xfId="0" applyFont="1" applyFill="1" applyBorder="1" applyAlignment="1" applyProtection="1">
      <alignment horizontal="left" vertical="center"/>
      <protection hidden="1"/>
    </xf>
    <xf numFmtId="0" fontId="109" fillId="74" borderId="63" xfId="0" applyFont="1" applyFill="1" applyBorder="1" applyAlignment="1" applyProtection="1">
      <alignment horizontal="left" vertical="center"/>
      <protection hidden="1"/>
    </xf>
    <xf numFmtId="164" fontId="110" fillId="29" borderId="62" xfId="0" applyNumberFormat="1" applyFont="1" applyFill="1" applyBorder="1" applyAlignment="1" applyProtection="1">
      <alignment horizontal="center" vertical="center"/>
      <protection hidden="1"/>
    </xf>
    <xf numFmtId="164" fontId="110" fillId="29" borderId="50" xfId="0" applyNumberFormat="1" applyFont="1" applyFill="1" applyBorder="1" applyAlignment="1" applyProtection="1">
      <alignment horizontal="center" vertical="center"/>
      <protection hidden="1"/>
    </xf>
    <xf numFmtId="164" fontId="110" fillId="29" borderId="63" xfId="0" applyNumberFormat="1" applyFont="1" applyFill="1" applyBorder="1" applyAlignment="1" applyProtection="1">
      <alignment horizontal="center" vertical="center"/>
      <protection hidden="1"/>
    </xf>
    <xf numFmtId="164" fontId="110" fillId="29" borderId="49" xfId="0" applyNumberFormat="1" applyFont="1" applyFill="1" applyBorder="1" applyAlignment="1" applyProtection="1">
      <alignment horizontal="center" vertical="center"/>
      <protection hidden="1"/>
    </xf>
    <xf numFmtId="0" fontId="109" fillId="66" borderId="37" xfId="0" applyFont="1" applyFill="1" applyBorder="1" applyAlignment="1" applyProtection="1">
      <alignment horizontal="left" vertical="center"/>
      <protection hidden="1"/>
    </xf>
    <xf numFmtId="0" fontId="109" fillId="66" borderId="62" xfId="0" applyFont="1" applyFill="1" applyBorder="1" applyAlignment="1" applyProtection="1">
      <alignment horizontal="left" vertical="center"/>
      <protection hidden="1"/>
    </xf>
    <xf numFmtId="0" fontId="109" fillId="66" borderId="15" xfId="0" applyFont="1" applyFill="1" applyBorder="1" applyAlignment="1" applyProtection="1">
      <alignment horizontal="left" vertical="center"/>
      <protection hidden="1"/>
    </xf>
    <xf numFmtId="0" fontId="109" fillId="66" borderId="16" xfId="0" applyFont="1" applyFill="1" applyBorder="1" applyAlignment="1" applyProtection="1">
      <alignment horizontal="left" vertical="center"/>
      <protection hidden="1"/>
    </xf>
    <xf numFmtId="164" fontId="110" fillId="9" borderId="62" xfId="0" applyNumberFormat="1" applyFont="1" applyFill="1" applyBorder="1" applyAlignment="1" applyProtection="1">
      <alignment horizontal="center" vertical="center"/>
      <protection hidden="1"/>
    </xf>
    <xf numFmtId="164" fontId="110" fillId="9" borderId="50" xfId="0" applyNumberFormat="1" applyFont="1" applyFill="1" applyBorder="1" applyAlignment="1" applyProtection="1">
      <alignment horizontal="center" vertical="center"/>
      <protection hidden="1"/>
    </xf>
    <xf numFmtId="164" fontId="110" fillId="9" borderId="16" xfId="0" applyNumberFormat="1" applyFont="1" applyFill="1" applyBorder="1" applyAlignment="1" applyProtection="1">
      <alignment horizontal="center" vertical="center"/>
      <protection hidden="1"/>
    </xf>
    <xf numFmtId="164" fontId="110" fillId="9" borderId="33" xfId="0" applyNumberFormat="1" applyFont="1" applyFill="1" applyBorder="1" applyAlignment="1" applyProtection="1">
      <alignment horizontal="center" vertical="center"/>
      <protection hidden="1"/>
    </xf>
    <xf numFmtId="0" fontId="47" fillId="40" borderId="5" xfId="0" applyFont="1" applyFill="1" applyBorder="1" applyAlignment="1" applyProtection="1">
      <alignment horizontal="center" vertical="center"/>
      <protection locked="0" hidden="1"/>
    </xf>
    <xf numFmtId="0" fontId="47" fillId="40" borderId="27" xfId="0" applyFont="1" applyFill="1" applyBorder="1" applyAlignment="1" applyProtection="1">
      <alignment horizontal="center" vertical="center"/>
      <protection locked="0" hidden="1"/>
    </xf>
    <xf numFmtId="0" fontId="47" fillId="40" borderId="6" xfId="0" applyFont="1" applyFill="1" applyBorder="1" applyAlignment="1" applyProtection="1">
      <alignment horizontal="center" vertical="center"/>
      <protection locked="0" hidden="1"/>
    </xf>
    <xf numFmtId="0" fontId="47" fillId="40" borderId="47" xfId="0" applyFont="1" applyFill="1" applyBorder="1" applyAlignment="1" applyProtection="1">
      <alignment horizontal="center" vertical="center"/>
      <protection locked="0" hidden="1"/>
    </xf>
    <xf numFmtId="0" fontId="47" fillId="35" borderId="5" xfId="0" applyFont="1" applyFill="1" applyBorder="1" applyAlignment="1" applyProtection="1">
      <alignment horizontal="center" vertical="center"/>
      <protection locked="0" hidden="1"/>
    </xf>
    <xf numFmtId="0" fontId="47" fillId="35" borderId="9" xfId="0" applyFont="1" applyFill="1" applyBorder="1" applyAlignment="1" applyProtection="1">
      <alignment horizontal="center" vertical="center"/>
      <protection locked="0" hidden="1"/>
    </xf>
    <xf numFmtId="0" fontId="47" fillId="35" borderId="6" xfId="0" applyFont="1" applyFill="1" applyBorder="1" applyAlignment="1" applyProtection="1">
      <alignment horizontal="center" vertical="center"/>
      <protection locked="0" hidden="1"/>
    </xf>
    <xf numFmtId="0" fontId="47" fillId="35" borderId="11" xfId="0" applyFont="1" applyFill="1" applyBorder="1" applyAlignment="1" applyProtection="1">
      <alignment horizontal="center" vertical="center"/>
      <protection locked="0" hidden="1"/>
    </xf>
    <xf numFmtId="164" fontId="47" fillId="40" borderId="5" xfId="0" applyNumberFormat="1" applyFont="1" applyFill="1" applyBorder="1" applyAlignment="1" applyProtection="1">
      <alignment horizontal="center" vertical="center"/>
      <protection hidden="1"/>
    </xf>
    <xf numFmtId="0" fontId="47" fillId="40" borderId="27" xfId="0" applyFont="1" applyFill="1" applyBorder="1" applyAlignment="1" applyProtection="1">
      <alignment horizontal="center" vertical="center"/>
      <protection hidden="1"/>
    </xf>
    <xf numFmtId="0" fontId="47" fillId="40" borderId="6" xfId="0" applyFont="1" applyFill="1" applyBorder="1" applyAlignment="1" applyProtection="1">
      <alignment horizontal="center" vertical="center"/>
      <protection hidden="1"/>
    </xf>
    <xf numFmtId="0" fontId="47" fillId="40" borderId="47" xfId="0" applyFont="1" applyFill="1" applyBorder="1" applyAlignment="1" applyProtection="1">
      <alignment horizontal="center" vertical="center"/>
      <protection hidden="1"/>
    </xf>
    <xf numFmtId="164" fontId="47" fillId="35" borderId="5" xfId="0" applyNumberFormat="1" applyFont="1" applyFill="1" applyBorder="1" applyAlignment="1" applyProtection="1">
      <alignment horizontal="center" vertical="center"/>
      <protection hidden="1"/>
    </xf>
    <xf numFmtId="0" fontId="47" fillId="35" borderId="9" xfId="0" applyFont="1" applyFill="1" applyBorder="1" applyAlignment="1" applyProtection="1">
      <alignment horizontal="center" vertical="center"/>
      <protection hidden="1"/>
    </xf>
    <xf numFmtId="0" fontId="47" fillId="35" borderId="6" xfId="0" applyFont="1" applyFill="1" applyBorder="1" applyAlignment="1" applyProtection="1">
      <alignment horizontal="center" vertical="center"/>
      <protection hidden="1"/>
    </xf>
    <xf numFmtId="0" fontId="47" fillId="35" borderId="11" xfId="0" applyFont="1" applyFill="1" applyBorder="1" applyAlignment="1" applyProtection="1">
      <alignment horizontal="center" vertical="center"/>
      <protection hidden="1"/>
    </xf>
    <xf numFmtId="0" fontId="45" fillId="2" borderId="43" xfId="0" applyFont="1" applyFill="1" applyBorder="1" applyAlignment="1" applyProtection="1">
      <alignment horizontal="center" vertical="center"/>
      <protection hidden="1"/>
    </xf>
    <xf numFmtId="0" fontId="45" fillId="2" borderId="44" xfId="0" applyFont="1" applyFill="1" applyBorder="1" applyAlignment="1" applyProtection="1">
      <alignment horizontal="center" vertical="center"/>
      <protection hidden="1"/>
    </xf>
    <xf numFmtId="0" fontId="49" fillId="9" borderId="0" xfId="0" applyFont="1" applyFill="1" applyAlignment="1" applyProtection="1">
      <alignment horizontal="center" vertical="center"/>
      <protection hidden="1"/>
    </xf>
    <xf numFmtId="0" fontId="7" fillId="3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 vertical="center"/>
      <protection hidden="1"/>
    </xf>
    <xf numFmtId="0" fontId="7" fillId="3" borderId="29" xfId="0" applyFont="1" applyFill="1" applyBorder="1" applyAlignment="1" applyProtection="1">
      <alignment horizontal="center" vertical="center"/>
      <protection hidden="1"/>
    </xf>
    <xf numFmtId="0" fontId="86" fillId="30" borderId="20" xfId="0" applyFont="1" applyFill="1" applyBorder="1" applyAlignment="1" applyProtection="1">
      <alignment horizontal="center" vertical="center"/>
      <protection hidden="1"/>
    </xf>
    <xf numFmtId="0" fontId="7" fillId="30" borderId="21" xfId="0" applyFont="1" applyFill="1" applyBorder="1" applyAlignment="1" applyProtection="1">
      <alignment horizontal="center" vertical="center"/>
      <protection hidden="1"/>
    </xf>
    <xf numFmtId="0" fontId="7" fillId="30" borderId="29" xfId="0" applyFont="1" applyFill="1" applyBorder="1" applyAlignment="1" applyProtection="1">
      <alignment horizontal="center" vertical="center"/>
      <protection hidden="1"/>
    </xf>
    <xf numFmtId="0" fontId="21" fillId="36" borderId="19" xfId="0" applyFont="1" applyFill="1" applyBorder="1" applyAlignment="1" applyProtection="1">
      <alignment horizontal="center" vertical="center"/>
      <protection hidden="1"/>
    </xf>
    <xf numFmtId="0" fontId="21" fillId="36" borderId="26" xfId="0" applyFont="1" applyFill="1" applyBorder="1" applyAlignment="1" applyProtection="1">
      <alignment horizontal="center" vertical="center"/>
      <protection hidden="1"/>
    </xf>
    <xf numFmtId="0" fontId="46" fillId="19" borderId="4" xfId="0" applyFont="1" applyFill="1" applyBorder="1" applyAlignment="1" applyProtection="1">
      <alignment horizontal="center" vertical="center"/>
      <protection hidden="1"/>
    </xf>
    <xf numFmtId="0" fontId="46" fillId="19" borderId="8" xfId="0" applyFont="1" applyFill="1" applyBorder="1" applyAlignment="1" applyProtection="1">
      <alignment horizontal="center" vertical="center"/>
      <protection hidden="1"/>
    </xf>
    <xf numFmtId="0" fontId="41" fillId="0" borderId="43" xfId="0" applyFont="1" applyBorder="1" applyAlignment="1" applyProtection="1">
      <alignment horizontal="center"/>
      <protection hidden="1"/>
    </xf>
    <xf numFmtId="0" fontId="41" fillId="0" borderId="44" xfId="0" applyFont="1" applyBorder="1" applyAlignment="1" applyProtection="1">
      <alignment horizontal="center"/>
      <protection hidden="1"/>
    </xf>
    <xf numFmtId="0" fontId="48" fillId="9" borderId="0" xfId="0" applyFont="1" applyFill="1" applyAlignment="1" applyProtection="1">
      <alignment horizontal="center"/>
      <protection hidden="1"/>
    </xf>
    <xf numFmtId="0" fontId="37" fillId="30" borderId="15" xfId="0" applyFont="1" applyFill="1" applyBorder="1" applyAlignment="1" applyProtection="1">
      <alignment horizontal="center"/>
      <protection hidden="1"/>
    </xf>
    <xf numFmtId="0" fontId="37" fillId="30" borderId="16" xfId="0" applyFont="1" applyFill="1" applyBorder="1" applyAlignment="1" applyProtection="1">
      <alignment horizontal="center"/>
      <protection hidden="1"/>
    </xf>
    <xf numFmtId="0" fontId="37" fillId="3" borderId="43" xfId="0" applyFont="1" applyFill="1" applyBorder="1" applyAlignment="1" applyProtection="1">
      <alignment horizontal="center"/>
      <protection hidden="1"/>
    </xf>
    <xf numFmtId="0" fontId="37" fillId="3" borderId="42" xfId="0" applyFont="1" applyFill="1" applyBorder="1" applyAlignment="1" applyProtection="1">
      <alignment horizontal="center"/>
      <protection hidden="1"/>
    </xf>
    <xf numFmtId="0" fontId="37" fillId="30" borderId="43" xfId="0" applyFont="1" applyFill="1" applyBorder="1" applyAlignment="1" applyProtection="1">
      <alignment horizontal="center"/>
      <protection hidden="1"/>
    </xf>
    <xf numFmtId="0" fontId="37" fillId="30" borderId="42" xfId="0" applyFont="1" applyFill="1" applyBorder="1" applyAlignment="1" applyProtection="1">
      <alignment horizontal="center"/>
      <protection hidden="1"/>
    </xf>
    <xf numFmtId="0" fontId="44" fillId="39" borderId="43" xfId="0" applyFont="1" applyFill="1" applyBorder="1" applyAlignment="1" applyProtection="1">
      <alignment horizontal="center" wrapText="1"/>
      <protection hidden="1"/>
    </xf>
    <xf numFmtId="0" fontId="44" fillId="39" borderId="44" xfId="0" applyFont="1" applyFill="1" applyBorder="1" applyAlignment="1" applyProtection="1">
      <alignment horizontal="center"/>
      <protection hidden="1"/>
    </xf>
    <xf numFmtId="0" fontId="45" fillId="2" borderId="15" xfId="0" applyFont="1" applyFill="1" applyBorder="1" applyAlignment="1" applyProtection="1">
      <alignment horizontal="center" vertical="center"/>
      <protection hidden="1"/>
    </xf>
    <xf numFmtId="0" fontId="45" fillId="2" borderId="33" xfId="0" applyFont="1" applyFill="1" applyBorder="1" applyAlignment="1" applyProtection="1">
      <alignment horizontal="center" vertical="center"/>
      <protection hidden="1"/>
    </xf>
    <xf numFmtId="0" fontId="37" fillId="28" borderId="43" xfId="0" applyFont="1" applyFill="1" applyBorder="1" applyAlignment="1" applyProtection="1">
      <alignment horizontal="center"/>
      <protection hidden="1"/>
    </xf>
    <xf numFmtId="0" fontId="37" fillId="28" borderId="42" xfId="0" applyFont="1" applyFill="1" applyBorder="1" applyAlignment="1" applyProtection="1">
      <alignment horizontal="center"/>
      <protection hidden="1"/>
    </xf>
    <xf numFmtId="167" fontId="12" fillId="14" borderId="4" xfId="0" applyNumberFormat="1" applyFont="1" applyFill="1" applyBorder="1" applyAlignment="1" applyProtection="1">
      <alignment horizontal="left"/>
      <protection hidden="1"/>
    </xf>
    <xf numFmtId="167" fontId="12" fillId="14" borderId="45" xfId="0" applyNumberFormat="1" applyFont="1" applyFill="1" applyBorder="1" applyAlignment="1" applyProtection="1">
      <alignment horizontal="left"/>
      <protection hidden="1"/>
    </xf>
    <xf numFmtId="167" fontId="12" fillId="2" borderId="4" xfId="0" applyNumberFormat="1" applyFont="1" applyFill="1" applyBorder="1" applyAlignment="1" applyProtection="1">
      <alignment horizontal="left"/>
      <protection hidden="1"/>
    </xf>
    <xf numFmtId="167" fontId="12" fillId="2" borderId="45" xfId="0" applyNumberFormat="1" applyFont="1" applyFill="1" applyBorder="1" applyAlignment="1" applyProtection="1">
      <alignment horizontal="left"/>
      <protection hidden="1"/>
    </xf>
    <xf numFmtId="0" fontId="0" fillId="9" borderId="16" xfId="0" applyFill="1" applyBorder="1" applyAlignment="1" applyProtection="1">
      <alignment horizontal="center"/>
      <protection hidden="1"/>
    </xf>
    <xf numFmtId="0" fontId="7" fillId="3" borderId="12" xfId="0" applyFont="1" applyFill="1" applyBorder="1" applyAlignment="1" applyProtection="1">
      <alignment horizontal="center"/>
      <protection hidden="1"/>
    </xf>
    <xf numFmtId="0" fontId="7" fillId="3" borderId="31" xfId="0" applyFont="1" applyFill="1" applyBorder="1" applyAlignment="1" applyProtection="1">
      <alignment horizontal="center"/>
      <protection hidden="1"/>
    </xf>
    <xf numFmtId="0" fontId="21" fillId="31" borderId="20" xfId="0" applyFont="1" applyFill="1" applyBorder="1" applyAlignment="1" applyProtection="1">
      <alignment horizontal="center" vertical="center"/>
      <protection locked="0" hidden="1"/>
    </xf>
    <xf numFmtId="0" fontId="21" fillId="31" borderId="21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7" fontId="12" fillId="14" borderId="8" xfId="0" applyNumberFormat="1" applyFont="1" applyFill="1" applyBorder="1" applyAlignment="1" applyProtection="1">
      <alignment horizontal="left"/>
      <protection hidden="1"/>
    </xf>
    <xf numFmtId="0" fontId="40" fillId="3" borderId="43" xfId="0" applyFont="1" applyFill="1" applyBorder="1" applyAlignment="1" applyProtection="1">
      <alignment horizontal="center"/>
      <protection hidden="1"/>
    </xf>
    <xf numFmtId="0" fontId="40" fillId="3" borderId="44" xfId="0" applyFont="1" applyFill="1" applyBorder="1" applyAlignment="1" applyProtection="1">
      <alignment horizontal="center"/>
      <protection hidden="1"/>
    </xf>
    <xf numFmtId="0" fontId="7" fillId="28" borderId="43" xfId="0" applyFont="1" applyFill="1" applyBorder="1" applyAlignment="1" applyProtection="1">
      <alignment horizontal="center"/>
      <protection hidden="1"/>
    </xf>
    <xf numFmtId="0" fontId="7" fillId="28" borderId="42" xfId="0" applyFont="1" applyFill="1" applyBorder="1" applyAlignment="1" applyProtection="1">
      <alignment horizontal="center"/>
      <protection hidden="1"/>
    </xf>
    <xf numFmtId="167" fontId="12" fillId="2" borderId="8" xfId="0" applyNumberFormat="1" applyFont="1" applyFill="1" applyBorder="1" applyAlignment="1" applyProtection="1">
      <alignment horizontal="left"/>
      <protection hidden="1"/>
    </xf>
    <xf numFmtId="0" fontId="37" fillId="31" borderId="43" xfId="0" applyFont="1" applyFill="1" applyBorder="1" applyAlignment="1" applyProtection="1">
      <alignment horizontal="center"/>
      <protection hidden="1"/>
    </xf>
    <xf numFmtId="0" fontId="37" fillId="31" borderId="44" xfId="0" applyFont="1" applyFill="1" applyBorder="1" applyAlignment="1" applyProtection="1">
      <alignment horizontal="center"/>
      <protection hidden="1"/>
    </xf>
    <xf numFmtId="0" fontId="37" fillId="31" borderId="20" xfId="0" applyFont="1" applyFill="1" applyBorder="1" applyAlignment="1" applyProtection="1">
      <alignment horizontal="center"/>
      <protection hidden="1"/>
    </xf>
    <xf numFmtId="0" fontId="37" fillId="31" borderId="21" xfId="0" applyFont="1" applyFill="1" applyBorder="1" applyAlignment="1" applyProtection="1">
      <alignment horizontal="center"/>
      <protection hidden="1"/>
    </xf>
    <xf numFmtId="169" fontId="31" fillId="6" borderId="1" xfId="0" applyNumberFormat="1" applyFont="1" applyFill="1" applyBorder="1" applyAlignment="1" applyProtection="1">
      <alignment horizontal="center" vertical="center"/>
      <protection hidden="1"/>
    </xf>
    <xf numFmtId="169" fontId="31" fillId="6" borderId="41" xfId="0" applyNumberFormat="1" applyFont="1" applyFill="1" applyBorder="1" applyAlignment="1" applyProtection="1">
      <alignment horizontal="center" vertical="center"/>
      <protection hidden="1"/>
    </xf>
    <xf numFmtId="170" fontId="33" fillId="9" borderId="31" xfId="0" applyNumberFormat="1" applyFont="1" applyFill="1" applyBorder="1" applyAlignment="1" applyProtection="1">
      <alignment horizontal="center" vertical="center"/>
      <protection hidden="1"/>
    </xf>
    <xf numFmtId="170" fontId="33" fillId="9" borderId="33" xfId="0" applyNumberFormat="1" applyFont="1" applyFill="1" applyBorder="1" applyAlignment="1" applyProtection="1">
      <alignment horizontal="center" vertical="center"/>
      <protection hidden="1"/>
    </xf>
    <xf numFmtId="0" fontId="30" fillId="28" borderId="12" xfId="0" applyFont="1" applyFill="1" applyBorder="1" applyAlignment="1" applyProtection="1">
      <alignment horizontal="center" vertical="center"/>
      <protection hidden="1"/>
    </xf>
    <xf numFmtId="0" fontId="30" fillId="28" borderId="13" xfId="0" applyFont="1" applyFill="1" applyBorder="1" applyAlignment="1" applyProtection="1">
      <alignment horizontal="center" vertical="center"/>
      <protection hidden="1"/>
    </xf>
    <xf numFmtId="0" fontId="30" fillId="28" borderId="15" xfId="0" applyFont="1" applyFill="1" applyBorder="1" applyAlignment="1" applyProtection="1">
      <alignment horizontal="center" vertical="center"/>
      <protection hidden="1"/>
    </xf>
    <xf numFmtId="0" fontId="30" fillId="28" borderId="16" xfId="0" applyFont="1" applyFill="1" applyBorder="1" applyAlignment="1" applyProtection="1">
      <alignment horizontal="center" vertical="center"/>
      <protection hidden="1"/>
    </xf>
    <xf numFmtId="169" fontId="32" fillId="2" borderId="1" xfId="0" applyNumberFormat="1" applyFont="1" applyFill="1" applyBorder="1" applyAlignment="1" applyProtection="1">
      <alignment horizontal="center" vertical="center"/>
      <protection hidden="1"/>
    </xf>
    <xf numFmtId="169" fontId="32" fillId="2" borderId="2" xfId="0" applyNumberFormat="1" applyFont="1" applyFill="1" applyBorder="1" applyAlignment="1" applyProtection="1">
      <alignment horizontal="center" vertical="center"/>
      <protection hidden="1"/>
    </xf>
    <xf numFmtId="169" fontId="31" fillId="6" borderId="2" xfId="0" applyNumberFormat="1" applyFont="1" applyFill="1" applyBorder="1" applyAlignment="1" applyProtection="1">
      <alignment horizontal="center" vertical="center"/>
      <protection hidden="1"/>
    </xf>
    <xf numFmtId="174" fontId="7" fillId="6" borderId="30" xfId="0" applyNumberFormat="1" applyFont="1" applyFill="1" applyBorder="1" applyAlignment="1" applyProtection="1">
      <alignment horizontal="center" vertical="center"/>
      <protection hidden="1"/>
    </xf>
    <xf numFmtId="174" fontId="7" fillId="6" borderId="40" xfId="0" applyNumberFormat="1" applyFont="1" applyFill="1" applyBorder="1" applyAlignment="1" applyProtection="1">
      <alignment horizontal="center" vertical="center"/>
      <protection hidden="1"/>
    </xf>
    <xf numFmtId="174" fontId="29" fillId="2" borderId="30" xfId="0" applyNumberFormat="1" applyFont="1" applyFill="1" applyBorder="1" applyAlignment="1" applyProtection="1">
      <alignment horizontal="center" vertical="center"/>
      <protection hidden="1"/>
    </xf>
    <xf numFmtId="174" fontId="29" fillId="2" borderId="19" xfId="0" applyNumberFormat="1" applyFont="1" applyFill="1" applyBorder="1" applyAlignment="1" applyProtection="1">
      <alignment horizontal="center" vertical="center"/>
      <protection hidden="1"/>
    </xf>
    <xf numFmtId="174" fontId="7" fillId="6" borderId="19" xfId="0" applyNumberFormat="1" applyFont="1" applyFill="1" applyBorder="1" applyAlignment="1" applyProtection="1">
      <alignment horizontal="center" vertical="center"/>
      <protection hidden="1"/>
    </xf>
    <xf numFmtId="164" fontId="24" fillId="0" borderId="31" xfId="0" applyNumberFormat="1" applyFont="1" applyBorder="1" applyAlignment="1" applyProtection="1">
      <alignment horizontal="center" vertical="center"/>
      <protection hidden="1"/>
    </xf>
    <xf numFmtId="164" fontId="24" fillId="0" borderId="33" xfId="0" applyNumberFormat="1" applyFont="1" applyBorder="1" applyAlignment="1" applyProtection="1">
      <alignment horizontal="center" vertical="center"/>
      <protection hidden="1"/>
    </xf>
    <xf numFmtId="164" fontId="25" fillId="0" borderId="31" xfId="0" applyNumberFormat="1" applyFont="1" applyBorder="1" applyAlignment="1" applyProtection="1">
      <alignment horizontal="center" vertical="center"/>
      <protection hidden="1"/>
    </xf>
    <xf numFmtId="164" fontId="25" fillId="0" borderId="33" xfId="0" applyNumberFormat="1" applyFont="1" applyBorder="1" applyAlignment="1" applyProtection="1">
      <alignment horizontal="center" vertical="center"/>
      <protection hidden="1"/>
    </xf>
    <xf numFmtId="0" fontId="15" fillId="28" borderId="12" xfId="0" applyFont="1" applyFill="1" applyBorder="1" applyAlignment="1" applyProtection="1">
      <alignment horizontal="center" vertical="center"/>
      <protection hidden="1"/>
    </xf>
    <xf numFmtId="0" fontId="15" fillId="28" borderId="13" xfId="0" applyFont="1" applyFill="1" applyBorder="1" applyAlignment="1" applyProtection="1">
      <alignment horizontal="center" vertical="center"/>
      <protection hidden="1"/>
    </xf>
    <xf numFmtId="0" fontId="15" fillId="28" borderId="15" xfId="0" applyFont="1" applyFill="1" applyBorder="1" applyAlignment="1" applyProtection="1">
      <alignment horizontal="center" vertical="center"/>
      <protection hidden="1"/>
    </xf>
    <xf numFmtId="0" fontId="15" fillId="28" borderId="16" xfId="0" applyFont="1" applyFill="1" applyBorder="1" applyAlignment="1" applyProtection="1">
      <alignment horizontal="center" vertical="center"/>
      <protection hidden="1"/>
    </xf>
    <xf numFmtId="0" fontId="19" fillId="9" borderId="31" xfId="0" applyFont="1" applyFill="1" applyBorder="1" applyAlignment="1" applyProtection="1">
      <alignment horizontal="center" vertical="center"/>
      <protection hidden="1"/>
    </xf>
    <xf numFmtId="0" fontId="19" fillId="9" borderId="33" xfId="0" applyFont="1" applyFill="1" applyBorder="1" applyAlignment="1" applyProtection="1">
      <alignment horizontal="center" vertical="center"/>
      <protection hidden="1"/>
    </xf>
    <xf numFmtId="0" fontId="66" fillId="10" borderId="12" xfId="0" applyFont="1" applyFill="1" applyBorder="1" applyAlignment="1" applyProtection="1">
      <alignment horizontal="center" vertical="center"/>
      <protection hidden="1"/>
    </xf>
    <xf numFmtId="0" fontId="66" fillId="10" borderId="13" xfId="0" applyFont="1" applyFill="1" applyBorder="1" applyAlignment="1" applyProtection="1">
      <alignment horizontal="center" vertical="center"/>
      <protection hidden="1"/>
    </xf>
    <xf numFmtId="0" fontId="66" fillId="10" borderId="31" xfId="0" applyFont="1" applyFill="1" applyBorder="1" applyAlignment="1" applyProtection="1">
      <alignment horizontal="center" vertical="center"/>
      <protection hidden="1"/>
    </xf>
    <xf numFmtId="0" fontId="66" fillId="10" borderId="14" xfId="0" applyFont="1" applyFill="1" applyBorder="1" applyAlignment="1" applyProtection="1">
      <alignment horizontal="center" vertical="center"/>
      <protection hidden="1"/>
    </xf>
    <xf numFmtId="0" fontId="66" fillId="10" borderId="0" xfId="0" applyFont="1" applyFill="1" applyAlignment="1" applyProtection="1">
      <alignment horizontal="center" vertical="center"/>
      <protection hidden="1"/>
    </xf>
    <xf numFmtId="0" fontId="66" fillId="10" borderId="32" xfId="0" applyFont="1" applyFill="1" applyBorder="1" applyAlignment="1" applyProtection="1">
      <alignment horizontal="center" vertical="center"/>
      <protection hidden="1"/>
    </xf>
    <xf numFmtId="0" fontId="65" fillId="9" borderId="12" xfId="0" applyFont="1" applyFill="1" applyBorder="1" applyAlignment="1" applyProtection="1">
      <alignment horizontal="left" vertical="center"/>
      <protection hidden="1"/>
    </xf>
    <xf numFmtId="0" fontId="65" fillId="9" borderId="13" xfId="0" applyFont="1" applyFill="1" applyBorder="1" applyAlignment="1" applyProtection="1">
      <alignment horizontal="left" vertical="center"/>
      <protection hidden="1"/>
    </xf>
    <xf numFmtId="0" fontId="65" fillId="9" borderId="15" xfId="0" applyFont="1" applyFill="1" applyBorder="1" applyAlignment="1" applyProtection="1">
      <alignment horizontal="left" vertical="center"/>
      <protection hidden="1"/>
    </xf>
    <xf numFmtId="0" fontId="65" fillId="9" borderId="16" xfId="0" applyFont="1" applyFill="1" applyBorder="1" applyAlignment="1" applyProtection="1">
      <alignment horizontal="left" vertical="center"/>
      <protection hidden="1"/>
    </xf>
    <xf numFmtId="0" fontId="65" fillId="9" borderId="13" xfId="0" applyFont="1" applyFill="1" applyBorder="1" applyAlignment="1" applyProtection="1">
      <alignment horizontal="right" vertical="center"/>
      <protection hidden="1"/>
    </xf>
    <xf numFmtId="0" fontId="65" fillId="9" borderId="31" xfId="0" applyFont="1" applyFill="1" applyBorder="1" applyAlignment="1" applyProtection="1">
      <alignment horizontal="right" vertical="center"/>
      <protection hidden="1"/>
    </xf>
    <xf numFmtId="0" fontId="65" fillId="9" borderId="16" xfId="0" applyFont="1" applyFill="1" applyBorder="1" applyAlignment="1" applyProtection="1">
      <alignment horizontal="right" vertical="center"/>
      <protection hidden="1"/>
    </xf>
    <xf numFmtId="0" fontId="65" fillId="9" borderId="33" xfId="0" applyFont="1" applyFill="1" applyBorder="1" applyAlignment="1" applyProtection="1">
      <alignment horizontal="right" vertical="center"/>
      <protection hidden="1"/>
    </xf>
    <xf numFmtId="0" fontId="67" fillId="15" borderId="12" xfId="0" applyFont="1" applyFill="1" applyBorder="1" applyAlignment="1" applyProtection="1">
      <alignment horizontal="center" vertical="center"/>
      <protection hidden="1"/>
    </xf>
    <xf numFmtId="0" fontId="67" fillId="15" borderId="13" xfId="0" applyFont="1" applyFill="1" applyBorder="1" applyAlignment="1" applyProtection="1">
      <alignment horizontal="center" vertical="center"/>
      <protection hidden="1"/>
    </xf>
    <xf numFmtId="0" fontId="67" fillId="15" borderId="15" xfId="0" applyFont="1" applyFill="1" applyBorder="1" applyAlignment="1" applyProtection="1">
      <alignment horizontal="center" vertical="center"/>
      <protection hidden="1"/>
    </xf>
    <xf numFmtId="0" fontId="67" fillId="15" borderId="16" xfId="0" applyFont="1" applyFill="1" applyBorder="1" applyAlignment="1" applyProtection="1">
      <alignment horizontal="center" vertical="center"/>
      <protection hidden="1"/>
    </xf>
    <xf numFmtId="0" fontId="69" fillId="20" borderId="3" xfId="0" applyFont="1" applyFill="1" applyBorder="1" applyAlignment="1" applyProtection="1">
      <alignment horizontal="center" vertical="center"/>
      <protection hidden="1"/>
    </xf>
    <xf numFmtId="164" fontId="18" fillId="2" borderId="31" xfId="0" applyNumberFormat="1" applyFont="1" applyFill="1" applyBorder="1" applyAlignment="1" applyProtection="1">
      <alignment horizontal="center" vertical="center"/>
      <protection hidden="1"/>
    </xf>
    <xf numFmtId="164" fontId="18" fillId="2" borderId="33" xfId="0" applyNumberFormat="1" applyFont="1" applyFill="1" applyBorder="1" applyAlignment="1" applyProtection="1">
      <alignment horizontal="center" vertical="center"/>
      <protection hidden="1"/>
    </xf>
    <xf numFmtId="173" fontId="20" fillId="9" borderId="68" xfId="0" applyNumberFormat="1" applyFont="1" applyFill="1" applyBorder="1" applyAlignment="1" applyProtection="1">
      <alignment horizontal="center" vertical="center"/>
      <protection hidden="1"/>
    </xf>
    <xf numFmtId="173" fontId="20" fillId="9" borderId="23" xfId="0" applyNumberFormat="1" applyFont="1" applyFill="1" applyBorder="1" applyAlignment="1" applyProtection="1">
      <alignment horizontal="center" vertical="center"/>
      <protection hidden="1"/>
    </xf>
    <xf numFmtId="0" fontId="15" fillId="24" borderId="67" xfId="0" applyFont="1" applyFill="1" applyBorder="1" applyAlignment="1" applyProtection="1">
      <alignment horizontal="center" vertical="center"/>
      <protection hidden="1"/>
    </xf>
    <xf numFmtId="0" fontId="15" fillId="24" borderId="13" xfId="0" applyFont="1" applyFill="1" applyBorder="1" applyAlignment="1" applyProtection="1">
      <alignment horizontal="center" vertical="center"/>
      <protection hidden="1"/>
    </xf>
    <xf numFmtId="0" fontId="15" fillId="24" borderId="26" xfId="0" applyFont="1" applyFill="1" applyBorder="1" applyAlignment="1" applyProtection="1">
      <alignment horizontal="center" vertical="center"/>
      <protection hidden="1"/>
    </xf>
    <xf numFmtId="0" fontId="15" fillId="24" borderId="63" xfId="0" applyFont="1" applyFill="1" applyBorder="1" applyAlignment="1" applyProtection="1">
      <alignment horizontal="center" vertical="center"/>
      <protection hidden="1"/>
    </xf>
    <xf numFmtId="0" fontId="73" fillId="28" borderId="28" xfId="0" applyFont="1" applyFill="1" applyBorder="1" applyAlignment="1" applyProtection="1">
      <alignment horizontal="center" vertical="center" wrapText="1"/>
      <protection hidden="1"/>
    </xf>
    <xf numFmtId="0" fontId="73" fillId="28" borderId="62" xfId="0" applyFont="1" applyFill="1" applyBorder="1" applyAlignment="1" applyProtection="1">
      <alignment horizontal="center" vertical="center"/>
      <protection hidden="1"/>
    </xf>
    <xf numFmtId="0" fontId="73" fillId="28" borderId="55" xfId="0" applyFont="1" applyFill="1" applyBorder="1" applyAlignment="1" applyProtection="1">
      <alignment horizontal="center" vertical="center"/>
      <protection hidden="1"/>
    </xf>
    <xf numFmtId="0" fontId="73" fillId="28" borderId="64" xfId="0" applyFont="1" applyFill="1" applyBorder="1" applyAlignment="1" applyProtection="1">
      <alignment horizontal="center" vertical="center"/>
      <protection hidden="1"/>
    </xf>
    <xf numFmtId="0" fontId="73" fillId="28" borderId="0" xfId="0" applyFont="1" applyFill="1" applyAlignment="1" applyProtection="1">
      <alignment horizontal="center" vertical="center"/>
      <protection hidden="1"/>
    </xf>
    <xf numFmtId="0" fontId="73" fillId="28" borderId="65" xfId="0" applyFont="1" applyFill="1" applyBorder="1" applyAlignment="1" applyProtection="1">
      <alignment horizontal="center" vertical="center"/>
      <protection hidden="1"/>
    </xf>
    <xf numFmtId="0" fontId="11" fillId="16" borderId="3" xfId="0" applyFont="1" applyFill="1" applyBorder="1" applyAlignment="1" applyProtection="1">
      <alignment horizontal="center" vertical="center"/>
      <protection hidden="1"/>
    </xf>
    <xf numFmtId="0" fontId="12" fillId="17" borderId="26" xfId="0" applyFont="1" applyFill="1" applyBorder="1" applyAlignment="1" applyProtection="1">
      <alignment horizontal="center" vertical="center"/>
      <protection hidden="1"/>
    </xf>
    <xf numFmtId="0" fontId="12" fillId="17" borderId="23" xfId="0" applyFont="1" applyFill="1" applyBorder="1" applyAlignment="1" applyProtection="1">
      <alignment horizontal="center" vertical="center"/>
      <protection hidden="1"/>
    </xf>
    <xf numFmtId="170" fontId="12" fillId="26" borderId="27" xfId="0" applyNumberFormat="1" applyFont="1" applyFill="1" applyBorder="1" applyAlignment="1" applyProtection="1">
      <alignment horizontal="center" vertical="center"/>
      <protection hidden="1"/>
    </xf>
    <xf numFmtId="170" fontId="12" fillId="26" borderId="54" xfId="0" applyNumberFormat="1" applyFont="1" applyFill="1" applyBorder="1" applyAlignment="1" applyProtection="1">
      <alignment horizontal="center" vertical="center"/>
      <protection hidden="1"/>
    </xf>
    <xf numFmtId="0" fontId="102" fillId="9" borderId="3" xfId="0" applyFont="1" applyFill="1" applyBorder="1" applyAlignment="1" applyProtection="1">
      <alignment horizontal="center" vertical="center"/>
      <protection hidden="1"/>
    </xf>
    <xf numFmtId="0" fontId="103" fillId="71" borderId="3" xfId="0" applyFont="1" applyFill="1" applyBorder="1" applyAlignment="1" applyProtection="1">
      <alignment horizontal="center" vertical="center"/>
      <protection hidden="1"/>
    </xf>
    <xf numFmtId="0" fontId="77" fillId="19" borderId="3" xfId="0" applyFont="1" applyFill="1" applyBorder="1" applyAlignment="1" applyProtection="1">
      <alignment horizontal="center" vertical="center"/>
      <protection hidden="1"/>
    </xf>
    <xf numFmtId="0" fontId="83" fillId="43" borderId="32" xfId="0" applyFont="1" applyFill="1" applyBorder="1" applyAlignment="1" applyProtection="1">
      <alignment horizontal="center" vertical="center"/>
      <protection hidden="1"/>
    </xf>
    <xf numFmtId="0" fontId="83" fillId="43" borderId="33" xfId="0" applyFont="1" applyFill="1" applyBorder="1" applyAlignment="1" applyProtection="1">
      <alignment horizontal="center" vertical="center"/>
      <protection hidden="1"/>
    </xf>
    <xf numFmtId="0" fontId="77" fillId="60" borderId="56" xfId="0" applyFont="1" applyFill="1" applyBorder="1" applyAlignment="1" applyProtection="1">
      <alignment horizontal="left" vertical="center"/>
      <protection hidden="1"/>
    </xf>
    <xf numFmtId="0" fontId="77" fillId="60" borderId="57" xfId="0" applyFont="1" applyFill="1" applyBorder="1" applyAlignment="1" applyProtection="1">
      <alignment horizontal="left" vertical="center"/>
      <protection hidden="1"/>
    </xf>
    <xf numFmtId="0" fontId="77" fillId="3" borderId="24" xfId="0" applyFont="1" applyFill="1" applyBorder="1" applyAlignment="1" applyProtection="1">
      <alignment horizontal="left" vertical="center"/>
      <protection hidden="1"/>
    </xf>
    <xf numFmtId="0" fontId="77" fillId="3" borderId="61" xfId="0" applyFont="1" applyFill="1" applyBorder="1" applyAlignment="1" applyProtection="1">
      <alignment horizontal="left" vertical="center"/>
      <protection hidden="1"/>
    </xf>
    <xf numFmtId="0" fontId="63" fillId="29" borderId="5" xfId="0" applyFont="1" applyFill="1" applyBorder="1" applyAlignment="1" applyProtection="1">
      <alignment horizontal="left" vertical="center"/>
      <protection hidden="1"/>
    </xf>
    <xf numFmtId="0" fontId="63" fillId="29" borderId="3" xfId="0" applyFont="1" applyFill="1" applyBorder="1" applyAlignment="1" applyProtection="1">
      <alignment horizontal="left" vertical="center"/>
      <protection hidden="1"/>
    </xf>
    <xf numFmtId="0" fontId="80" fillId="0" borderId="8" xfId="0" applyFont="1" applyBorder="1" applyAlignment="1" applyProtection="1">
      <alignment horizontal="center" vertical="center"/>
      <protection hidden="1"/>
    </xf>
    <xf numFmtId="0" fontId="80" fillId="0" borderId="11" xfId="0" applyFont="1" applyBorder="1" applyAlignment="1" applyProtection="1">
      <alignment horizontal="center" vertical="center"/>
      <protection hidden="1"/>
    </xf>
    <xf numFmtId="0" fontId="79" fillId="6" borderId="4" xfId="0" applyFont="1" applyFill="1" applyBorder="1" applyAlignment="1" applyProtection="1">
      <alignment horizontal="center" vertical="center" wrapText="1"/>
      <protection hidden="1"/>
    </xf>
    <xf numFmtId="0" fontId="79" fillId="6" borderId="7" xfId="0" applyFont="1" applyFill="1" applyBorder="1" applyAlignment="1" applyProtection="1">
      <alignment horizontal="center" vertical="center" wrapText="1"/>
      <protection hidden="1"/>
    </xf>
    <xf numFmtId="0" fontId="79" fillId="6" borderId="6" xfId="0" applyFont="1" applyFill="1" applyBorder="1" applyAlignment="1" applyProtection="1">
      <alignment horizontal="center" vertical="center" wrapText="1"/>
      <protection hidden="1"/>
    </xf>
    <xf numFmtId="0" fontId="79" fillId="6" borderId="10" xfId="0" applyFont="1" applyFill="1" applyBorder="1" applyAlignment="1" applyProtection="1">
      <alignment horizontal="center" vertical="center" wrapText="1"/>
      <protection hidden="1"/>
    </xf>
    <xf numFmtId="0" fontId="79" fillId="2" borderId="4" xfId="0" applyFont="1" applyFill="1" applyBorder="1" applyAlignment="1" applyProtection="1">
      <alignment horizontal="center" vertical="center"/>
      <protection hidden="1"/>
    </xf>
    <xf numFmtId="0" fontId="79" fillId="2" borderId="7" xfId="0" applyFont="1" applyFill="1" applyBorder="1" applyAlignment="1" applyProtection="1">
      <alignment horizontal="center" vertical="center"/>
      <protection hidden="1"/>
    </xf>
    <xf numFmtId="0" fontId="79" fillId="2" borderId="30" xfId="0" applyFont="1" applyFill="1" applyBorder="1" applyAlignment="1" applyProtection="1">
      <alignment horizontal="center" vertical="center"/>
      <protection hidden="1"/>
    </xf>
    <xf numFmtId="0" fontId="79" fillId="2" borderId="1" xfId="0" applyFont="1" applyFill="1" applyBorder="1" applyAlignment="1" applyProtection="1">
      <alignment horizontal="center" vertical="center"/>
      <protection hidden="1"/>
    </xf>
    <xf numFmtId="1" fontId="81" fillId="0" borderId="8" xfId="0" applyNumberFormat="1" applyFont="1" applyBorder="1" applyAlignment="1" applyProtection="1">
      <alignment horizontal="center" vertical="center"/>
      <protection hidden="1"/>
    </xf>
    <xf numFmtId="0" fontId="81" fillId="0" borderId="39" xfId="0" applyFont="1" applyBorder="1" applyAlignment="1" applyProtection="1">
      <alignment horizontal="center" vertical="center"/>
      <protection hidden="1"/>
    </xf>
    <xf numFmtId="0" fontId="86" fillId="56" borderId="14" xfId="0" applyFont="1" applyFill="1" applyBorder="1" applyAlignment="1" applyProtection="1">
      <alignment horizontal="center" vertical="center"/>
      <protection hidden="1"/>
    </xf>
    <xf numFmtId="0" fontId="86" fillId="56" borderId="0" xfId="0" applyFont="1" applyFill="1" applyAlignment="1" applyProtection="1">
      <alignment horizontal="center" vertical="center"/>
      <protection hidden="1"/>
    </xf>
    <xf numFmtId="0" fontId="86" fillId="56" borderId="15" xfId="0" applyFont="1" applyFill="1" applyBorder="1" applyAlignment="1" applyProtection="1">
      <alignment horizontal="center" vertical="center"/>
      <protection hidden="1"/>
    </xf>
    <xf numFmtId="0" fontId="86" fillId="56" borderId="16" xfId="0" applyFont="1" applyFill="1" applyBorder="1" applyAlignment="1" applyProtection="1">
      <alignment horizontal="center" vertical="center"/>
      <protection hidden="1"/>
    </xf>
    <xf numFmtId="0" fontId="69" fillId="28" borderId="12" xfId="0" applyFont="1" applyFill="1" applyBorder="1" applyAlignment="1" applyProtection="1">
      <alignment horizontal="center" vertical="center"/>
      <protection hidden="1"/>
    </xf>
    <xf numFmtId="0" fontId="69" fillId="28" borderId="13" xfId="0" applyFont="1" applyFill="1" applyBorder="1" applyAlignment="1" applyProtection="1">
      <alignment horizontal="center" vertical="center"/>
      <protection hidden="1"/>
    </xf>
    <xf numFmtId="0" fontId="69" fillId="28" borderId="15" xfId="0" applyFont="1" applyFill="1" applyBorder="1" applyAlignment="1" applyProtection="1">
      <alignment horizontal="center" vertical="center"/>
      <protection hidden="1"/>
    </xf>
    <xf numFmtId="0" fontId="69" fillId="28" borderId="16" xfId="0" applyFont="1" applyFill="1" applyBorder="1" applyAlignment="1" applyProtection="1">
      <alignment horizontal="center" vertical="center"/>
      <protection hidden="1"/>
    </xf>
    <xf numFmtId="0" fontId="78" fillId="55" borderId="47" xfId="0" applyFont="1" applyFill="1" applyBorder="1" applyAlignment="1" applyProtection="1">
      <alignment horizontal="left" vertical="center"/>
      <protection hidden="1"/>
    </xf>
    <xf numFmtId="0" fontId="78" fillId="55" borderId="61" xfId="0" applyFont="1" applyFill="1" applyBorder="1" applyAlignment="1" applyProtection="1">
      <alignment horizontal="left" vertical="center"/>
      <protection hidden="1"/>
    </xf>
    <xf numFmtId="0" fontId="78" fillId="60" borderId="67" xfId="0" applyFont="1" applyFill="1" applyBorder="1" applyAlignment="1" applyProtection="1">
      <alignment horizontal="left" vertical="center"/>
      <protection hidden="1"/>
    </xf>
    <xf numFmtId="0" fontId="78" fillId="60" borderId="13" xfId="0" applyFont="1" applyFill="1" applyBorder="1" applyAlignment="1" applyProtection="1">
      <alignment horizontal="left" vertical="center"/>
      <protection hidden="1"/>
    </xf>
    <xf numFmtId="177" fontId="76" fillId="61" borderId="13" xfId="0" applyNumberFormat="1" applyFont="1" applyFill="1" applyBorder="1" applyAlignment="1" applyProtection="1">
      <alignment vertical="center"/>
      <protection hidden="1"/>
    </xf>
    <xf numFmtId="177" fontId="76" fillId="61" borderId="31" xfId="0" applyNumberFormat="1" applyFont="1" applyFill="1" applyBorder="1" applyAlignment="1" applyProtection="1">
      <alignment vertical="center"/>
      <protection hidden="1"/>
    </xf>
    <xf numFmtId="177" fontId="76" fillId="58" borderId="61" xfId="0" applyNumberFormat="1" applyFont="1" applyFill="1" applyBorder="1" applyAlignment="1" applyProtection="1">
      <alignment vertical="center"/>
      <protection hidden="1"/>
    </xf>
    <xf numFmtId="177" fontId="76" fillId="58" borderId="53" xfId="0" applyNumberFormat="1" applyFont="1" applyFill="1" applyBorder="1" applyAlignment="1" applyProtection="1">
      <alignment vertical="center"/>
      <protection hidden="1"/>
    </xf>
    <xf numFmtId="0" fontId="108" fillId="0" borderId="16" xfId="0" applyFont="1" applyBorder="1" applyAlignment="1" applyProtection="1">
      <alignment horizontal="center" vertical="center"/>
      <protection hidden="1"/>
    </xf>
    <xf numFmtId="0" fontId="80" fillId="0" borderId="28" xfId="0" applyFont="1" applyBorder="1" applyAlignment="1" applyProtection="1">
      <alignment horizontal="center" vertical="center"/>
      <protection hidden="1"/>
    </xf>
    <xf numFmtId="0" fontId="80" fillId="0" borderId="62" xfId="0" applyFont="1" applyBorder="1" applyAlignment="1" applyProtection="1">
      <alignment horizontal="center" vertical="center"/>
      <protection hidden="1"/>
    </xf>
    <xf numFmtId="0" fontId="80" fillId="0" borderId="55" xfId="0" applyFont="1" applyBorder="1" applyAlignment="1" applyProtection="1">
      <alignment horizontal="center" vertical="center"/>
      <protection hidden="1"/>
    </xf>
    <xf numFmtId="0" fontId="108" fillId="0" borderId="25" xfId="0" applyFont="1" applyBorder="1" applyAlignment="1" applyProtection="1">
      <alignment horizontal="center" vertical="center"/>
      <protection hidden="1"/>
    </xf>
    <xf numFmtId="0" fontId="108" fillId="0" borderId="0" xfId="0" applyFont="1" applyAlignment="1" applyProtection="1">
      <alignment horizontal="center" vertical="center"/>
      <protection hidden="1"/>
    </xf>
    <xf numFmtId="0" fontId="108" fillId="0" borderId="65" xfId="0" applyFont="1" applyBorder="1" applyAlignment="1" applyProtection="1">
      <alignment horizontal="center" vertical="center"/>
      <protection hidden="1"/>
    </xf>
    <xf numFmtId="0" fontId="69" fillId="62" borderId="14" xfId="0" applyFont="1" applyFill="1" applyBorder="1" applyAlignment="1" applyProtection="1">
      <alignment horizontal="center" vertical="center"/>
      <protection hidden="1"/>
    </xf>
    <xf numFmtId="0" fontId="69" fillId="62" borderId="0" xfId="0" applyFont="1" applyFill="1" applyAlignment="1" applyProtection="1">
      <alignment horizontal="center" vertical="center"/>
      <protection hidden="1"/>
    </xf>
    <xf numFmtId="0" fontId="69" fillId="62" borderId="22" xfId="0" applyFont="1" applyFill="1" applyBorder="1" applyAlignment="1" applyProtection="1">
      <alignment horizontal="center" vertical="center"/>
      <protection hidden="1"/>
    </xf>
    <xf numFmtId="0" fontId="69" fillId="62" borderId="63" xfId="0" applyFont="1" applyFill="1" applyBorder="1" applyAlignment="1" applyProtection="1">
      <alignment horizontal="center" vertical="center"/>
      <protection hidden="1"/>
    </xf>
    <xf numFmtId="164" fontId="87" fillId="0" borderId="0" xfId="0" applyNumberFormat="1" applyFont="1" applyAlignment="1" applyProtection="1">
      <alignment horizontal="right" vertical="center"/>
      <protection hidden="1"/>
    </xf>
    <xf numFmtId="0" fontId="87" fillId="0" borderId="65" xfId="0" applyFont="1" applyBorder="1" applyAlignment="1" applyProtection="1">
      <alignment horizontal="right" vertical="center"/>
      <protection hidden="1"/>
    </xf>
    <xf numFmtId="0" fontId="87" fillId="0" borderId="63" xfId="0" applyFont="1" applyBorder="1" applyAlignment="1" applyProtection="1">
      <alignment horizontal="right" vertical="center"/>
      <protection hidden="1"/>
    </xf>
    <xf numFmtId="0" fontId="87" fillId="0" borderId="23" xfId="0" applyFont="1" applyBorder="1" applyAlignment="1" applyProtection="1">
      <alignment horizontal="right" vertical="center"/>
      <protection hidden="1"/>
    </xf>
    <xf numFmtId="0" fontId="63" fillId="29" borderId="4" xfId="0" applyFont="1" applyFill="1" applyBorder="1" applyAlignment="1" applyProtection="1">
      <alignment horizontal="left" vertical="center"/>
      <protection hidden="1"/>
    </xf>
    <xf numFmtId="0" fontId="63" fillId="29" borderId="7" xfId="0" applyFont="1" applyFill="1" applyBorder="1" applyAlignment="1" applyProtection="1">
      <alignment horizontal="left" vertical="center"/>
      <protection hidden="1"/>
    </xf>
    <xf numFmtId="164" fontId="63" fillId="57" borderId="7" xfId="0" applyNumberFormat="1" applyFont="1" applyFill="1" applyBorder="1" applyAlignment="1" applyProtection="1">
      <alignment horizontal="right" vertical="center"/>
      <protection hidden="1"/>
    </xf>
    <xf numFmtId="164" fontId="63" fillId="57" borderId="3" xfId="0" applyNumberFormat="1" applyFont="1" applyFill="1" applyBorder="1" applyAlignment="1" applyProtection="1">
      <alignment horizontal="right" vertical="center"/>
      <protection hidden="1"/>
    </xf>
    <xf numFmtId="0" fontId="63" fillId="29" borderId="6" xfId="0" applyFont="1" applyFill="1" applyBorder="1" applyAlignment="1" applyProtection="1">
      <alignment horizontal="left" vertical="center"/>
      <protection hidden="1"/>
    </xf>
    <xf numFmtId="0" fontId="63" fillId="29" borderId="10" xfId="0" applyFont="1" applyFill="1" applyBorder="1" applyAlignment="1" applyProtection="1">
      <alignment horizontal="left" vertical="center"/>
      <protection hidden="1"/>
    </xf>
    <xf numFmtId="164" fontId="63" fillId="57" borderId="10" xfId="0" applyNumberFormat="1" applyFont="1" applyFill="1" applyBorder="1" applyAlignment="1" applyProtection="1">
      <alignment horizontal="right" vertical="center"/>
      <protection hidden="1"/>
    </xf>
    <xf numFmtId="0" fontId="69" fillId="36" borderId="64" xfId="0" applyFont="1" applyFill="1" applyBorder="1" applyAlignment="1" applyProtection="1">
      <alignment horizontal="center" vertical="center"/>
      <protection hidden="1"/>
    </xf>
    <xf numFmtId="0" fontId="69" fillId="36" borderId="0" xfId="0" applyFont="1" applyFill="1" applyAlignment="1" applyProtection="1">
      <alignment horizontal="center" vertical="center"/>
      <protection hidden="1"/>
    </xf>
    <xf numFmtId="0" fontId="69" fillId="36" borderId="25" xfId="0" applyFont="1" applyFill="1" applyBorder="1" applyAlignment="1" applyProtection="1">
      <alignment horizontal="center" vertical="center"/>
      <protection hidden="1"/>
    </xf>
    <xf numFmtId="0" fontId="69" fillId="36" borderId="16" xfId="0" applyFont="1" applyFill="1" applyBorder="1" applyAlignment="1" applyProtection="1">
      <alignment horizontal="center" vertical="center"/>
      <protection hidden="1"/>
    </xf>
    <xf numFmtId="164" fontId="85" fillId="0" borderId="0" xfId="0" applyNumberFormat="1" applyFont="1" applyAlignment="1" applyProtection="1">
      <alignment horizontal="center" vertical="center"/>
      <protection hidden="1"/>
    </xf>
    <xf numFmtId="164" fontId="85" fillId="0" borderId="32" xfId="0" applyNumberFormat="1" applyFont="1" applyBorder="1" applyAlignment="1" applyProtection="1">
      <alignment horizontal="center" vertical="center"/>
      <protection hidden="1"/>
    </xf>
    <xf numFmtId="164" fontId="85" fillId="0" borderId="16" xfId="0" applyNumberFormat="1" applyFont="1" applyBorder="1" applyAlignment="1" applyProtection="1">
      <alignment horizontal="center" vertical="center"/>
      <protection hidden="1"/>
    </xf>
    <xf numFmtId="164" fontId="85" fillId="0" borderId="33" xfId="0" applyNumberFormat="1" applyFont="1" applyBorder="1" applyAlignment="1" applyProtection="1">
      <alignment horizontal="center" vertical="center"/>
      <protection hidden="1"/>
    </xf>
    <xf numFmtId="1" fontId="84" fillId="0" borderId="31" xfId="0" applyNumberFormat="1" applyFont="1" applyBorder="1" applyAlignment="1" applyProtection="1">
      <alignment horizontal="center" vertical="center"/>
      <protection hidden="1"/>
    </xf>
    <xf numFmtId="0" fontId="84" fillId="0" borderId="33" xfId="0" applyFont="1" applyBorder="1" applyAlignment="1" applyProtection="1">
      <alignment horizontal="center" vertical="center"/>
      <protection hidden="1"/>
    </xf>
    <xf numFmtId="0" fontId="107" fillId="0" borderId="0" xfId="0" applyFont="1" applyAlignment="1" applyProtection="1">
      <alignment horizontal="center" vertical="center"/>
      <protection hidden="1"/>
    </xf>
    <xf numFmtId="164" fontId="80" fillId="9" borderId="13" xfId="0" applyNumberFormat="1" applyFont="1" applyFill="1" applyBorder="1" applyAlignment="1" applyProtection="1">
      <alignment horizontal="center" vertical="center"/>
      <protection hidden="1"/>
    </xf>
    <xf numFmtId="164" fontId="80" fillId="9" borderId="31" xfId="0" applyNumberFormat="1" applyFont="1" applyFill="1" applyBorder="1" applyAlignment="1" applyProtection="1">
      <alignment horizontal="center" vertical="center"/>
      <protection hidden="1"/>
    </xf>
    <xf numFmtId="164" fontId="80" fillId="9" borderId="16" xfId="0" applyNumberFormat="1" applyFont="1" applyFill="1" applyBorder="1" applyAlignment="1" applyProtection="1">
      <alignment horizontal="center" vertical="center"/>
      <protection hidden="1"/>
    </xf>
    <xf numFmtId="164" fontId="80" fillId="9" borderId="33" xfId="0" applyNumberFormat="1" applyFont="1" applyFill="1" applyBorder="1" applyAlignment="1" applyProtection="1">
      <alignment horizontal="center" vertical="center"/>
      <protection hidden="1"/>
    </xf>
    <xf numFmtId="164" fontId="82" fillId="57" borderId="7" xfId="0" applyNumberFormat="1" applyFont="1" applyFill="1" applyBorder="1" applyAlignment="1" applyProtection="1">
      <alignment horizontal="center" vertical="center"/>
      <protection hidden="1"/>
    </xf>
    <xf numFmtId="164" fontId="88" fillId="57" borderId="10" xfId="0" applyNumberFormat="1" applyFont="1" applyFill="1" applyBorder="1" applyAlignment="1" applyProtection="1">
      <alignment horizontal="center" vertical="center"/>
      <protection hidden="1"/>
    </xf>
    <xf numFmtId="0" fontId="86" fillId="6" borderId="13" xfId="0" applyFont="1" applyFill="1" applyBorder="1" applyAlignment="1" applyProtection="1">
      <alignment horizontal="center" vertical="center" wrapText="1"/>
      <protection hidden="1"/>
    </xf>
    <xf numFmtId="0" fontId="86" fillId="6" borderId="16" xfId="0" applyFont="1" applyFill="1" applyBorder="1" applyAlignment="1" applyProtection="1">
      <alignment horizontal="center" vertical="center" wrapText="1"/>
      <protection hidden="1"/>
    </xf>
    <xf numFmtId="164" fontId="111" fillId="0" borderId="0" xfId="0" applyNumberFormat="1" applyFont="1" applyAlignment="1" applyProtection="1">
      <alignment horizontal="center" vertical="center"/>
      <protection hidden="1"/>
    </xf>
    <xf numFmtId="164" fontId="111" fillId="0" borderId="65" xfId="0" applyNumberFormat="1" applyFont="1" applyBorder="1" applyAlignment="1" applyProtection="1">
      <alignment horizontal="center" vertical="center"/>
      <protection hidden="1"/>
    </xf>
    <xf numFmtId="164" fontId="106" fillId="73" borderId="63" xfId="0" applyNumberFormat="1" applyFont="1" applyFill="1" applyBorder="1" applyAlignment="1" applyProtection="1">
      <alignment horizontal="center" vertical="center"/>
      <protection hidden="1"/>
    </xf>
    <xf numFmtId="164" fontId="106" fillId="73" borderId="23" xfId="0" applyNumberFormat="1" applyFont="1" applyFill="1" applyBorder="1" applyAlignment="1" applyProtection="1">
      <alignment horizontal="center" vertical="center"/>
      <protection hidden="1"/>
    </xf>
    <xf numFmtId="0" fontId="107" fillId="0" borderId="63" xfId="0" applyFont="1" applyBorder="1" applyAlignment="1" applyProtection="1">
      <alignment horizontal="center" vertical="center"/>
      <protection hidden="1"/>
    </xf>
    <xf numFmtId="164" fontId="106" fillId="73" borderId="62" xfId="0" applyNumberFormat="1" applyFont="1" applyFill="1" applyBorder="1" applyAlignment="1" applyProtection="1">
      <alignment horizontal="center" vertical="center"/>
      <protection hidden="1"/>
    </xf>
    <xf numFmtId="164" fontId="106" fillId="73" borderId="55" xfId="0" applyNumberFormat="1" applyFont="1" applyFill="1" applyBorder="1" applyAlignment="1" applyProtection="1">
      <alignment horizontal="center" vertical="center"/>
      <protection hidden="1"/>
    </xf>
    <xf numFmtId="0" fontId="79" fillId="47" borderId="28" xfId="0" applyFont="1" applyFill="1" applyBorder="1" applyAlignment="1" applyProtection="1">
      <alignment horizontal="center" vertical="center"/>
      <protection hidden="1"/>
    </xf>
    <xf numFmtId="0" fontId="79" fillId="47" borderId="62" xfId="0" applyFont="1" applyFill="1" applyBorder="1" applyAlignment="1" applyProtection="1">
      <alignment horizontal="center" vertical="center"/>
      <protection hidden="1"/>
    </xf>
    <xf numFmtId="0" fontId="79" fillId="47" borderId="64" xfId="0" applyFont="1" applyFill="1" applyBorder="1" applyAlignment="1" applyProtection="1">
      <alignment horizontal="center" vertical="center"/>
      <protection hidden="1"/>
    </xf>
    <xf numFmtId="0" fontId="79" fillId="47" borderId="0" xfId="0" applyFont="1" applyFill="1" applyAlignment="1" applyProtection="1">
      <alignment horizontal="center" vertical="center"/>
      <protection hidden="1"/>
    </xf>
    <xf numFmtId="164" fontId="92" fillId="59" borderId="62" xfId="0" applyNumberFormat="1" applyFont="1" applyFill="1" applyBorder="1" applyAlignment="1" applyProtection="1">
      <alignment horizontal="center" vertical="center"/>
      <protection hidden="1"/>
    </xf>
    <xf numFmtId="0" fontId="92" fillId="59" borderId="62" xfId="0" applyFont="1" applyFill="1" applyBorder="1" applyAlignment="1" applyProtection="1">
      <alignment horizontal="center" vertical="center"/>
      <protection hidden="1"/>
    </xf>
    <xf numFmtId="0" fontId="92" fillId="59" borderId="0" xfId="0" applyFont="1" applyFill="1" applyAlignment="1" applyProtection="1">
      <alignment horizontal="center" vertical="center"/>
      <protection hidden="1"/>
    </xf>
    <xf numFmtId="0" fontId="79" fillId="55" borderId="28" xfId="0" applyFont="1" applyFill="1" applyBorder="1" applyAlignment="1" applyProtection="1">
      <alignment horizontal="center" vertical="center"/>
      <protection hidden="1"/>
    </xf>
    <xf numFmtId="0" fontId="79" fillId="55" borderId="62" xfId="0" applyFont="1" applyFill="1" applyBorder="1" applyAlignment="1" applyProtection="1">
      <alignment horizontal="center" vertical="center"/>
      <protection hidden="1"/>
    </xf>
    <xf numFmtId="0" fontId="79" fillId="55" borderId="26" xfId="0" applyFont="1" applyFill="1" applyBorder="1" applyAlignment="1" applyProtection="1">
      <alignment horizontal="center" vertical="center"/>
      <protection hidden="1"/>
    </xf>
    <xf numFmtId="0" fontId="79" fillId="55" borderId="63" xfId="0" applyFont="1" applyFill="1" applyBorder="1" applyAlignment="1" applyProtection="1">
      <alignment horizontal="center" vertical="center"/>
      <protection hidden="1"/>
    </xf>
    <xf numFmtId="164" fontId="92" fillId="58" borderId="62" xfId="0" applyNumberFormat="1" applyFont="1" applyFill="1" applyBorder="1" applyAlignment="1" applyProtection="1">
      <alignment horizontal="center" vertical="center"/>
      <protection hidden="1"/>
    </xf>
    <xf numFmtId="164" fontId="92" fillId="58" borderId="63" xfId="0" applyNumberFormat="1" applyFont="1" applyFill="1" applyBorder="1" applyAlignment="1" applyProtection="1">
      <alignment horizontal="center" vertical="center"/>
      <protection hidden="1"/>
    </xf>
    <xf numFmtId="0" fontId="104" fillId="73" borderId="28" xfId="0" applyFont="1" applyFill="1" applyBorder="1" applyAlignment="1" applyProtection="1">
      <alignment horizontal="center" vertical="center" wrapText="1"/>
      <protection hidden="1"/>
    </xf>
    <xf numFmtId="0" fontId="104" fillId="73" borderId="62" xfId="0" applyFont="1" applyFill="1" applyBorder="1" applyAlignment="1" applyProtection="1">
      <alignment horizontal="center" vertical="center" wrapText="1"/>
      <protection hidden="1"/>
    </xf>
    <xf numFmtId="0" fontId="104" fillId="73" borderId="64" xfId="0" applyFont="1" applyFill="1" applyBorder="1" applyAlignment="1" applyProtection="1">
      <alignment horizontal="center" vertical="center" wrapText="1"/>
      <protection hidden="1"/>
    </xf>
    <xf numFmtId="0" fontId="104" fillId="73" borderId="0" xfId="0" applyFont="1" applyFill="1" applyAlignment="1" applyProtection="1">
      <alignment horizontal="center" vertical="center" wrapText="1"/>
      <protection hidden="1"/>
    </xf>
    <xf numFmtId="0" fontId="104" fillId="73" borderId="26" xfId="0" applyFont="1" applyFill="1" applyBorder="1" applyAlignment="1" applyProtection="1">
      <alignment horizontal="center" vertical="center" wrapText="1"/>
      <protection hidden="1"/>
    </xf>
    <xf numFmtId="0" fontId="104" fillId="73" borderId="63" xfId="0" applyFont="1" applyFill="1" applyBorder="1" applyAlignment="1" applyProtection="1">
      <alignment horizontal="center" vertical="center" wrapText="1"/>
      <protection hidden="1"/>
    </xf>
    <xf numFmtId="0" fontId="68" fillId="30" borderId="27" xfId="0" applyFont="1" applyFill="1" applyBorder="1" applyAlignment="1" applyProtection="1">
      <alignment horizontal="center" vertical="center"/>
      <protection hidden="1"/>
    </xf>
    <xf numFmtId="0" fontId="68" fillId="30" borderId="66" xfId="0" applyFont="1" applyFill="1" applyBorder="1" applyAlignment="1" applyProtection="1">
      <alignment horizontal="center" vertical="center"/>
      <protection hidden="1"/>
    </xf>
    <xf numFmtId="0" fontId="68" fillId="6" borderId="27" xfId="0" applyFont="1" applyFill="1" applyBorder="1" applyAlignment="1" applyProtection="1">
      <alignment horizontal="center" vertical="center"/>
      <protection hidden="1"/>
    </xf>
    <xf numFmtId="0" fontId="68" fillId="6" borderId="66" xfId="0" applyFont="1" applyFill="1" applyBorder="1" applyAlignment="1" applyProtection="1">
      <alignment horizontal="center" vertical="center"/>
      <protection hidden="1"/>
    </xf>
    <xf numFmtId="0" fontId="68" fillId="24" borderId="27" xfId="0" applyFont="1" applyFill="1" applyBorder="1" applyAlignment="1" applyProtection="1">
      <alignment horizontal="center" vertical="center"/>
      <protection hidden="1"/>
    </xf>
    <xf numFmtId="0" fontId="68" fillId="24" borderId="66" xfId="0" applyFont="1" applyFill="1" applyBorder="1" applyAlignment="1" applyProtection="1">
      <alignment horizontal="center" vertical="center"/>
      <protection hidden="1"/>
    </xf>
    <xf numFmtId="0" fontId="70" fillId="2" borderId="27" xfId="0" applyFont="1" applyFill="1" applyBorder="1" applyAlignment="1" applyProtection="1">
      <alignment horizontal="center" vertical="center" wrapText="1"/>
      <protection hidden="1"/>
    </xf>
    <xf numFmtId="0" fontId="68" fillId="28" borderId="27" xfId="0" applyFont="1" applyFill="1" applyBorder="1" applyAlignment="1" applyProtection="1">
      <alignment horizontal="center" vertical="center"/>
      <protection hidden="1"/>
    </xf>
    <xf numFmtId="0" fontId="68" fillId="28" borderId="66" xfId="0" applyFont="1" applyFill="1" applyBorder="1" applyAlignment="1" applyProtection="1">
      <alignment horizontal="center" vertical="center"/>
      <protection hidden="1"/>
    </xf>
    <xf numFmtId="0" fontId="68" fillId="70" borderId="7" xfId="0" applyFont="1" applyFill="1" applyBorder="1" applyAlignment="1">
      <alignment horizontal="center" vertical="center"/>
    </xf>
    <xf numFmtId="0" fontId="68" fillId="70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D1FFF4"/>
      <color rgb="FFF19E65"/>
      <color rgb="FF95C674"/>
      <color rgb="FF79FFDF"/>
      <color rgb="FF81DEFF"/>
      <color rgb="FF3FF2FB"/>
      <color rgb="FFFF4343"/>
      <color rgb="FFF2A068"/>
      <color rgb="FF003DB8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5546-AE7D-AE93D56DF668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DC6-4A93-AEF1-404003559367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Dashboard!$D$5:$D$36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5546-AE7D-AE93D56D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5475798114759601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3.2859246667709917E-2"/>
          <c:w val="0.98223686617743722"/>
          <c:h val="0.9357363744891584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755E-49A8-BD2F-B225E27256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755E-49A8-BD2F-B225E2725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Dashboard!$T$4:$U$4</c:f>
              <c:numCache>
                <c:formatCode>General</c:formatCode>
                <c:ptCount val="2"/>
                <c:pt idx="0">
                  <c:v>222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5C42-A4A5-6201915AD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51956</xdr:rowOff>
    </xdr:from>
    <xdr:to>
      <xdr:col>21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239395</xdr:colOff>
      <xdr:row>6</xdr:row>
      <xdr:rowOff>237490</xdr:rowOff>
    </xdr:from>
    <xdr:to>
      <xdr:col>8</xdr:col>
      <xdr:colOff>677545</xdr:colOff>
      <xdr:row>23</xdr:row>
      <xdr:rowOff>118745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tabSelected="1" zoomScale="50" zoomScaleNormal="50" workbookViewId="0">
      <pane xSplit="8" topLeftCell="I1" activePane="topRight" state="frozen"/>
      <selection pane="topRight" activeCell="I27" sqref="I27"/>
    </sheetView>
  </sheetViews>
  <sheetFormatPr defaultColWidth="9.01171875" defaultRowHeight="15"/>
  <cols>
    <col min="1" max="1" width="2.41796875" style="109" customWidth="1"/>
    <col min="2" max="2" width="9.14453125" style="109"/>
    <col min="3" max="3" width="9.01171875" style="109"/>
    <col min="4" max="5" width="9.14453125" style="109"/>
    <col min="6" max="6" width="9.01171875" style="109"/>
    <col min="7" max="7" width="9.14453125" style="109"/>
    <col min="8" max="8" width="2.95703125" style="109" customWidth="1"/>
    <col min="9" max="16372" width="9.14453125" style="109"/>
    <col min="16373" max="16384" width="9.01171875" style="109"/>
  </cols>
  <sheetData>
    <row r="1" spans="1:8" ht="17.25" customHeight="1">
      <c r="A1" s="247"/>
      <c r="B1" s="247"/>
      <c r="C1" s="247"/>
      <c r="D1" s="247"/>
      <c r="E1" s="247"/>
      <c r="F1" s="247"/>
      <c r="G1" s="247"/>
      <c r="H1" s="247"/>
    </row>
    <row r="2" spans="1:8" ht="17.25" customHeight="1">
      <c r="A2" s="247"/>
      <c r="B2" s="257" t="s">
        <v>0</v>
      </c>
      <c r="C2" s="257"/>
      <c r="D2" s="258"/>
      <c r="E2" s="258"/>
      <c r="F2" s="258"/>
      <c r="G2" s="258"/>
      <c r="H2" s="247"/>
    </row>
    <row r="3" spans="1:8" ht="17.25" customHeight="1">
      <c r="A3" s="247"/>
      <c r="B3" s="257"/>
      <c r="C3" s="257"/>
      <c r="D3" s="258"/>
      <c r="E3" s="258"/>
      <c r="F3" s="258"/>
      <c r="G3" s="258"/>
      <c r="H3" s="247"/>
    </row>
    <row r="4" spans="1:8" ht="17.25" customHeight="1">
      <c r="A4" s="247"/>
      <c r="B4" s="259"/>
      <c r="C4" s="259"/>
      <c r="D4" s="258"/>
      <c r="E4" s="258"/>
      <c r="F4" s="258"/>
      <c r="G4" s="258"/>
      <c r="H4" s="247"/>
    </row>
    <row r="5" spans="1:8" ht="17.25" customHeight="1">
      <c r="A5" s="247"/>
      <c r="B5" s="258"/>
      <c r="C5" s="258"/>
      <c r="D5" s="258"/>
      <c r="E5" s="258"/>
      <c r="F5" s="258"/>
      <c r="G5" s="258"/>
      <c r="H5" s="247"/>
    </row>
    <row r="6" spans="1:8" ht="17.25" customHeight="1">
      <c r="A6" s="247"/>
      <c r="B6" s="247"/>
      <c r="C6" s="247"/>
      <c r="D6" s="247"/>
      <c r="E6" s="247"/>
      <c r="F6" s="247"/>
      <c r="G6" s="247"/>
      <c r="H6" s="247"/>
    </row>
    <row r="7" spans="1:8" ht="17.25" customHeight="1">
      <c r="A7" s="247"/>
      <c r="B7" s="250" t="s">
        <v>1</v>
      </c>
      <c r="C7" s="250"/>
      <c r="D7" s="260">
        <f ca="1">Dashboard!F5</f>
        <v>45490</v>
      </c>
      <c r="E7" s="260"/>
      <c r="F7" s="260"/>
      <c r="G7" s="260"/>
      <c r="H7" s="247"/>
    </row>
    <row r="8" spans="1:8" ht="17.25" customHeight="1">
      <c r="A8" s="247"/>
      <c r="B8" s="250"/>
      <c r="C8" s="250"/>
      <c r="D8" s="260"/>
      <c r="E8" s="260"/>
      <c r="F8" s="260"/>
      <c r="G8" s="260"/>
      <c r="H8" s="247"/>
    </row>
    <row r="9" spans="1:8" ht="17.25" customHeight="1">
      <c r="A9" s="247"/>
      <c r="B9" s="250"/>
      <c r="C9" s="250"/>
      <c r="D9" s="260"/>
      <c r="E9" s="260"/>
      <c r="F9" s="260"/>
      <c r="G9" s="260"/>
      <c r="H9" s="247"/>
    </row>
    <row r="10" spans="1:8" ht="17.25" customHeight="1">
      <c r="A10" s="247"/>
      <c r="B10" s="267"/>
      <c r="C10" s="267"/>
      <c r="D10" s="267"/>
      <c r="E10" s="267"/>
      <c r="F10" s="267"/>
      <c r="G10" s="267"/>
      <c r="H10" s="247"/>
    </row>
    <row r="11" spans="1:8" ht="17.25" customHeight="1">
      <c r="A11" s="247"/>
      <c r="B11" s="267"/>
      <c r="C11" s="267"/>
      <c r="D11" s="267"/>
      <c r="E11" s="267"/>
      <c r="F11" s="267"/>
      <c r="G11" s="267"/>
      <c r="H11" s="247"/>
    </row>
    <row r="12" spans="1:8" ht="17.25" customHeight="1">
      <c r="A12" s="247"/>
      <c r="B12" s="262" t="s">
        <v>2</v>
      </c>
      <c r="C12" s="262"/>
      <c r="D12" s="262"/>
      <c r="E12" s="264" t="s">
        <v>3</v>
      </c>
      <c r="F12" s="264"/>
      <c r="G12" s="264"/>
      <c r="H12" s="247"/>
    </row>
    <row r="13" spans="1:8" ht="17.25" customHeight="1">
      <c r="A13" s="247"/>
      <c r="B13" s="262"/>
      <c r="C13" s="262"/>
      <c r="D13" s="262"/>
      <c r="E13" s="264"/>
      <c r="F13" s="264"/>
      <c r="G13" s="264"/>
      <c r="H13" s="247"/>
    </row>
    <row r="14" spans="1:8" ht="17.25" customHeight="1">
      <c r="A14" s="247"/>
      <c r="B14" s="262"/>
      <c r="C14" s="262"/>
      <c r="D14" s="262"/>
      <c r="E14" s="264"/>
      <c r="F14" s="264"/>
      <c r="G14" s="264"/>
      <c r="H14" s="247"/>
    </row>
    <row r="15" spans="1:8" ht="17.25" customHeight="1">
      <c r="A15" s="247"/>
      <c r="B15" s="265" t="str">
        <f ca="1">Dashboard!H5</f>
        <v>Rahul</v>
      </c>
      <c r="C15" s="265"/>
      <c r="D15" s="265"/>
      <c r="E15" s="266" t="str">
        <f ca="1">Dashboard!I5</f>
        <v>Fish</v>
      </c>
      <c r="F15" s="266"/>
      <c r="G15" s="266"/>
      <c r="H15" s="247"/>
    </row>
    <row r="16" spans="1:8" ht="17.25" customHeight="1">
      <c r="A16" s="247"/>
      <c r="B16" s="265"/>
      <c r="C16" s="265"/>
      <c r="D16" s="265"/>
      <c r="E16" s="266"/>
      <c r="F16" s="266"/>
      <c r="G16" s="266"/>
      <c r="H16" s="247"/>
    </row>
    <row r="17" spans="1:8" ht="17.25" customHeight="1">
      <c r="A17" s="247"/>
      <c r="B17" s="265"/>
      <c r="C17" s="265"/>
      <c r="D17" s="265"/>
      <c r="E17" s="266"/>
      <c r="F17" s="266"/>
      <c r="G17" s="266"/>
      <c r="H17" s="247"/>
    </row>
    <row r="18" spans="1:8" ht="17.25" customHeight="1">
      <c r="A18" s="247"/>
      <c r="B18" s="261"/>
      <c r="C18" s="261"/>
      <c r="D18" s="261"/>
      <c r="E18" s="261"/>
      <c r="F18" s="261"/>
      <c r="G18" s="261"/>
      <c r="H18" s="247"/>
    </row>
    <row r="19" spans="1:8" ht="17.25" customHeight="1">
      <c r="A19" s="247"/>
      <c r="B19" s="261"/>
      <c r="C19" s="261"/>
      <c r="D19" s="261"/>
      <c r="E19" s="261"/>
      <c r="F19" s="261"/>
      <c r="G19" s="261"/>
      <c r="H19" s="247"/>
    </row>
    <row r="20" spans="1:8" ht="17.25" customHeight="1">
      <c r="A20" s="247"/>
      <c r="B20" s="251" t="s">
        <v>4</v>
      </c>
      <c r="C20" s="251"/>
      <c r="D20" s="252" t="s">
        <v>5</v>
      </c>
      <c r="E20" s="252"/>
      <c r="F20" s="253" t="s">
        <v>6</v>
      </c>
      <c r="G20" s="253"/>
      <c r="H20" s="247"/>
    </row>
    <row r="21" spans="1:8" ht="17.25" customHeight="1">
      <c r="A21" s="247"/>
      <c r="B21" s="251"/>
      <c r="C21" s="251"/>
      <c r="D21" s="252"/>
      <c r="E21" s="252"/>
      <c r="F21" s="253"/>
      <c r="G21" s="253"/>
      <c r="H21" s="247"/>
    </row>
    <row r="22" spans="1:8" ht="17.25" customHeight="1">
      <c r="A22" s="247"/>
      <c r="B22" s="251"/>
      <c r="C22" s="251"/>
      <c r="D22" s="252"/>
      <c r="E22" s="252"/>
      <c r="F22" s="253"/>
      <c r="G22" s="253"/>
      <c r="H22" s="247"/>
    </row>
    <row r="23" spans="1:8" ht="17.25" customHeight="1">
      <c r="A23" s="247"/>
      <c r="B23" s="254">
        <f ca="1">Dashboard!J5</f>
        <v>26</v>
      </c>
      <c r="C23" s="254"/>
      <c r="D23" s="255">
        <f ca="1">Dashboard!J4</f>
        <v>13</v>
      </c>
      <c r="E23" s="255"/>
      <c r="F23" s="256">
        <f ca="1">Dashboard!K4</f>
        <v>13</v>
      </c>
      <c r="G23" s="256"/>
      <c r="H23" s="247"/>
    </row>
    <row r="24" spans="1:8" ht="17.25" customHeight="1">
      <c r="A24" s="247"/>
      <c r="B24" s="254"/>
      <c r="C24" s="254"/>
      <c r="D24" s="255"/>
      <c r="E24" s="255"/>
      <c r="F24" s="256"/>
      <c r="G24" s="256"/>
      <c r="H24" s="247"/>
    </row>
    <row r="25" spans="1:8" ht="17.25" customHeight="1">
      <c r="A25" s="247"/>
      <c r="B25" s="254"/>
      <c r="C25" s="254"/>
      <c r="D25" s="255"/>
      <c r="E25" s="255"/>
      <c r="F25" s="256"/>
      <c r="G25" s="256"/>
      <c r="H25" s="247"/>
    </row>
    <row r="26" spans="1:8" ht="37.5" customHeight="1">
      <c r="A26" s="247"/>
      <c r="B26" s="247"/>
      <c r="C26" s="247"/>
      <c r="D26" s="247"/>
      <c r="E26" s="247"/>
      <c r="F26" s="247"/>
      <c r="G26" s="247"/>
      <c r="H26" s="247"/>
    </row>
    <row r="27" spans="1:8" ht="17.25" customHeight="1">
      <c r="A27" s="247"/>
      <c r="B27" s="248"/>
      <c r="C27" s="248"/>
      <c r="D27" s="248"/>
      <c r="E27" s="248"/>
      <c r="F27" s="248"/>
      <c r="G27" s="248"/>
      <c r="H27" s="247"/>
    </row>
    <row r="28" spans="1:8">
      <c r="A28" s="247"/>
      <c r="B28" s="248" t="s">
        <v>7</v>
      </c>
      <c r="C28" s="248"/>
      <c r="D28" s="248"/>
      <c r="E28" s="248"/>
      <c r="F28" s="248"/>
      <c r="G28" s="248"/>
      <c r="H28" s="247"/>
    </row>
    <row r="29" spans="1:8">
      <c r="A29" s="247"/>
      <c r="B29" s="248"/>
      <c r="C29" s="248"/>
      <c r="D29" s="248"/>
      <c r="E29" s="248"/>
      <c r="F29" s="248"/>
      <c r="G29" s="248"/>
      <c r="H29" s="247"/>
    </row>
    <row r="30" spans="1:8" ht="15" customHeight="1">
      <c r="A30" s="247"/>
      <c r="B30" s="249">
        <f ca="1">NOW()</f>
        <v>45490.496033333337</v>
      </c>
      <c r="C30" s="249"/>
      <c r="D30" s="249"/>
      <c r="E30" s="249"/>
      <c r="F30" s="249"/>
      <c r="G30" s="249"/>
      <c r="H30" s="247"/>
    </row>
    <row r="31" spans="1:8" ht="15" customHeight="1">
      <c r="A31" s="247"/>
      <c r="B31" s="249"/>
      <c r="C31" s="249"/>
      <c r="D31" s="249"/>
      <c r="E31" s="249"/>
      <c r="F31" s="249"/>
      <c r="G31" s="249"/>
      <c r="H31" s="247"/>
    </row>
    <row r="32" spans="1:8" ht="15" customHeight="1">
      <c r="A32" s="247"/>
      <c r="B32" s="263"/>
      <c r="C32" s="263"/>
      <c r="D32" s="263"/>
      <c r="E32" s="263"/>
      <c r="F32" s="263"/>
      <c r="G32" s="263"/>
      <c r="H32" s="247"/>
    </row>
    <row r="33" spans="1:8">
      <c r="A33" s="247"/>
      <c r="B33" s="247"/>
      <c r="C33" s="247"/>
      <c r="D33" s="247"/>
      <c r="E33" s="247"/>
      <c r="F33" s="247"/>
      <c r="G33" s="247"/>
      <c r="H33" s="247"/>
    </row>
    <row r="34" spans="1:8">
      <c r="A34" s="247"/>
      <c r="B34" s="247"/>
      <c r="C34" s="247"/>
      <c r="D34" s="247"/>
      <c r="E34" s="247"/>
      <c r="F34" s="247"/>
      <c r="G34" s="247"/>
      <c r="H34" s="247"/>
    </row>
  </sheetData>
  <sheetProtection password="CCD7" sheet="1" objects="1"/>
  <mergeCells count="25">
    <mergeCell ref="B1:G1"/>
    <mergeCell ref="B6:G6"/>
    <mergeCell ref="B26:G26"/>
    <mergeCell ref="B27:G27"/>
    <mergeCell ref="B32:G32"/>
    <mergeCell ref="E12:G14"/>
    <mergeCell ref="B15:D17"/>
    <mergeCell ref="E15:G17"/>
    <mergeCell ref="B10:G11"/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79D9-B6B8-4775-B44F-21AECA171FAC}">
  <sheetPr>
    <tabColor theme="0"/>
  </sheetPr>
  <dimension ref="B1:I13"/>
  <sheetViews>
    <sheetView workbookViewId="0">
      <selection activeCell="D14" sqref="D14"/>
    </sheetView>
  </sheetViews>
  <sheetFormatPr defaultColWidth="9.14453125" defaultRowHeight="15"/>
  <cols>
    <col min="1" max="1" width="3.09375" style="172" customWidth="1"/>
    <col min="2" max="2" width="27.171875" style="172" customWidth="1"/>
    <col min="3" max="3" width="11.97265625" style="172" customWidth="1"/>
    <col min="4" max="6" width="20.17578125" style="172" customWidth="1"/>
    <col min="7" max="8" width="9.14453125" style="172"/>
    <col min="9" max="9" width="22.05859375" style="172" customWidth="1"/>
    <col min="10" max="16384" width="9.14453125" style="172"/>
  </cols>
  <sheetData>
    <row r="1" spans="2:9" ht="15.75" thickBot="1"/>
    <row r="2" spans="2:9" ht="25.5">
      <c r="B2" s="206" t="s">
        <v>1</v>
      </c>
      <c r="C2" s="207" t="s">
        <v>132</v>
      </c>
      <c r="D2" s="590" t="s">
        <v>133</v>
      </c>
      <c r="E2" s="590"/>
      <c r="F2" s="591"/>
      <c r="H2" s="214" t="s">
        <v>139</v>
      </c>
      <c r="I2" s="218" t="s">
        <v>140</v>
      </c>
    </row>
    <row r="3" spans="2:9" ht="21">
      <c r="B3" s="219"/>
      <c r="C3" s="190" t="s">
        <v>134</v>
      </c>
      <c r="D3" s="191" t="s">
        <v>16</v>
      </c>
      <c r="E3" s="191" t="s">
        <v>30</v>
      </c>
      <c r="F3" s="192" t="s">
        <v>24</v>
      </c>
      <c r="I3" s="215" t="s">
        <v>27</v>
      </c>
    </row>
    <row r="4" spans="2:9" ht="21">
      <c r="B4" s="219"/>
      <c r="C4" s="193" t="s">
        <v>135</v>
      </c>
      <c r="D4" s="194" t="s">
        <v>32</v>
      </c>
      <c r="E4" s="194" t="s">
        <v>34</v>
      </c>
      <c r="F4" s="195" t="s">
        <v>29</v>
      </c>
      <c r="I4" s="216" t="s">
        <v>17</v>
      </c>
    </row>
    <row r="5" spans="2:9" ht="21">
      <c r="B5" s="219"/>
      <c r="C5" s="196" t="s">
        <v>137</v>
      </c>
      <c r="D5" s="197" t="s">
        <v>23</v>
      </c>
      <c r="E5" s="197" t="s">
        <v>26</v>
      </c>
      <c r="F5" s="198" t="s">
        <v>20</v>
      </c>
      <c r="I5" s="216" t="s">
        <v>18</v>
      </c>
    </row>
    <row r="6" spans="2:9" ht="21">
      <c r="B6" s="219"/>
      <c r="C6" s="199" t="s">
        <v>13</v>
      </c>
      <c r="D6" s="200" t="s">
        <v>31</v>
      </c>
      <c r="E6" s="200" t="s">
        <v>19</v>
      </c>
      <c r="F6" s="201" t="s">
        <v>33</v>
      </c>
      <c r="I6" s="216" t="s">
        <v>28</v>
      </c>
    </row>
    <row r="7" spans="2:9" ht="21">
      <c r="B7" s="220">
        <v>45486</v>
      </c>
      <c r="C7" s="202" t="s">
        <v>136</v>
      </c>
      <c r="D7" s="203" t="s">
        <v>21</v>
      </c>
      <c r="E7" s="203" t="s">
        <v>22</v>
      </c>
      <c r="F7" s="204" t="s">
        <v>25</v>
      </c>
      <c r="I7" s="216"/>
    </row>
    <row r="8" spans="2:9" ht="21.75" thickBot="1">
      <c r="B8" s="221"/>
      <c r="C8" s="205" t="s">
        <v>138</v>
      </c>
      <c r="D8" s="208"/>
      <c r="E8" s="208"/>
      <c r="F8" s="209"/>
      <c r="I8" s="217"/>
    </row>
    <row r="12" spans="2:9" ht="17.25" customHeight="1"/>
    <row r="13" spans="2:9" ht="17.25" customHeight="1"/>
  </sheetData>
  <sheetProtection algorithmName="SHA-512" hashValue="EOwoFuOSPvoeHtaPT2IrHnagPJfK92jvdj7R+oykwrvi4eyDILQ01k+CcaUa7aFsSScrl620Ngug2asnE+57XA==" saltValue="fUVsS6xpYqAzw4ykZtBxdg==" spinCount="100000" sheet="1" objects="1" scenarios="1"/>
  <mergeCells count="1">
    <mergeCell ref="D2:F2"/>
  </mergeCells>
  <conditionalFormatting sqref="I3:I8">
    <cfRule type="notContainsBlanks" dxfId="0" priority="2">
      <formula>LEN(TRIM(I3))&gt;0</formula>
    </cfRule>
  </conditionalFormatting>
  <dataValidations count="1">
    <dataValidation type="list" allowBlank="1" showInputMessage="1" showErrorMessage="1" sqref="C3:C8" xr:uid="{12E5B3A2-69A7-446C-A112-D6E30018E96D}">
      <formula1>"A,B,C,D,E,F,G"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9F232F-3840-4EF9-B03C-EBDD4AFA02AF}">
          <x14:formula1>
            <xm:f>'Meal Counting'!$C$1:$AN$1</xm:f>
          </x14:formula1>
          <xm:sqref>D3:F8 I3:I8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J63"/>
  <sheetViews>
    <sheetView zoomScale="90" zoomScaleNormal="90" workbookViewId="0">
      <selection activeCell="M6" sqref="M6"/>
    </sheetView>
  </sheetViews>
  <sheetFormatPr defaultColWidth="8.875" defaultRowHeight="18.75"/>
  <cols>
    <col min="1" max="5" width="16.41015625" style="1" customWidth="1"/>
    <col min="7" max="7" width="8.875" style="2"/>
    <col min="8" max="8" width="17.484375" style="2" customWidth="1"/>
    <col min="9" max="16384" width="8.875" style="2"/>
  </cols>
  <sheetData>
    <row r="1" spans="1:10" ht="18.75" customHeight="1">
      <c r="A1" s="595" t="s">
        <v>1</v>
      </c>
      <c r="B1" s="595" t="s">
        <v>104</v>
      </c>
      <c r="C1" s="595" t="s">
        <v>105</v>
      </c>
      <c r="D1" s="595" t="s">
        <v>106</v>
      </c>
      <c r="E1" s="597" t="s">
        <v>107</v>
      </c>
      <c r="H1" s="592" t="s">
        <v>108</v>
      </c>
      <c r="I1" s="593"/>
      <c r="J1" s="594"/>
    </row>
    <row r="2" spans="1:10" ht="18.75" customHeight="1">
      <c r="A2" s="596"/>
      <c r="B2" s="596"/>
      <c r="C2" s="596"/>
      <c r="D2" s="596"/>
      <c r="E2" s="597"/>
      <c r="H2" s="5" t="s">
        <v>1</v>
      </c>
      <c r="I2" s="8" t="s">
        <v>13</v>
      </c>
      <c r="J2" s="9" t="s">
        <v>14</v>
      </c>
    </row>
    <row r="3" spans="1:10">
      <c r="A3" s="3">
        <f>Baazar!A2</f>
        <v>45474</v>
      </c>
      <c r="B3" s="4" t="str">
        <f>IF(Baazar!B2="","",Baazar!B2)</f>
        <v>Sagir</v>
      </c>
      <c r="C3" s="4" t="str">
        <f>B3&amp;COUNTIF($B$3:B3,B3)</f>
        <v>Sagir1</v>
      </c>
      <c r="D3" s="4" t="str">
        <f>IF(Baazar!C2="","",Baazar!C2)</f>
        <v>Chicken</v>
      </c>
      <c r="E3" s="4">
        <f>IF(Baazar!H2=0,"",Baazar!H2)</f>
        <v>912</v>
      </c>
      <c r="H3" s="6">
        <f>A3</f>
        <v>45474</v>
      </c>
      <c r="I3" s="1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1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</row>
    <row r="4" spans="1:10">
      <c r="A4" s="4"/>
      <c r="B4" s="4"/>
      <c r="C4" s="4"/>
      <c r="D4" s="4"/>
      <c r="E4" s="4"/>
      <c r="H4" s="6">
        <f>H3+1</f>
        <v>45475</v>
      </c>
      <c r="I4" s="1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1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</row>
    <row r="5" spans="1:10">
      <c r="A5" s="3">
        <f>Baazar!A4</f>
        <v>45475</v>
      </c>
      <c r="B5" s="4" t="str">
        <f>IF(Baazar!B4="","",Baazar!B4)</f>
        <v>Imran Molla</v>
      </c>
      <c r="C5" s="4" t="str">
        <f>B5&amp;COUNTIF($B$3:B5,B5)</f>
        <v>Imran Molla1</v>
      </c>
      <c r="D5" s="4" t="str">
        <f>IF(Baazar!C4="","",Baazar!C4)</f>
        <v>Egg</v>
      </c>
      <c r="E5" s="4">
        <f>IF(Baazar!H4=0,"",Baazar!H4)</f>
        <v>516</v>
      </c>
      <c r="H5" s="6">
        <f t="shared" ref="H5:H33" si="0">H4+1</f>
        <v>45476</v>
      </c>
      <c r="I5" s="1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1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10">
      <c r="A6" s="4"/>
      <c r="B6" s="4"/>
      <c r="C6" s="4"/>
      <c r="D6" s="4"/>
      <c r="E6" s="4"/>
      <c r="H6" s="6">
        <f t="shared" si="0"/>
        <v>45477</v>
      </c>
      <c r="I6" s="1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1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</row>
    <row r="7" spans="1:10">
      <c r="A7" s="3">
        <f>Baazar!A6</f>
        <v>45476</v>
      </c>
      <c r="B7" s="4" t="str">
        <f>IF(Baazar!B6="","",Baazar!B6)</f>
        <v>Omar Faruk</v>
      </c>
      <c r="C7" s="4" t="str">
        <f>B7&amp;COUNTIF($B$3:B7,B7)</f>
        <v>Omar Faruk1</v>
      </c>
      <c r="D7" s="4" t="str">
        <f>IF(Baazar!C6="","",Baazar!C6)</f>
        <v>Fish</v>
      </c>
      <c r="E7" s="4">
        <f>IF(Baazar!H6=0,"",Baazar!H6)</f>
        <v>551</v>
      </c>
      <c r="H7" s="6">
        <f t="shared" si="0"/>
        <v>45478</v>
      </c>
      <c r="I7" s="1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1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</row>
    <row r="8" spans="1:10">
      <c r="A8" s="4"/>
      <c r="B8" s="4"/>
      <c r="C8" s="4"/>
      <c r="D8" s="4"/>
      <c r="E8" s="4"/>
      <c r="H8" s="6">
        <f t="shared" si="0"/>
        <v>45479</v>
      </c>
      <c r="I8" s="1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1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10">
      <c r="A9" s="3">
        <f>Baazar!A8</f>
        <v>45477</v>
      </c>
      <c r="B9" s="4" t="str">
        <f>IF(Baazar!B8="","",Baazar!B8)</f>
        <v>Masudur</v>
      </c>
      <c r="C9" s="4" t="str">
        <f>B9&amp;COUNTIF($B$3:B9,B9)</f>
        <v>Masudur1</v>
      </c>
      <c r="D9" s="4" t="str">
        <f>IF(Baazar!C8="","",Baazar!C8)</f>
        <v>Chicken</v>
      </c>
      <c r="E9" s="4">
        <f>IF(Baazar!H8=0,"",Baazar!H8)</f>
        <v>848</v>
      </c>
      <c r="H9" s="6">
        <f t="shared" si="0"/>
        <v>45480</v>
      </c>
      <c r="I9" s="1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1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10">
      <c r="A10" s="4"/>
      <c r="B10" s="4"/>
      <c r="C10" s="4"/>
      <c r="D10" s="4"/>
      <c r="E10" s="4"/>
      <c r="H10" s="6">
        <f t="shared" si="0"/>
        <v>45481</v>
      </c>
      <c r="I10" s="1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1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10">
      <c r="A11" s="3">
        <f>Baazar!A10</f>
        <v>45478</v>
      </c>
      <c r="B11" s="4" t="str">
        <f>IF(Baazar!B10="","",Baazar!B10)</f>
        <v>Masudur</v>
      </c>
      <c r="C11" s="4" t="str">
        <f>B11&amp;COUNTIF($B$3:B11,B11)</f>
        <v>Masudur2</v>
      </c>
      <c r="D11" s="4" t="str">
        <f>IF(Baazar!C10="","",Baazar!C10)</f>
        <v>Fish</v>
      </c>
      <c r="E11" s="4">
        <f>IF(Baazar!H10=0,"",Baazar!H10)</f>
        <v>623</v>
      </c>
      <c r="H11" s="6">
        <f t="shared" si="0"/>
        <v>45482</v>
      </c>
      <c r="I11" s="1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1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10">
      <c r="A12" s="4"/>
      <c r="B12" s="4"/>
      <c r="C12" s="4"/>
      <c r="D12" s="4"/>
      <c r="E12" s="4"/>
      <c r="H12" s="6">
        <f t="shared" si="0"/>
        <v>45483</v>
      </c>
      <c r="I12" s="1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1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10">
      <c r="A13" s="3">
        <f>Baazar!A12</f>
        <v>45479</v>
      </c>
      <c r="B13" s="4" t="str">
        <f>IF(Baazar!B12="","",Baazar!B12)</f>
        <v>Omar Faruk</v>
      </c>
      <c r="C13" s="4" t="str">
        <f>B13&amp;COUNTIF($B$3:B13,B13)</f>
        <v>Omar Faruk2</v>
      </c>
      <c r="D13" s="4" t="str">
        <f>IF(Baazar!C12="","",Baazar!C12)</f>
        <v>Beef</v>
      </c>
      <c r="E13" s="4">
        <f>IF(Baazar!H12=0,"",Baazar!H12)</f>
        <v>516</v>
      </c>
      <c r="H13" s="6">
        <f t="shared" si="0"/>
        <v>45484</v>
      </c>
      <c r="I13" s="1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1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4"/>
      <c r="B14" s="4"/>
      <c r="C14" s="4"/>
      <c r="D14" s="4"/>
      <c r="E14" s="4"/>
      <c r="H14" s="6">
        <f t="shared" si="0"/>
        <v>45485</v>
      </c>
      <c r="I14" s="1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1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3">
        <f>Baazar!A14</f>
        <v>45480</v>
      </c>
      <c r="B15" s="4" t="str">
        <f>IF(Baazar!B14="","",Baazar!B14)</f>
        <v>Sahidullaha</v>
      </c>
      <c r="C15" s="4" t="str">
        <f>B15&amp;COUNTIF($B$3:B15,B15)</f>
        <v>Sahidullaha1</v>
      </c>
      <c r="D15" s="4" t="str">
        <f>IF(Baazar!C14="","",Baazar!C14)</f>
        <v>Fish</v>
      </c>
      <c r="E15" s="4">
        <f>IF(Baazar!H14=0,"",Baazar!H14)</f>
        <v>549</v>
      </c>
      <c r="H15" s="6">
        <f t="shared" si="0"/>
        <v>45486</v>
      </c>
      <c r="I15" s="1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1</v>
      </c>
      <c r="J15" s="11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4"/>
      <c r="B16" s="4"/>
      <c r="C16" s="4"/>
      <c r="D16" s="4"/>
      <c r="E16" s="4"/>
      <c r="H16" s="6">
        <f t="shared" si="0"/>
        <v>45487</v>
      </c>
      <c r="I16" s="1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1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3">
        <f>Baazar!A16</f>
        <v>45481</v>
      </c>
      <c r="B17" s="4" t="str">
        <f>IF(Baazar!B16="","",Baazar!B16)</f>
        <v>Imran Molla</v>
      </c>
      <c r="C17" s="4" t="str">
        <f>B17&amp;COUNTIF($B$3:B17,B17)</f>
        <v>Imran Molla2</v>
      </c>
      <c r="D17" s="4" t="str">
        <f>IF(Baazar!C16="","",Baazar!C16)</f>
        <v>Chicken</v>
      </c>
      <c r="E17" s="4">
        <f>IF(Baazar!H16=0,"",Baazar!H16)</f>
        <v>704</v>
      </c>
      <c r="H17" s="6">
        <f t="shared" si="0"/>
        <v>45488</v>
      </c>
      <c r="I17" s="1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1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4"/>
      <c r="B18" s="4"/>
      <c r="C18" s="4"/>
      <c r="D18" s="4"/>
      <c r="E18" s="4"/>
      <c r="H18" s="6">
        <f t="shared" si="0"/>
        <v>45489</v>
      </c>
      <c r="I18" s="1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1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3">
        <f>Baazar!A18</f>
        <v>45482</v>
      </c>
      <c r="B19" s="4" t="str">
        <f>IF(Baazar!B18="","",Baazar!B18)</f>
        <v>Samaun</v>
      </c>
      <c r="C19" s="4" t="str">
        <f>B19&amp;COUNTIF($B$3:B19,B19)</f>
        <v>Samaun1</v>
      </c>
      <c r="D19" s="4" t="str">
        <f>IF(Baazar!C18="","",Baazar!C18)</f>
        <v>Egg</v>
      </c>
      <c r="E19" s="4">
        <f>IF(Baazar!H18=0,"",Baazar!H18)</f>
        <v>432</v>
      </c>
      <c r="H19" s="6">
        <f t="shared" si="0"/>
        <v>45490</v>
      </c>
      <c r="I19" s="1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1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4"/>
      <c r="B20" s="4"/>
      <c r="C20" s="4"/>
      <c r="D20" s="4"/>
      <c r="E20" s="4"/>
      <c r="H20" s="6">
        <f t="shared" si="0"/>
        <v>45491</v>
      </c>
      <c r="I20" s="1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1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3">
        <f>Baazar!A20</f>
        <v>45483</v>
      </c>
      <c r="B21" s="4" t="str">
        <f>IF(Baazar!B20="","",Baazar!B20)</f>
        <v>Sayad</v>
      </c>
      <c r="C21" s="4" t="str">
        <f>B21&amp;COUNTIF($B$3:B21,B21)</f>
        <v>Sayad1</v>
      </c>
      <c r="D21" s="4" t="str">
        <f>IF(Baazar!C20="","",Baazar!C20)</f>
        <v>Fish</v>
      </c>
      <c r="E21" s="4">
        <f>IF(Baazar!H20=0,"",Baazar!H20)</f>
        <v>620</v>
      </c>
      <c r="H21" s="6">
        <f t="shared" si="0"/>
        <v>45492</v>
      </c>
      <c r="I21" s="1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1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4"/>
      <c r="B22" s="4"/>
      <c r="C22" s="4"/>
      <c r="D22" s="4"/>
      <c r="E22" s="4"/>
      <c r="H22" s="6">
        <f t="shared" si="0"/>
        <v>45493</v>
      </c>
      <c r="I22" s="1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1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3">
        <f>Baazar!A22</f>
        <v>45484</v>
      </c>
      <c r="B23" s="4" t="str">
        <f>IF(Baazar!B22="","",Baazar!B22)</f>
        <v>Sahid Laskar</v>
      </c>
      <c r="C23" s="4" t="str">
        <f>B23&amp;COUNTIF($B$3:B23,B23)</f>
        <v>Sahid Laskar1</v>
      </c>
      <c r="D23" s="4" t="str">
        <f>IF(Baazar!C22="","",Baazar!C22)</f>
        <v>Beef</v>
      </c>
      <c r="E23" s="4">
        <f>IF(Baazar!H22=0,"",Baazar!H22)</f>
        <v>750</v>
      </c>
      <c r="H23" s="6">
        <f t="shared" si="0"/>
        <v>45494</v>
      </c>
      <c r="I23" s="1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1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4"/>
      <c r="B24" s="4"/>
      <c r="C24" s="4"/>
      <c r="D24" s="4"/>
      <c r="E24" s="4"/>
      <c r="H24" s="6">
        <f t="shared" si="0"/>
        <v>45495</v>
      </c>
      <c r="I24" s="1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1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3">
        <f>Baazar!A24</f>
        <v>45485</v>
      </c>
      <c r="B25" s="4" t="str">
        <f>IF(Baazar!B24="","",Baazar!B24)</f>
        <v>Sahidullaha</v>
      </c>
      <c r="C25" s="4" t="str">
        <f>B25&amp;COUNTIF($B$3:B25,B25)</f>
        <v>Sahidullaha2</v>
      </c>
      <c r="D25" s="4" t="str">
        <f>IF(Baazar!C24="","",Baazar!C24)</f>
        <v>Chicken</v>
      </c>
      <c r="E25" s="4" t="str">
        <f>IF(Baazar!H24=0,"",Baazar!H24)</f>
        <v/>
      </c>
      <c r="H25" s="6">
        <f t="shared" si="0"/>
        <v>45496</v>
      </c>
      <c r="I25" s="1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1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4"/>
      <c r="B26" s="4"/>
      <c r="C26" s="4"/>
      <c r="D26" s="4"/>
      <c r="E26" s="4"/>
      <c r="H26" s="6">
        <f t="shared" si="0"/>
        <v>45497</v>
      </c>
      <c r="I26" s="1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1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3">
        <f>Baazar!A26</f>
        <v>45486</v>
      </c>
      <c r="B27" s="4" t="str">
        <f>IF(Baazar!B26="","",Baazar!B26)</f>
        <v>Mofazzal</v>
      </c>
      <c r="C27" s="4" t="str">
        <f>B27&amp;COUNTIF($B$3:B27,B27)</f>
        <v>Mofazzal1</v>
      </c>
      <c r="D27" s="4" t="str">
        <f>IF(Baazar!C26="","",Baazar!C26)</f>
        <v>Chicken</v>
      </c>
      <c r="E27" s="4">
        <f>IF(Baazar!H26=0,"",Baazar!H26)</f>
        <v>702</v>
      </c>
      <c r="H27" s="6">
        <f t="shared" si="0"/>
        <v>45498</v>
      </c>
      <c r="I27" s="1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1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4"/>
      <c r="B28" s="4"/>
      <c r="C28" s="4"/>
      <c r="D28" s="4"/>
      <c r="E28" s="4"/>
      <c r="H28" s="6">
        <f t="shared" si="0"/>
        <v>45499</v>
      </c>
      <c r="I28" s="1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1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3">
        <f>Baazar!A28</f>
        <v>45487</v>
      </c>
      <c r="B29" s="4" t="str">
        <f>IF(Baazar!B28="","",Baazar!B28)</f>
        <v>Aman</v>
      </c>
      <c r="C29" s="4" t="str">
        <f>B29&amp;COUNTIF($B$3:B29,B29)</f>
        <v>Aman1</v>
      </c>
      <c r="D29" s="4" t="str">
        <f>IF(Baazar!C28="","",Baazar!C28)</f>
        <v>Fish</v>
      </c>
      <c r="E29" s="4">
        <f>IF(Baazar!H28=0,"",Baazar!H28)</f>
        <v>505</v>
      </c>
      <c r="H29" s="6">
        <f t="shared" si="0"/>
        <v>45500</v>
      </c>
      <c r="I29" s="1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1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4"/>
      <c r="B30" s="4"/>
      <c r="C30" s="4"/>
      <c r="D30" s="4"/>
      <c r="E30" s="4"/>
      <c r="H30" s="6">
        <f t="shared" si="0"/>
        <v>45501</v>
      </c>
      <c r="I30" s="1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1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3">
        <f>Baazar!A30</f>
        <v>45488</v>
      </c>
      <c r="B31" s="4" t="str">
        <f>IF(Baazar!B30="","",Baazar!B30)</f>
        <v>Iftikar</v>
      </c>
      <c r="C31" s="4" t="str">
        <f>B31&amp;COUNTIF($B$3:B31,B31)</f>
        <v>Iftikar1</v>
      </c>
      <c r="D31" s="4" t="str">
        <f>IF(Baazar!C30="","",Baazar!C30)</f>
        <v>Beef</v>
      </c>
      <c r="E31" s="4">
        <f>IF(Baazar!H30=0,"",Baazar!H30)</f>
        <v>651</v>
      </c>
      <c r="H31" s="6">
        <f t="shared" si="0"/>
        <v>45502</v>
      </c>
      <c r="I31" s="1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1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4"/>
      <c r="B32" s="4"/>
      <c r="C32" s="4"/>
      <c r="D32" s="4"/>
      <c r="E32" s="4"/>
      <c r="H32" s="6">
        <f t="shared" si="0"/>
        <v>45503</v>
      </c>
      <c r="I32" s="1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1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10">
      <c r="A33" s="3">
        <f>Baazar!A32</f>
        <v>45489</v>
      </c>
      <c r="B33" s="4" t="str">
        <f>IF(Baazar!B32="","",Baazar!B32)</f>
        <v>Jamal</v>
      </c>
      <c r="C33" s="4" t="str">
        <f>B33&amp;COUNTIF($B$3:B33,B33)</f>
        <v>Jamal1</v>
      </c>
      <c r="D33" s="4" t="str">
        <f>IF(Baazar!C32="","",Baazar!C32)</f>
        <v>Chicken</v>
      </c>
      <c r="E33" s="4" t="str">
        <f>IF(Baazar!H32=0,"",Baazar!H32)</f>
        <v/>
      </c>
      <c r="H33" s="7">
        <f t="shared" si="0"/>
        <v>45504</v>
      </c>
      <c r="I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4"/>
      <c r="B34" s="4"/>
      <c r="C34" s="4"/>
      <c r="D34" s="4"/>
      <c r="E34" s="4"/>
      <c r="I34" s="14"/>
      <c r="J34" s="14"/>
    </row>
    <row r="35" spans="1:10">
      <c r="A35" s="3">
        <f>Baazar!A34</f>
        <v>45490</v>
      </c>
      <c r="B35" s="4" t="str">
        <f>IF(Baazar!B34="","",Baazar!B34)</f>
        <v>Rahul</v>
      </c>
      <c r="C35" s="4" t="str">
        <f>B35&amp;COUNTIF($B$3:B35,B35)</f>
        <v>Rahul1</v>
      </c>
      <c r="D35" s="4" t="str">
        <f>IF(Baazar!C34="","",Baazar!C34)</f>
        <v>Fish</v>
      </c>
      <c r="E35" s="4" t="str">
        <f>IF(Baazar!H34=0,"",Baazar!H34)</f>
        <v/>
      </c>
      <c r="I35" s="14"/>
      <c r="J35" s="14"/>
    </row>
    <row r="36" spans="1:10">
      <c r="A36" s="4"/>
      <c r="B36" s="4"/>
      <c r="C36" s="4"/>
      <c r="D36" s="4"/>
      <c r="E36" s="4"/>
      <c r="I36" s="14"/>
      <c r="J36" s="14"/>
    </row>
    <row r="37" spans="1:10">
      <c r="A37" s="3">
        <f>Baazar!A36</f>
        <v>45491</v>
      </c>
      <c r="B37" s="4" t="str">
        <f>IF(Baazar!B36="","",Baazar!B36)</f>
        <v>Nadim</v>
      </c>
      <c r="C37" s="4" t="str">
        <f>B37&amp;COUNTIF($B$3:B37,B37)</f>
        <v>Nadim1</v>
      </c>
      <c r="D37" s="4" t="str">
        <f>IF(Baazar!C36="","",Baazar!C36)</f>
        <v>Egg</v>
      </c>
      <c r="E37" s="4" t="str">
        <f>IF(Baazar!H36=0,"",Baazar!H36)</f>
        <v/>
      </c>
      <c r="I37" s="14"/>
      <c r="J37" s="14"/>
    </row>
    <row r="38" spans="1:10">
      <c r="A38" s="4"/>
      <c r="B38" s="4"/>
      <c r="C38" s="4"/>
      <c r="D38" s="4"/>
      <c r="E38" s="4"/>
      <c r="I38" s="14"/>
      <c r="J38" s="14"/>
    </row>
    <row r="39" spans="1:10">
      <c r="A39" s="3">
        <f>Baazar!A38</f>
        <v>45492</v>
      </c>
      <c r="B39" s="4" t="str">
        <f>IF(Baazar!B38="","",Baazar!B38)</f>
        <v>Rofikul</v>
      </c>
      <c r="C39" s="4" t="str">
        <f>B39&amp;COUNTIF($B$3:B39,B39)</f>
        <v>Rofikul1</v>
      </c>
      <c r="D39" s="4" t="str">
        <f>IF(Baazar!C38="","",Baazar!C38)</f>
        <v>Chicken</v>
      </c>
      <c r="E39" s="4" t="str">
        <f>IF(Baazar!H38=0,"",Baazar!H38)</f>
        <v/>
      </c>
    </row>
    <row r="40" spans="1:10">
      <c r="A40" s="4"/>
      <c r="B40" s="4"/>
      <c r="C40" s="4"/>
      <c r="D40" s="4"/>
      <c r="E40" s="4"/>
    </row>
    <row r="41" spans="1:10">
      <c r="A41" s="3">
        <f>Baazar!A40</f>
        <v>45493</v>
      </c>
      <c r="B41" s="4" t="str">
        <f>IF(Baazar!B40="","",Baazar!B40)</f>
        <v>Rahul</v>
      </c>
      <c r="C41" s="4" t="str">
        <f>B41&amp;COUNTIF($B$3:B41,B41)</f>
        <v>Rahul2</v>
      </c>
      <c r="D41" s="4" t="str">
        <f>IF(Baazar!C40="","",Baazar!C40)</f>
        <v>Beef</v>
      </c>
      <c r="E41" s="4" t="str">
        <f>IF(Baazar!H40=0,"",Baazar!H40)</f>
        <v/>
      </c>
    </row>
    <row r="42" spans="1:10">
      <c r="A42" s="4"/>
      <c r="B42" s="4"/>
      <c r="C42" s="4"/>
      <c r="D42" s="4"/>
      <c r="E42" s="4"/>
    </row>
    <row r="43" spans="1:10">
      <c r="A43" s="3">
        <f>Baazar!A42</f>
        <v>45494</v>
      </c>
      <c r="B43" s="4" t="str">
        <f>IF(Baazar!B42="","",Baazar!B42)</f>
        <v>Mofazzal</v>
      </c>
      <c r="C43" s="4" t="str">
        <f>B43&amp;COUNTIF($B$3:B43,B43)</f>
        <v>Mofazzal2</v>
      </c>
      <c r="D43" s="4" t="str">
        <f>IF(Baazar!C42="","",Baazar!C42)</f>
        <v>Fish</v>
      </c>
      <c r="E43" s="4" t="str">
        <f>IF(Baazar!H42=0,"",Baazar!H42)</f>
        <v/>
      </c>
    </row>
    <row r="44" spans="1:10">
      <c r="A44" s="4"/>
      <c r="B44" s="4"/>
      <c r="C44" s="4"/>
      <c r="D44" s="4"/>
      <c r="E44" s="4"/>
    </row>
    <row r="45" spans="1:10">
      <c r="A45" s="3">
        <f>Baazar!A44</f>
        <v>45495</v>
      </c>
      <c r="B45" s="4" t="str">
        <f>IF(Baazar!B44="","",Baazar!B44)</f>
        <v/>
      </c>
      <c r="C45" s="4" t="str">
        <f>B45&amp;COUNTIF($B$3:B45,B45)</f>
        <v>22</v>
      </c>
      <c r="D45" s="4" t="str">
        <f>IF(Baazar!C44="","",Baazar!C44)</f>
        <v>Chicken</v>
      </c>
      <c r="E45" s="4" t="str">
        <f>IF(Baazar!H44=0,"",Baazar!H44)</f>
        <v/>
      </c>
    </row>
    <row r="46" spans="1:10">
      <c r="A46" s="4"/>
      <c r="B46" s="4"/>
      <c r="C46" s="4"/>
      <c r="D46" s="4"/>
      <c r="E46" s="4"/>
    </row>
    <row r="47" spans="1:10">
      <c r="A47" s="3">
        <f>Baazar!A46</f>
        <v>45496</v>
      </c>
      <c r="B47" s="4" t="str">
        <f>IF(Baazar!B46="","",Baazar!B46)</f>
        <v/>
      </c>
      <c r="C47" s="4" t="str">
        <f>B47&amp;COUNTIF($B$3:B47,B47)</f>
        <v>24</v>
      </c>
      <c r="D47" s="4" t="str">
        <f>IF(Baazar!C46="","",Baazar!C46)</f>
        <v>Egg</v>
      </c>
      <c r="E47" s="4" t="str">
        <f>IF(Baazar!H46=0,"",Baazar!H46)</f>
        <v/>
      </c>
    </row>
    <row r="48" spans="1:10">
      <c r="A48" s="4"/>
      <c r="B48" s="4"/>
      <c r="C48" s="4"/>
      <c r="D48" s="4"/>
      <c r="E48" s="4"/>
    </row>
    <row r="49" spans="1:5">
      <c r="A49" s="3">
        <f>Baazar!A48</f>
        <v>45497</v>
      </c>
      <c r="B49" s="4" t="str">
        <f>IF(Baazar!B48="","",Baazar!B48)</f>
        <v>Jamal</v>
      </c>
      <c r="C49" s="4" t="str">
        <f>B49&amp;COUNTIF($B$3:B49,B49)</f>
        <v>Jamal2</v>
      </c>
      <c r="D49" s="4" t="str">
        <f>IF(Baazar!C48="","",Baazar!C48)</f>
        <v>Fish</v>
      </c>
      <c r="E49" s="4" t="str">
        <f>IF(Baazar!H48=0,"",Baazar!H48)</f>
        <v/>
      </c>
    </row>
    <row r="50" spans="1:5">
      <c r="A50" s="4"/>
      <c r="B50" s="4"/>
      <c r="C50" s="4"/>
      <c r="D50" s="4"/>
      <c r="E50" s="4"/>
    </row>
    <row r="51" spans="1:5">
      <c r="A51" s="3">
        <f>Baazar!A50</f>
        <v>45498</v>
      </c>
      <c r="B51" s="4" t="str">
        <f>IF(Baazar!B50="","",Baazar!B50)</f>
        <v>Imran Saikh</v>
      </c>
      <c r="C51" s="4" t="str">
        <f>B51&amp;COUNTIF($B$3:B51,B51)</f>
        <v>Imran Saikh1</v>
      </c>
      <c r="D51" s="4" t="str">
        <f>IF(Baazar!C50="","",Baazar!C50)</f>
        <v>Beef</v>
      </c>
      <c r="E51" s="4" t="str">
        <f>IF(Baazar!H50=0,"",Baazar!H50)</f>
        <v/>
      </c>
    </row>
    <row r="52" spans="1:5">
      <c r="A52" s="4"/>
      <c r="B52" s="4"/>
      <c r="C52" s="4"/>
      <c r="D52" s="4"/>
      <c r="E52" s="4"/>
    </row>
    <row r="53" spans="1:5">
      <c r="A53" s="3">
        <f>Baazar!A52</f>
        <v>45499</v>
      </c>
      <c r="B53" s="4" t="str">
        <f>IF(Baazar!B52="","",Baazar!B52)</f>
        <v/>
      </c>
      <c r="C53" s="4" t="str">
        <f>B53&amp;COUNTIF($B$3:B53,B53)</f>
        <v>28</v>
      </c>
      <c r="D53" s="4" t="str">
        <f>IF(Baazar!C52="","",Baazar!C52)</f>
        <v>Chicken</v>
      </c>
      <c r="E53" s="4" t="str">
        <f>IF(Baazar!H52=0,"",Baazar!H52)</f>
        <v/>
      </c>
    </row>
    <row r="54" spans="1:5">
      <c r="A54" s="4"/>
      <c r="B54" s="4"/>
      <c r="C54" s="4"/>
      <c r="D54" s="4"/>
      <c r="E54" s="4"/>
    </row>
    <row r="55" spans="1:5">
      <c r="A55" s="3">
        <f>Baazar!A54</f>
        <v>45500</v>
      </c>
      <c r="B55" s="4" t="str">
        <f>IF(Baazar!B54="","",Baazar!B54)</f>
        <v xml:space="preserve">Sahid Hossian </v>
      </c>
      <c r="C55" s="4" t="str">
        <f>B55&amp;COUNTIF($B$3:B55,B55)</f>
        <v>Sahid Hossian 1</v>
      </c>
      <c r="D55" s="4" t="str">
        <f>IF(Baazar!C54="","",Baazar!C54)</f>
        <v>Egg</v>
      </c>
      <c r="E55" s="4" t="str">
        <f>IF(Baazar!H54=0,"",Baazar!H54)</f>
        <v/>
      </c>
    </row>
    <row r="56" spans="1:5">
      <c r="A56" s="4"/>
      <c r="B56" s="4"/>
      <c r="C56" s="4"/>
      <c r="D56" s="4"/>
      <c r="E56" s="4"/>
    </row>
    <row r="57" spans="1:5">
      <c r="A57" s="3">
        <f>Baazar!A56</f>
        <v>45501</v>
      </c>
      <c r="B57" s="4" t="str">
        <f>IF(Baazar!B56="","",Baazar!B56)</f>
        <v>Aman</v>
      </c>
      <c r="C57" s="4" t="str">
        <f>B57&amp;COUNTIF($B$3:B57,B57)</f>
        <v>Aman2</v>
      </c>
      <c r="D57" s="4" t="str">
        <f>IF(Baazar!C56="","",Baazar!C56)</f>
        <v>Fish</v>
      </c>
      <c r="E57" s="4" t="str">
        <f>IF(Baazar!H56=0,"",Baazar!H56)</f>
        <v/>
      </c>
    </row>
    <row r="58" spans="1:5">
      <c r="A58" s="4"/>
      <c r="B58" s="4"/>
      <c r="C58" s="4"/>
      <c r="D58" s="4"/>
      <c r="E58" s="4"/>
    </row>
    <row r="59" spans="1:5">
      <c r="A59" s="3">
        <f>Baazar!A58</f>
        <v>45502</v>
      </c>
      <c r="B59" s="4" t="str">
        <f>IF(Baazar!B58="","",Baazar!B58)</f>
        <v>Iftikar</v>
      </c>
      <c r="C59" s="4" t="str">
        <f>B59&amp;COUNTIF($B$3:B59,B59)</f>
        <v>Iftikar2</v>
      </c>
      <c r="D59" s="4" t="str">
        <f>IF(Baazar!C58="","",Baazar!C58)</f>
        <v>Beef</v>
      </c>
      <c r="E59" s="4" t="str">
        <f>IF(Baazar!H58=0,"",Baazar!H58)</f>
        <v/>
      </c>
    </row>
    <row r="60" spans="1:5">
      <c r="A60" s="4"/>
      <c r="B60" s="4"/>
      <c r="C60" s="4"/>
      <c r="D60" s="4"/>
      <c r="E60" s="4"/>
    </row>
    <row r="61" spans="1:5">
      <c r="A61" s="3">
        <f>Baazar!A60</f>
        <v>45503</v>
      </c>
      <c r="B61" s="4" t="str">
        <f>IF(Baazar!B60="","",Baazar!B60)</f>
        <v>Sayad</v>
      </c>
      <c r="C61" s="4" t="str">
        <f>B61&amp;COUNTIF($B$3:B61,B61)</f>
        <v>Sayad2</v>
      </c>
      <c r="D61" s="4" t="str">
        <f>IF(Baazar!C60="","",Baazar!C60)</f>
        <v>Chicken</v>
      </c>
      <c r="E61" s="4" t="str">
        <f>IF(Baazar!H60=0,"",Baazar!H60)</f>
        <v/>
      </c>
    </row>
    <row r="62" spans="1:5">
      <c r="A62" s="4"/>
      <c r="B62" s="4"/>
      <c r="C62" s="4"/>
      <c r="D62" s="4"/>
      <c r="E62" s="4"/>
    </row>
    <row r="63" spans="1:5">
      <c r="A63" s="3">
        <f>Baazar!A62</f>
        <v>45504</v>
      </c>
      <c r="B63" s="4" t="str">
        <f>IF(Baazar!B62="","",Baazar!B62)</f>
        <v/>
      </c>
      <c r="C63" s="4" t="str">
        <f>B63&amp;COUNTIF($B$3:B63,B63)</f>
        <v>34</v>
      </c>
      <c r="D63" s="4" t="str">
        <f>IF(Baazar!C62="","",Baazar!C62)</f>
        <v>Fish</v>
      </c>
      <c r="E63" s="4" t="str">
        <f>IF(Baazar!H62=0,"",Baazar!H62)</f>
        <v/>
      </c>
    </row>
  </sheetData>
  <sheetProtection algorithmName="SHA-512" hashValue="qq9gHooMoVqtt+RyfsJQsfyeieDfRSdhLo1JK4xUfpjekyLygzfwrS0Jwjkv1geDJ9T0mVsC5jQXxXZDuy7WRg==" saltValue="f2MHD5svHyXvES5Wy5GmVA==" spinCount="100000" sheet="1" object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B1:U36"/>
  <sheetViews>
    <sheetView zoomScale="55" zoomScaleNormal="55" workbookViewId="0">
      <pane ySplit="6" topLeftCell="A36" activePane="bottomLeft" state="frozen"/>
      <selection activeCell="E1" sqref="E1"/>
      <selection pane="bottomLeft" activeCell="Y15" sqref="Y15"/>
    </sheetView>
  </sheetViews>
  <sheetFormatPr defaultColWidth="9.14453125" defaultRowHeight="30" customHeight="1"/>
  <cols>
    <col min="1" max="1" width="3.359375" style="15" customWidth="1"/>
    <col min="2" max="2" width="20.58203125" style="15" customWidth="1"/>
    <col min="3" max="4" width="14.125" style="15" customWidth="1"/>
    <col min="5" max="5" width="3.62890625" style="34" customWidth="1"/>
    <col min="6" max="7" width="14.390625" style="15" customWidth="1"/>
    <col min="8" max="9" width="22.328125" style="15" customWidth="1"/>
    <col min="10" max="11" width="9.14453125" style="15"/>
    <col min="12" max="12" width="2.82421875" style="15" customWidth="1"/>
    <col min="13" max="16" width="14.2578125" style="15" customWidth="1"/>
    <col min="17" max="17" width="2.41796875" style="15" customWidth="1"/>
    <col min="18" max="19" width="11.43359375" style="15" customWidth="1"/>
    <col min="20" max="16384" width="9.14453125" style="15"/>
  </cols>
  <sheetData>
    <row r="1" spans="2:21" s="243" customFormat="1" ht="30" customHeight="1">
      <c r="B1" s="244" t="s">
        <v>8</v>
      </c>
      <c r="C1" s="292">
        <f>'Data-Info'!D2</f>
        <v>45474</v>
      </c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</row>
    <row r="2" spans="2:21" ht="8.25" customHeight="1" thickBot="1"/>
    <row r="3" spans="2:21" ht="30" customHeight="1" thickBot="1">
      <c r="B3" s="268" t="s">
        <v>9</v>
      </c>
      <c r="C3" s="293" t="s">
        <v>4</v>
      </c>
      <c r="D3" s="294"/>
      <c r="F3" s="282" t="s">
        <v>10</v>
      </c>
      <c r="G3" s="283"/>
      <c r="H3" s="270" t="s">
        <v>2</v>
      </c>
      <c r="I3" s="274" t="s">
        <v>11</v>
      </c>
      <c r="J3" s="155" t="s">
        <v>5</v>
      </c>
      <c r="K3" s="156" t="s">
        <v>6</v>
      </c>
      <c r="M3" s="300" t="s">
        <v>94</v>
      </c>
      <c r="N3" s="301"/>
      <c r="O3" s="302"/>
      <c r="P3" s="173">
        <f>COUNTA('Meal Counting'!$C$1:$XFD$1)</f>
        <v>19</v>
      </c>
      <c r="R3" s="309" t="s">
        <v>12</v>
      </c>
      <c r="S3" s="310"/>
      <c r="T3" s="159" t="s">
        <v>5</v>
      </c>
      <c r="U3" s="156" t="s">
        <v>6</v>
      </c>
    </row>
    <row r="4" spans="2:21" ht="30" customHeight="1" thickBot="1">
      <c r="B4" s="269"/>
      <c r="C4" s="148" t="s">
        <v>13</v>
      </c>
      <c r="D4" s="149" t="s">
        <v>14</v>
      </c>
      <c r="F4" s="284"/>
      <c r="G4" s="285"/>
      <c r="H4" s="271"/>
      <c r="I4" s="275"/>
      <c r="J4" s="157">
        <f ca="1">VLOOKUP($F$5+1,$B$5:$D$37,2,0)</f>
        <v>13</v>
      </c>
      <c r="K4" s="158">
        <f ca="1">VLOOKUP($F$5,$B$5:$D$37,3,0)</f>
        <v>13</v>
      </c>
      <c r="M4" s="303" t="s">
        <v>111</v>
      </c>
      <c r="N4" s="304"/>
      <c r="O4" s="305" t="s">
        <v>112</v>
      </c>
      <c r="P4" s="306"/>
      <c r="R4" s="311"/>
      <c r="S4" s="312"/>
      <c r="T4" s="160">
        <f>SUM(C5:$C$36)</f>
        <v>222</v>
      </c>
      <c r="U4" s="158">
        <f>SUM($D$5:$D$36)</f>
        <v>233</v>
      </c>
    </row>
    <row r="5" spans="2:21" ht="30" customHeight="1" thickBot="1">
      <c r="B5" s="150">
        <f>C1</f>
        <v>45474</v>
      </c>
      <c r="C5" s="151" t="str">
        <f>IF(COUNTIF('Meal Counting'!$C3:$AN3,"D- ON")+hidden_data!I3&gt;=1,COUNTIF('Meal Counting'!$C3:$AN3,"D- ON")+hidden_data!I3,"")</f>
        <v/>
      </c>
      <c r="D5" s="152">
        <f>IF(COUNTIF('Meal Counting'!C3:XFD3,"N- ON")+hidden_data!J3&gt;=1,COUNTIF('Meal Counting'!C3:XFD3,"N- ON")+hidden_data!J3,"")</f>
        <v>19</v>
      </c>
      <c r="E5" s="14"/>
      <c r="F5" s="278">
        <f ca="1">TODAY()</f>
        <v>45490</v>
      </c>
      <c r="G5" s="279"/>
      <c r="H5" s="272" t="str">
        <f ca="1">VLOOKUP($F$5,hidden_data!$A$1:$D$65,2,0)</f>
        <v>Rahul</v>
      </c>
      <c r="I5" s="276" t="str">
        <f ca="1">VLOOKUP($F$5,hidden_data!$A$1:$E$65,4,0)</f>
        <v>Fish</v>
      </c>
      <c r="J5" s="296">
        <f ca="1">SUM(J4:K4)</f>
        <v>26</v>
      </c>
      <c r="K5" s="297"/>
      <c r="M5" s="315">
        <f>P3-O5</f>
        <v>17</v>
      </c>
      <c r="N5" s="316"/>
      <c r="O5" s="319">
        <f>'Data-Info'!D4</f>
        <v>2</v>
      </c>
      <c r="P5" s="320"/>
      <c r="R5" s="311"/>
      <c r="S5" s="312"/>
      <c r="T5" s="307">
        <f>T4+U4</f>
        <v>455</v>
      </c>
      <c r="U5" s="297"/>
    </row>
    <row r="6" spans="2:21" ht="30" customHeight="1" thickBot="1">
      <c r="B6" s="153">
        <f>B5+1</f>
        <v>45475</v>
      </c>
      <c r="C6" s="151">
        <f>IF(COUNTIF('Meal Counting'!$C4:$AN4,"D- ON")+hidden_data!I4&gt;=1,COUNTIF('Meal Counting'!$C4:$AN4,"D- ON")+hidden_data!I4,"")</f>
        <v>18</v>
      </c>
      <c r="D6" s="152">
        <f>IF(COUNTIF('Meal Counting'!C4:XFD4,"N- ON")+hidden_data!J4&gt;=1,COUNTIF('Meal Counting'!C4:XFD4,"N- ON")+hidden_data!J4,"")</f>
        <v>20</v>
      </c>
      <c r="E6" s="14"/>
      <c r="F6" s="280"/>
      <c r="G6" s="281"/>
      <c r="H6" s="273"/>
      <c r="I6" s="277"/>
      <c r="J6" s="298"/>
      <c r="K6" s="299"/>
      <c r="M6" s="317"/>
      <c r="N6" s="318"/>
      <c r="O6" s="321"/>
      <c r="P6" s="322"/>
      <c r="R6" s="313"/>
      <c r="S6" s="314"/>
      <c r="T6" s="308"/>
      <c r="U6" s="299"/>
    </row>
    <row r="7" spans="2:21" ht="30" customHeight="1" thickBot="1">
      <c r="B7" s="154">
        <f>B6+1</f>
        <v>45476</v>
      </c>
      <c r="C7" s="151">
        <f>IF(COUNTIF('Meal Counting'!$C5:$AN5,"D- ON")+hidden_data!I5&gt;=1,COUNTIF('Meal Counting'!$C5:$AN5,"D- ON")+hidden_data!I5,"")</f>
        <v>17</v>
      </c>
      <c r="D7" s="152">
        <f>IF(COUNTIF('Meal Counting'!C5:XFD5,"N- ON")+hidden_data!J5&gt;=1,COUNTIF('Meal Counting'!C5:XFD5,"N- ON")+hidden_data!J5,"")</f>
        <v>13</v>
      </c>
      <c r="E7" s="14"/>
    </row>
    <row r="8" spans="2:21" ht="30" customHeight="1" thickBot="1">
      <c r="B8" s="153">
        <f t="shared" ref="B8:B36" si="0">B7+1</f>
        <v>45477</v>
      </c>
      <c r="C8" s="151">
        <f>IF(COUNTIF('Meal Counting'!$C6:$AN6,"D- ON")+hidden_data!I6&gt;=1,COUNTIF('Meal Counting'!$C6:$AN6,"D- ON")+hidden_data!I6,"")</f>
        <v>16</v>
      </c>
      <c r="D8" s="152">
        <f>IF(COUNTIF('Meal Counting'!C6:XFD6,"N- ON")+hidden_data!J6&gt;=1,COUNTIF('Meal Counting'!C6:XFD6,"N- ON")+hidden_data!J6,"")</f>
        <v>19</v>
      </c>
      <c r="E8" s="14"/>
    </row>
    <row r="9" spans="2:21" ht="30" customHeight="1" thickBot="1">
      <c r="B9" s="154">
        <f t="shared" si="0"/>
        <v>45478</v>
      </c>
      <c r="C9" s="151">
        <f>IF(COUNTIF('Meal Counting'!$C7:$AN7,"D- ON")+hidden_data!I7&gt;=1,COUNTIF('Meal Counting'!$C7:$AN7,"D- ON")+hidden_data!I7,"")</f>
        <v>17</v>
      </c>
      <c r="D9" s="152">
        <f>IF(COUNTIF('Meal Counting'!C7:XFD7,"N- ON")+hidden_data!J7&gt;=1,COUNTIF('Meal Counting'!C7:XFD7,"N- ON")+hidden_data!J7,"")</f>
        <v>16</v>
      </c>
      <c r="E9" s="14"/>
      <c r="M9" s="286" t="s">
        <v>151</v>
      </c>
      <c r="N9" s="287"/>
      <c r="O9" s="287"/>
      <c r="P9" s="287"/>
      <c r="Q9" s="287"/>
      <c r="R9" s="287"/>
      <c r="S9" s="287"/>
      <c r="T9" s="287"/>
      <c r="U9" s="288"/>
    </row>
    <row r="10" spans="2:21" ht="30" customHeight="1" thickBot="1">
      <c r="B10" s="153">
        <f t="shared" si="0"/>
        <v>45479</v>
      </c>
      <c r="C10" s="151">
        <f>IF(COUNTIF('Meal Counting'!$C8:$AN8,"D- ON")+hidden_data!I8&gt;=1,COUNTIF('Meal Counting'!$C8:$AN8,"D- ON")+hidden_data!I8,"")</f>
        <v>10</v>
      </c>
      <c r="D10" s="152">
        <f>IF(COUNTIF('Meal Counting'!C8:XFD8,"N- ON")+hidden_data!J8&gt;=1,COUNTIF('Meal Counting'!C8:XFD8,"N- ON")+hidden_data!J8,"")</f>
        <v>9</v>
      </c>
      <c r="E10" s="14"/>
      <c r="F10" s="295"/>
      <c r="G10" s="295"/>
      <c r="J10" s="295"/>
      <c r="K10" s="295"/>
      <c r="M10" s="289"/>
      <c r="N10" s="290"/>
      <c r="O10" s="290"/>
      <c r="P10" s="290"/>
      <c r="Q10" s="290"/>
      <c r="R10" s="290"/>
      <c r="S10" s="290"/>
      <c r="T10" s="290"/>
      <c r="U10" s="291"/>
    </row>
    <row r="11" spans="2:21" ht="30" customHeight="1" thickBot="1">
      <c r="B11" s="154">
        <f t="shared" si="0"/>
        <v>45480</v>
      </c>
      <c r="C11" s="151">
        <f>IF(COUNTIF('Meal Counting'!$C9:$AN9,"D- ON")+hidden_data!I9&gt;=1,COUNTIF('Meal Counting'!$C9:$AN9,"D- ON")+hidden_data!I9,"")</f>
        <v>8</v>
      </c>
      <c r="D11" s="152">
        <f>IF(COUNTIF('Meal Counting'!C9:XFD9,"N- ON")+hidden_data!J9&gt;=1,COUNTIF('Meal Counting'!C9:XFD9,"N- ON")+hidden_data!J9,"")</f>
        <v>12</v>
      </c>
      <c r="E11" s="14"/>
      <c r="M11" s="323" t="s">
        <v>150</v>
      </c>
      <c r="N11" s="324"/>
      <c r="O11" s="324"/>
      <c r="P11" s="327">
        <f>SUM(' Payment'!D2:D21)</f>
        <v>8679</v>
      </c>
      <c r="Q11" s="327"/>
      <c r="R11" s="327"/>
      <c r="S11" s="327"/>
      <c r="T11" s="327"/>
      <c r="U11" s="328"/>
    </row>
    <row r="12" spans="2:21" ht="30" customHeight="1" thickBot="1">
      <c r="B12" s="153">
        <f t="shared" si="0"/>
        <v>45481</v>
      </c>
      <c r="C12" s="151">
        <f>IF(COUNTIF('Meal Counting'!$C10:$AN10,"D- ON")+hidden_data!I10&gt;=1,COUNTIF('Meal Counting'!$C10:$AN10,"D- ON")+hidden_data!I10,"")</f>
        <v>11</v>
      </c>
      <c r="D12" s="152">
        <f>IF(COUNTIF('Meal Counting'!C10:XFD10,"N- ON")+hidden_data!J10&gt;=1,COUNTIF('Meal Counting'!C10:XFD10,"N- ON")+hidden_data!J10,"")</f>
        <v>13</v>
      </c>
      <c r="E12" s="14"/>
      <c r="M12" s="325"/>
      <c r="N12" s="326"/>
      <c r="O12" s="326"/>
      <c r="P12" s="329"/>
      <c r="Q12" s="329"/>
      <c r="R12" s="329"/>
      <c r="S12" s="329"/>
      <c r="T12" s="329"/>
      <c r="U12" s="330"/>
    </row>
    <row r="13" spans="2:21" ht="30" customHeight="1" thickBot="1">
      <c r="B13" s="154">
        <f t="shared" si="0"/>
        <v>45482</v>
      </c>
      <c r="C13" s="151">
        <f>IF(COUNTIF('Meal Counting'!$C11:$AN11,"D- ON")+hidden_data!I11&gt;=1,COUNTIF('Meal Counting'!$C11:$AN11,"D- ON")+hidden_data!I11,"")</f>
        <v>12</v>
      </c>
      <c r="D13" s="152">
        <f>IF(COUNTIF('Meal Counting'!C11:XFD11,"N- ON")+hidden_data!J11&gt;=1,COUNTIF('Meal Counting'!C11:XFD11,"N- ON")+hidden_data!J11,"")</f>
        <v>12</v>
      </c>
      <c r="E13" s="14"/>
      <c r="M13" s="331" t="s">
        <v>147</v>
      </c>
      <c r="N13" s="332"/>
      <c r="O13" s="332"/>
      <c r="P13" s="335">
        <f>Expenses!I36+Expenses!I50</f>
        <v>6945</v>
      </c>
      <c r="Q13" s="335"/>
      <c r="R13" s="335"/>
      <c r="S13" s="335"/>
      <c r="T13" s="335"/>
      <c r="U13" s="336"/>
    </row>
    <row r="14" spans="2:21" ht="30" customHeight="1" thickBot="1">
      <c r="B14" s="153">
        <f t="shared" si="0"/>
        <v>45483</v>
      </c>
      <c r="C14" s="151">
        <f>IF(COUNTIF('Meal Counting'!$C12:$AN12,"D- ON")+hidden_data!I12&gt;=1,COUNTIF('Meal Counting'!$C12:$AN12,"D- ON")+hidden_data!I12,"")</f>
        <v>12</v>
      </c>
      <c r="D14" s="152">
        <f>IF(COUNTIF('Meal Counting'!C12:XFD12,"N- ON")+hidden_data!J12&gt;=1,COUNTIF('Meal Counting'!C12:XFD12,"N- ON")+hidden_data!J12,"")</f>
        <v>16</v>
      </c>
      <c r="E14" s="14"/>
      <c r="M14" s="333"/>
      <c r="N14" s="334"/>
      <c r="O14" s="334"/>
      <c r="P14" s="337"/>
      <c r="Q14" s="337"/>
      <c r="R14" s="337"/>
      <c r="S14" s="337"/>
      <c r="T14" s="337"/>
      <c r="U14" s="338"/>
    </row>
    <row r="15" spans="2:21" ht="30" customHeight="1" thickBot="1">
      <c r="B15" s="154">
        <f t="shared" si="0"/>
        <v>45484</v>
      </c>
      <c r="C15" s="151">
        <f>IF(COUNTIF('Meal Counting'!$C13:$AN13,"D- ON")+hidden_data!I13&gt;=1,COUNTIF('Meal Counting'!$C13:$AN13,"D- ON")+hidden_data!I13,"")</f>
        <v>13</v>
      </c>
      <c r="D15" s="152">
        <f>IF(COUNTIF('Meal Counting'!C13:XFD13,"N- ON")+hidden_data!J13&gt;=1,COUNTIF('Meal Counting'!C13:XFD13,"N- ON")+hidden_data!J13,"")</f>
        <v>15</v>
      </c>
      <c r="E15" s="14"/>
      <c r="M15" s="339" t="s">
        <v>148</v>
      </c>
      <c r="N15" s="340"/>
      <c r="O15" s="340"/>
      <c r="P15" s="343">
        <f>P11-P13</f>
        <v>1734</v>
      </c>
      <c r="Q15" s="343"/>
      <c r="R15" s="343"/>
      <c r="S15" s="343"/>
      <c r="T15" s="343"/>
      <c r="U15" s="344"/>
    </row>
    <row r="16" spans="2:21" ht="30" customHeight="1" thickBot="1">
      <c r="B16" s="153">
        <f t="shared" si="0"/>
        <v>45485</v>
      </c>
      <c r="C16" s="151">
        <f>IF(COUNTIF('Meal Counting'!$C14:$AN14,"D- ON")+hidden_data!I14&gt;=1,COUNTIF('Meal Counting'!$C14:$AN14,"D- ON")+hidden_data!I14,"")</f>
        <v>15</v>
      </c>
      <c r="D16" s="152">
        <f>IF(COUNTIF('Meal Counting'!C14:XFD14,"N- ON")+hidden_data!J14&gt;=1,COUNTIF('Meal Counting'!C14:XFD14,"N- ON")+hidden_data!J14,"")</f>
        <v>11</v>
      </c>
      <c r="E16" s="14"/>
      <c r="M16" s="341"/>
      <c r="N16" s="342"/>
      <c r="O16" s="342"/>
      <c r="P16" s="345"/>
      <c r="Q16" s="345"/>
      <c r="R16" s="345"/>
      <c r="S16" s="345"/>
      <c r="T16" s="345"/>
      <c r="U16" s="346"/>
    </row>
    <row r="17" spans="2:5" ht="30" customHeight="1" thickBot="1">
      <c r="B17" s="154">
        <f t="shared" si="0"/>
        <v>45486</v>
      </c>
      <c r="C17" s="151">
        <f>IF(COUNTIF('Meal Counting'!$C15:$AN15,"D- ON")+hidden_data!I15&gt;=1,COUNTIF('Meal Counting'!$C15:$AN15,"D- ON")+hidden_data!I15,"")</f>
        <v>14</v>
      </c>
      <c r="D17" s="152">
        <f>IF(COUNTIF('Meal Counting'!C15:XFD15,"N- ON")+hidden_data!J15&gt;=1,COUNTIF('Meal Counting'!C15:XFD15,"N- ON")+hidden_data!J15,"")</f>
        <v>11</v>
      </c>
      <c r="E17" s="14"/>
    </row>
    <row r="18" spans="2:5" ht="30" customHeight="1" thickBot="1">
      <c r="B18" s="153">
        <f t="shared" si="0"/>
        <v>45487</v>
      </c>
      <c r="C18" s="151">
        <f>IF(COUNTIF('Meal Counting'!$C16:$AN16,"D- ON")+hidden_data!I16&gt;=1,COUNTIF('Meal Counting'!$C16:$AN16,"D- ON")+hidden_data!I16,"")</f>
        <v>12</v>
      </c>
      <c r="D18" s="152">
        <f>IF(COUNTIF('Meal Counting'!C16:XFD16,"N- ON")+hidden_data!J16&gt;=1,COUNTIF('Meal Counting'!C16:XFD16,"N- ON")+hidden_data!J16,"")</f>
        <v>10</v>
      </c>
      <c r="E18" s="14"/>
    </row>
    <row r="19" spans="2:5" ht="30" customHeight="1" thickBot="1">
      <c r="B19" s="154">
        <f t="shared" si="0"/>
        <v>45488</v>
      </c>
      <c r="C19" s="151">
        <f>IF(COUNTIF('Meal Counting'!$C17:$AN17,"D- ON")+hidden_data!I17&gt;=1,COUNTIF('Meal Counting'!$C17:$AN17,"D- ON")+hidden_data!I17,"")</f>
        <v>12</v>
      </c>
      <c r="D19" s="152">
        <f>IF(COUNTIF('Meal Counting'!C17:XFD17,"N- ON")+hidden_data!J17&gt;=1,COUNTIF('Meal Counting'!C17:XFD17,"N- ON")+hidden_data!J17,"")</f>
        <v>11</v>
      </c>
      <c r="E19" s="14"/>
    </row>
    <row r="20" spans="2:5" ht="30" customHeight="1" thickBot="1">
      <c r="B20" s="153">
        <f t="shared" si="0"/>
        <v>45489</v>
      </c>
      <c r="C20" s="151">
        <f>IF(COUNTIF('Meal Counting'!$C18:$AN18,"D- ON")+hidden_data!I18&gt;=1,COUNTIF('Meal Counting'!$C18:$AN18,"D- ON")+hidden_data!I18,"")</f>
        <v>11</v>
      </c>
      <c r="D20" s="152">
        <f>IF(COUNTIF('Meal Counting'!C18:XFD18,"N- ON")+hidden_data!J18&gt;=1,COUNTIF('Meal Counting'!C18:XFD18,"N- ON")+hidden_data!J18,"")</f>
        <v>13</v>
      </c>
      <c r="E20" s="14"/>
    </row>
    <row r="21" spans="2:5" ht="30" customHeight="1" thickBot="1">
      <c r="B21" s="154">
        <f t="shared" si="0"/>
        <v>45490</v>
      </c>
      <c r="C21" s="151">
        <f>IF(COUNTIF('Meal Counting'!$C19:$AN19,"D- ON")+hidden_data!I19&gt;=1,COUNTIF('Meal Counting'!$C19:$AN19,"D- ON")+hidden_data!I19,"")</f>
        <v>11</v>
      </c>
      <c r="D21" s="152">
        <f>IF(COUNTIF('Meal Counting'!C19:XFD19,"N- ON")+hidden_data!J19&gt;=1,COUNTIF('Meal Counting'!C19:XFD19,"N- ON")+hidden_data!J19,"")</f>
        <v>13</v>
      </c>
      <c r="E21" s="14"/>
    </row>
    <row r="22" spans="2:5" ht="30" customHeight="1">
      <c r="B22" s="153">
        <f t="shared" si="0"/>
        <v>45491</v>
      </c>
      <c r="C22" s="151">
        <f>IF(COUNTIF('Meal Counting'!$C20:$AN20,"D- ON")+hidden_data!I20&gt;=1,COUNTIF('Meal Counting'!$C20:$AN20,"D- ON")+hidden_data!I20,"")</f>
        <v>13</v>
      </c>
      <c r="D22" s="152" t="str">
        <f>IF(COUNTIF('Meal Counting'!C20:XFD20,"N- ON")+hidden_data!J20&gt;=1,COUNTIF('Meal Counting'!C20:XFD20,"N- ON")+hidden_data!J20,"")</f>
        <v/>
      </c>
      <c r="E22" s="14"/>
    </row>
    <row r="23" spans="2:5" ht="30" customHeight="1">
      <c r="B23" s="154">
        <f t="shared" si="0"/>
        <v>45492</v>
      </c>
      <c r="C23" s="151" t="str">
        <f>IF(COUNTIF('Meal Counting'!$C21:$AN21,"D- ON")+hidden_data!I21&gt;=1,COUNTIF('Meal Counting'!$C21:$AN21,"D- ON")+hidden_data!I21,"")</f>
        <v/>
      </c>
      <c r="D23" s="152" t="str">
        <f>IF(COUNTIF('Meal Counting'!C21:XFD21,"N- ON")+hidden_data!J21&gt;=1,COUNTIF('Meal Counting'!C21:XFD21,"N- ON")+hidden_data!J21,"")</f>
        <v/>
      </c>
      <c r="E23" s="14"/>
    </row>
    <row r="24" spans="2:5" ht="30" customHeight="1">
      <c r="B24" s="153">
        <f t="shared" si="0"/>
        <v>45493</v>
      </c>
      <c r="C24" s="151" t="str">
        <f>IF(COUNTIF('Meal Counting'!$C22:$AN22,"D- ON")+hidden_data!I22&gt;=1,COUNTIF('Meal Counting'!$C22:$AN22,"D- ON")+hidden_data!I22,"")</f>
        <v/>
      </c>
      <c r="D24" s="152" t="str">
        <f>IF(COUNTIF('Meal Counting'!C22:XFD22,"N- ON")+hidden_data!J22&gt;=1,COUNTIF('Meal Counting'!C22:XFD22,"N- ON")+hidden_data!J22,"")</f>
        <v/>
      </c>
      <c r="E24" s="14"/>
    </row>
    <row r="25" spans="2:5" ht="30" customHeight="1">
      <c r="B25" s="154">
        <f t="shared" si="0"/>
        <v>45494</v>
      </c>
      <c r="C25" s="151" t="str">
        <f>IF(COUNTIF('Meal Counting'!$C23:$AN23,"D- ON")+hidden_data!I23&gt;=1,COUNTIF('Meal Counting'!$C23:$AN23,"D- ON")+hidden_data!I23,"")</f>
        <v/>
      </c>
      <c r="D25" s="152" t="str">
        <f>IF(COUNTIF('Meal Counting'!C23:XFD23,"N- ON")+hidden_data!J23&gt;=1,COUNTIF('Meal Counting'!C23:XFD23,"N- ON")+hidden_data!J23,"")</f>
        <v/>
      </c>
      <c r="E25" s="14"/>
    </row>
    <row r="26" spans="2:5" ht="30" customHeight="1">
      <c r="B26" s="153">
        <f t="shared" si="0"/>
        <v>45495</v>
      </c>
      <c r="C26" s="151" t="str">
        <f>IF(COUNTIF('Meal Counting'!$C24:$AN24,"D- ON")+hidden_data!I24&gt;=1,COUNTIF('Meal Counting'!$C24:$AN24,"D- ON")+hidden_data!I24,"")</f>
        <v/>
      </c>
      <c r="D26" s="152" t="str">
        <f>IF(COUNTIF('Meal Counting'!C24:XFD24,"N- ON")+hidden_data!J24&gt;=1,COUNTIF('Meal Counting'!C24:XFD24,"N- ON")+hidden_data!J24,"")</f>
        <v/>
      </c>
      <c r="E26" s="14"/>
    </row>
    <row r="27" spans="2:5" ht="30" customHeight="1">
      <c r="B27" s="154">
        <f t="shared" si="0"/>
        <v>45496</v>
      </c>
      <c r="C27" s="151" t="str">
        <f>IF(COUNTIF('Meal Counting'!$C25:$AN25,"D- ON")+hidden_data!I25&gt;=1,COUNTIF('Meal Counting'!$C25:$AN25,"D- ON")+hidden_data!I25,"")</f>
        <v/>
      </c>
      <c r="D27" s="152" t="str">
        <f>IF(COUNTIF('Meal Counting'!C25:XFD25,"N- ON")+hidden_data!J25&gt;=1,COUNTIF('Meal Counting'!C25:XFD25,"N- ON")+hidden_data!J25,"")</f>
        <v/>
      </c>
      <c r="E27" s="14"/>
    </row>
    <row r="28" spans="2:5" ht="30" customHeight="1">
      <c r="B28" s="153">
        <f t="shared" si="0"/>
        <v>45497</v>
      </c>
      <c r="C28" s="151" t="str">
        <f>IF(COUNTIF('Meal Counting'!$C26:$AN26,"D- ON")+hidden_data!I26&gt;=1,COUNTIF('Meal Counting'!$C26:$AN26,"D- ON")+hidden_data!I26,"")</f>
        <v/>
      </c>
      <c r="D28" s="152" t="str">
        <f>IF(COUNTIF('Meal Counting'!C26:XFD26,"N- ON")+hidden_data!J26&gt;=1,COUNTIF('Meal Counting'!C26:XFD26,"N- ON")+hidden_data!J26,"")</f>
        <v/>
      </c>
      <c r="E28" s="14"/>
    </row>
    <row r="29" spans="2:5" ht="30" customHeight="1">
      <c r="B29" s="154">
        <f t="shared" si="0"/>
        <v>45498</v>
      </c>
      <c r="C29" s="151" t="str">
        <f>IF(COUNTIF('Meal Counting'!$C27:$AN27,"D- ON")+hidden_data!I27&gt;=1,COUNTIF('Meal Counting'!$C27:$AN27,"D- ON")+hidden_data!I27,"")</f>
        <v/>
      </c>
      <c r="D29" s="152" t="str">
        <f>IF(COUNTIF('Meal Counting'!C27:XFD27,"N- ON")+hidden_data!J27&gt;=1,COUNTIF('Meal Counting'!C27:XFD27,"N- ON")+hidden_data!J27,"")</f>
        <v/>
      </c>
      <c r="E29" s="14"/>
    </row>
    <row r="30" spans="2:5" ht="30" customHeight="1">
      <c r="B30" s="153">
        <f t="shared" si="0"/>
        <v>45499</v>
      </c>
      <c r="C30" s="151" t="str">
        <f>IF(COUNTIF('Meal Counting'!$C28:$AN28,"D- ON")+hidden_data!I28&gt;=1,COUNTIF('Meal Counting'!$C28:$AN28,"D- ON")+hidden_data!I28,"")</f>
        <v/>
      </c>
      <c r="D30" s="152" t="str">
        <f>IF(COUNTIF('Meal Counting'!C28:XFD28,"N- ON")+hidden_data!J28&gt;=1,COUNTIF('Meal Counting'!C28:XFD28,"N- ON")+hidden_data!J28,"")</f>
        <v/>
      </c>
      <c r="E30" s="14"/>
    </row>
    <row r="31" spans="2:5" ht="30" customHeight="1">
      <c r="B31" s="154">
        <f t="shared" si="0"/>
        <v>45500</v>
      </c>
      <c r="C31" s="151" t="str">
        <f>IF(COUNTIF('Meal Counting'!$C29:$AN29,"D- ON")+hidden_data!I29&gt;=1,COUNTIF('Meal Counting'!$C29:$AN29,"D- ON")+hidden_data!I29,"")</f>
        <v/>
      </c>
      <c r="D31" s="152" t="str">
        <f>IF(COUNTIF('Meal Counting'!C29:XFD29,"N- ON")+hidden_data!J29&gt;=1,COUNTIF('Meal Counting'!C29:XFD29,"N- ON")+hidden_data!J29,"")</f>
        <v/>
      </c>
      <c r="E31" s="14"/>
    </row>
    <row r="32" spans="2:5" ht="30" customHeight="1">
      <c r="B32" s="153">
        <f t="shared" si="0"/>
        <v>45501</v>
      </c>
      <c r="C32" s="151" t="str">
        <f>IF(COUNTIF('Meal Counting'!$C30:$AN30,"D- ON")+hidden_data!I30&gt;=1,COUNTIF('Meal Counting'!$C30:$AN30,"D- ON")+hidden_data!I30,"")</f>
        <v/>
      </c>
      <c r="D32" s="152" t="str">
        <f>IF(COUNTIF('Meal Counting'!C30:XFD30,"N- ON")+hidden_data!J30&gt;=1,COUNTIF('Meal Counting'!C30:XFD30,"N- ON")+hidden_data!J30,"")</f>
        <v/>
      </c>
      <c r="E32" s="14"/>
    </row>
    <row r="33" spans="2:5" ht="30" customHeight="1">
      <c r="B33" s="154">
        <f t="shared" si="0"/>
        <v>45502</v>
      </c>
      <c r="C33" s="151" t="str">
        <f>IF(COUNTIF('Meal Counting'!$C31:$AN31,"D- ON")+hidden_data!I31&gt;=1,COUNTIF('Meal Counting'!$C31:$AN31,"D- ON")+hidden_data!I31,"")</f>
        <v/>
      </c>
      <c r="D33" s="152" t="str">
        <f>IF(COUNTIF('Meal Counting'!C31:XFD31,"N- ON")+hidden_data!J31&gt;=1,COUNTIF('Meal Counting'!C31:XFD31,"N- ON")+hidden_data!J31,"")</f>
        <v/>
      </c>
      <c r="E33" s="14"/>
    </row>
    <row r="34" spans="2:5" ht="30" customHeight="1">
      <c r="B34" s="153">
        <f t="shared" si="0"/>
        <v>45503</v>
      </c>
      <c r="C34" s="151" t="str">
        <f>IF(COUNTIF('Meal Counting'!$C32:$AN32,"D- ON")+hidden_data!I32&gt;=1,COUNTIF('Meal Counting'!$C32:$AN32,"D- ON")+hidden_data!I32,"")</f>
        <v/>
      </c>
      <c r="D34" s="152" t="str">
        <f>IF(COUNTIF('Meal Counting'!C32:XFD32,"N- ON")+hidden_data!J32&gt;=1,COUNTIF('Meal Counting'!C32:XFD32,"N- ON")+hidden_data!J32,"")</f>
        <v/>
      </c>
      <c r="E34" s="14"/>
    </row>
    <row r="35" spans="2:5" ht="30" customHeight="1">
      <c r="B35" s="153">
        <f t="shared" si="0"/>
        <v>45504</v>
      </c>
      <c r="C35" s="151" t="str">
        <f>IF(COUNTIF('Meal Counting'!$C33:$AN33,"D- ON")+hidden_data!I33&gt;=1,COUNTIF('Meal Counting'!$C33:$AN33,"D- ON")+hidden_data!I33,"")</f>
        <v/>
      </c>
      <c r="D35" s="152" t="str">
        <f>IF(COUNTIF('Meal Counting'!C33:XFD33,"N- ON")+hidden_data!J33&gt;=1,COUNTIF('Meal Counting'!C33:XFD33,"N- ON")+hidden_data!J33,"")</f>
        <v/>
      </c>
      <c r="E35" s="14"/>
    </row>
    <row r="36" spans="2:5" ht="30" customHeight="1">
      <c r="B36" s="154">
        <f t="shared" si="0"/>
        <v>45505</v>
      </c>
      <c r="C36" s="151" t="str">
        <f>IF(COUNTIF('Meal Counting'!$C34:$AN34,"D- ON")+hidden_data!I34&gt;=1,COUNTIF('Meal Counting'!$C34:$AN34,"D- ON")+hidden_data!I34,"")</f>
        <v/>
      </c>
      <c r="D36" s="152" t="str">
        <f>IF(COUNTIF('Meal Counting'!C34:XFD34,"N- ON")+hidden_data!J34&gt;=1,COUNTIF('Meal Counting'!C34:XFD34,"N- ON")+hidden_data!J34,"")</f>
        <v/>
      </c>
      <c r="E36" s="14"/>
    </row>
  </sheetData>
  <sheetProtection algorithmName="SHA-512" hashValue="/60x3Z+zD+jLEZafsIxJotFsZEqzOwWyP6OCD4fjDswvVsGGt7OpIicPUDehc8BbzKWA983Ra6GNK8/KnkOwbA==" saltValue="Qw19bGFUV3+4ZgNnPsh3Ig==" spinCount="100000" sheet="1" objects="1" scenarios="1"/>
  <mergeCells count="26">
    <mergeCell ref="M11:O12"/>
    <mergeCell ref="P11:U12"/>
    <mergeCell ref="M13:O14"/>
    <mergeCell ref="P13:U14"/>
    <mergeCell ref="M15:O16"/>
    <mergeCell ref="P15:U16"/>
    <mergeCell ref="M9:U10"/>
    <mergeCell ref="C1:P1"/>
    <mergeCell ref="C3:D3"/>
    <mergeCell ref="F10:G10"/>
    <mergeCell ref="J10:K10"/>
    <mergeCell ref="J5:K6"/>
    <mergeCell ref="M3:O3"/>
    <mergeCell ref="M4:N4"/>
    <mergeCell ref="O4:P4"/>
    <mergeCell ref="T5:U6"/>
    <mergeCell ref="R3:S6"/>
    <mergeCell ref="M5:N6"/>
    <mergeCell ref="O5:P6"/>
    <mergeCell ref="B3:B4"/>
    <mergeCell ref="H3:H4"/>
    <mergeCell ref="H5:H6"/>
    <mergeCell ref="I3:I4"/>
    <mergeCell ref="I5:I6"/>
    <mergeCell ref="F5:G6"/>
    <mergeCell ref="F3:G4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Normal="100" workbookViewId="0">
      <pane xSplit="2" ySplit="1" topLeftCell="AH14" activePane="bottomRight" state="frozen"/>
      <selection pane="bottomLeft"/>
      <selection pane="topRight"/>
      <selection pane="bottomRight" activeCell="AJ31" sqref="AJ31"/>
    </sheetView>
  </sheetViews>
  <sheetFormatPr defaultColWidth="9.14453125" defaultRowHeight="15"/>
  <cols>
    <col min="1" max="1" width="12.375" style="108" customWidth="1"/>
    <col min="2" max="2" width="6.3203125" style="108" customWidth="1"/>
    <col min="3" max="40" width="7.80078125" style="109" customWidth="1"/>
    <col min="41" max="42" width="7.12890625" style="126" customWidth="1"/>
    <col min="43" max="16384" width="9.14453125" style="126"/>
  </cols>
  <sheetData>
    <row r="1" spans="1:42" s="124" customFormat="1" ht="24.75" customHeight="1">
      <c r="A1" s="110"/>
      <c r="B1" s="111" t="s">
        <v>15</v>
      </c>
      <c r="C1" s="398" t="s">
        <v>16</v>
      </c>
      <c r="D1" s="399"/>
      <c r="E1" s="398" t="s">
        <v>17</v>
      </c>
      <c r="F1" s="399"/>
      <c r="G1" s="398" t="s">
        <v>18</v>
      </c>
      <c r="H1" s="399"/>
      <c r="I1" s="398" t="s">
        <v>19</v>
      </c>
      <c r="J1" s="399"/>
      <c r="K1" s="398" t="s">
        <v>20</v>
      </c>
      <c r="L1" s="399"/>
      <c r="M1" s="398" t="s">
        <v>21</v>
      </c>
      <c r="N1" s="399"/>
      <c r="O1" s="398" t="s">
        <v>22</v>
      </c>
      <c r="P1" s="399"/>
      <c r="Q1" s="398" t="s">
        <v>23</v>
      </c>
      <c r="R1" s="399"/>
      <c r="S1" s="398" t="s">
        <v>24</v>
      </c>
      <c r="T1" s="399"/>
      <c r="U1" s="398" t="s">
        <v>25</v>
      </c>
      <c r="V1" s="399"/>
      <c r="W1" s="398" t="s">
        <v>26</v>
      </c>
      <c r="X1" s="399"/>
      <c r="Y1" s="398" t="s">
        <v>27</v>
      </c>
      <c r="Z1" s="399"/>
      <c r="AA1" s="398" t="s">
        <v>28</v>
      </c>
      <c r="AB1" s="399"/>
      <c r="AC1" s="398" t="s">
        <v>29</v>
      </c>
      <c r="AD1" s="399"/>
      <c r="AE1" s="398" t="s">
        <v>30</v>
      </c>
      <c r="AF1" s="399"/>
      <c r="AG1" s="398" t="s">
        <v>31</v>
      </c>
      <c r="AH1" s="399"/>
      <c r="AI1" s="398" t="s">
        <v>32</v>
      </c>
      <c r="AJ1" s="399"/>
      <c r="AK1" s="398" t="s">
        <v>33</v>
      </c>
      <c r="AL1" s="399"/>
      <c r="AM1" s="398" t="s">
        <v>34</v>
      </c>
      <c r="AN1" s="399"/>
      <c r="AO1" s="400"/>
      <c r="AP1" s="400"/>
    </row>
    <row r="2" spans="1:42">
      <c r="A2" s="112" t="s">
        <v>1</v>
      </c>
      <c r="B2" s="109"/>
      <c r="C2" s="127" t="s">
        <v>5</v>
      </c>
      <c r="D2" s="128" t="s">
        <v>6</v>
      </c>
      <c r="E2" s="113" t="s">
        <v>5</v>
      </c>
      <c r="F2" s="114" t="s">
        <v>6</v>
      </c>
      <c r="G2" s="113" t="s">
        <v>5</v>
      </c>
      <c r="H2" s="114" t="s">
        <v>6</v>
      </c>
      <c r="I2" s="113" t="s">
        <v>5</v>
      </c>
      <c r="J2" s="114" t="s">
        <v>6</v>
      </c>
      <c r="K2" s="113" t="s">
        <v>5</v>
      </c>
      <c r="L2" s="114" t="s">
        <v>6</v>
      </c>
      <c r="M2" s="113" t="s">
        <v>5</v>
      </c>
      <c r="N2" s="114" t="s">
        <v>6</v>
      </c>
      <c r="O2" s="113" t="s">
        <v>5</v>
      </c>
      <c r="P2" s="114" t="s">
        <v>6</v>
      </c>
      <c r="Q2" s="113" t="s">
        <v>5</v>
      </c>
      <c r="R2" s="114" t="s">
        <v>6</v>
      </c>
      <c r="S2" s="113" t="s">
        <v>5</v>
      </c>
      <c r="T2" s="114" t="s">
        <v>6</v>
      </c>
      <c r="U2" s="113" t="s">
        <v>5</v>
      </c>
      <c r="V2" s="114" t="s">
        <v>6</v>
      </c>
      <c r="W2" s="113" t="s">
        <v>5</v>
      </c>
      <c r="X2" s="114" t="s">
        <v>6</v>
      </c>
      <c r="Y2" s="113" t="s">
        <v>5</v>
      </c>
      <c r="Z2" s="114" t="s">
        <v>6</v>
      </c>
      <c r="AA2" s="113" t="s">
        <v>5</v>
      </c>
      <c r="AB2" s="114" t="s">
        <v>6</v>
      </c>
      <c r="AC2" s="113" t="s">
        <v>5</v>
      </c>
      <c r="AD2" s="114" t="s">
        <v>6</v>
      </c>
      <c r="AE2" s="113" t="s">
        <v>5</v>
      </c>
      <c r="AF2" s="114" t="s">
        <v>6</v>
      </c>
      <c r="AG2" s="113" t="s">
        <v>5</v>
      </c>
      <c r="AH2" s="114" t="s">
        <v>6</v>
      </c>
      <c r="AI2" s="113" t="s">
        <v>5</v>
      </c>
      <c r="AJ2" s="114" t="s">
        <v>6</v>
      </c>
      <c r="AK2" s="113" t="s">
        <v>5</v>
      </c>
      <c r="AL2" s="114" t="s">
        <v>6</v>
      </c>
      <c r="AM2" s="113" t="s">
        <v>5</v>
      </c>
      <c r="AN2" s="114" t="s">
        <v>6</v>
      </c>
      <c r="AO2" s="144"/>
      <c r="AP2" s="144"/>
    </row>
    <row r="3" spans="1:42" s="124" customFormat="1">
      <c r="A3" s="393">
        <f>Dashboard!C1</f>
        <v>45474</v>
      </c>
      <c r="B3" s="394"/>
      <c r="C3" s="129"/>
      <c r="D3" s="130" t="s">
        <v>35</v>
      </c>
      <c r="E3" s="129"/>
      <c r="F3" s="130" t="s">
        <v>36</v>
      </c>
      <c r="G3" s="129"/>
      <c r="H3" s="130" t="s">
        <v>36</v>
      </c>
      <c r="I3" s="129"/>
      <c r="J3" s="130" t="s">
        <v>35</v>
      </c>
      <c r="K3" s="129"/>
      <c r="L3" s="130" t="s">
        <v>35</v>
      </c>
      <c r="M3" s="129"/>
      <c r="N3" s="130" t="s">
        <v>35</v>
      </c>
      <c r="O3" s="129"/>
      <c r="P3" s="130" t="s">
        <v>35</v>
      </c>
      <c r="Q3" s="129"/>
      <c r="R3" s="130" t="s">
        <v>35</v>
      </c>
      <c r="S3" s="129"/>
      <c r="T3" s="130" t="s">
        <v>35</v>
      </c>
      <c r="U3" s="129"/>
      <c r="V3" s="130" t="s">
        <v>35</v>
      </c>
      <c r="W3" s="129"/>
      <c r="X3" s="130" t="s">
        <v>35</v>
      </c>
      <c r="Y3" s="129"/>
      <c r="Z3" s="130" t="s">
        <v>35</v>
      </c>
      <c r="AA3" s="129"/>
      <c r="AB3" s="130" t="s">
        <v>36</v>
      </c>
      <c r="AC3" s="129"/>
      <c r="AD3" s="130" t="s">
        <v>35</v>
      </c>
      <c r="AE3" s="129"/>
      <c r="AF3" s="130" t="s">
        <v>35</v>
      </c>
      <c r="AG3" s="129"/>
      <c r="AH3" s="130" t="s">
        <v>35</v>
      </c>
      <c r="AI3" s="129"/>
      <c r="AJ3" s="130" t="s">
        <v>35</v>
      </c>
      <c r="AK3" s="129"/>
      <c r="AL3" s="130" t="s">
        <v>35</v>
      </c>
      <c r="AM3" s="129"/>
      <c r="AN3" s="130" t="s">
        <v>35</v>
      </c>
      <c r="AO3" s="145"/>
      <c r="AP3" s="145"/>
    </row>
    <row r="4" spans="1:42" s="124" customFormat="1">
      <c r="A4" s="391">
        <f>A3+1</f>
        <v>45475</v>
      </c>
      <c r="B4" s="392"/>
      <c r="C4" s="129" t="s">
        <v>37</v>
      </c>
      <c r="D4" s="130" t="s">
        <v>35</v>
      </c>
      <c r="E4" s="129" t="s">
        <v>38</v>
      </c>
      <c r="F4" s="130" t="s">
        <v>36</v>
      </c>
      <c r="G4" s="129" t="s">
        <v>38</v>
      </c>
      <c r="H4" s="130" t="s">
        <v>36</v>
      </c>
      <c r="I4" s="129" t="s">
        <v>37</v>
      </c>
      <c r="J4" s="130" t="s">
        <v>35</v>
      </c>
      <c r="K4" s="129" t="s">
        <v>37</v>
      </c>
      <c r="L4" s="130" t="s">
        <v>35</v>
      </c>
      <c r="M4" s="129" t="s">
        <v>37</v>
      </c>
      <c r="N4" s="130" t="s">
        <v>35</v>
      </c>
      <c r="O4" s="129" t="s">
        <v>37</v>
      </c>
      <c r="P4" s="130" t="s">
        <v>35</v>
      </c>
      <c r="Q4" s="129" t="s">
        <v>38</v>
      </c>
      <c r="R4" s="130" t="s">
        <v>35</v>
      </c>
      <c r="S4" s="129" t="s">
        <v>37</v>
      </c>
      <c r="T4" s="130" t="s">
        <v>35</v>
      </c>
      <c r="U4" s="129" t="s">
        <v>37</v>
      </c>
      <c r="V4" s="130" t="s">
        <v>35</v>
      </c>
      <c r="W4" s="129" t="s">
        <v>37</v>
      </c>
      <c r="X4" s="130" t="s">
        <v>35</v>
      </c>
      <c r="Y4" s="129" t="s">
        <v>37</v>
      </c>
      <c r="Z4" s="130" t="s">
        <v>35</v>
      </c>
      <c r="AA4" s="129" t="s">
        <v>38</v>
      </c>
      <c r="AB4" s="130" t="s">
        <v>36</v>
      </c>
      <c r="AC4" s="129" t="s">
        <v>37</v>
      </c>
      <c r="AD4" s="130" t="s">
        <v>35</v>
      </c>
      <c r="AE4" s="129" t="s">
        <v>37</v>
      </c>
      <c r="AF4" s="130" t="s">
        <v>35</v>
      </c>
      <c r="AG4" s="129" t="s">
        <v>37</v>
      </c>
      <c r="AH4" s="130" t="s">
        <v>35</v>
      </c>
      <c r="AI4" s="129" t="s">
        <v>37</v>
      </c>
      <c r="AJ4" s="130" t="s">
        <v>35</v>
      </c>
      <c r="AK4" s="129" t="s">
        <v>37</v>
      </c>
      <c r="AL4" s="130" t="s">
        <v>35</v>
      </c>
      <c r="AM4" s="129" t="s">
        <v>37</v>
      </c>
      <c r="AN4" s="130" t="s">
        <v>35</v>
      </c>
      <c r="AO4" s="145"/>
      <c r="AP4" s="145"/>
    </row>
    <row r="5" spans="1:42" s="124" customFormat="1">
      <c r="A5" s="393">
        <f>A4+1</f>
        <v>45476</v>
      </c>
      <c r="B5" s="394"/>
      <c r="C5" s="129" t="s">
        <v>37</v>
      </c>
      <c r="D5" s="130" t="s">
        <v>35</v>
      </c>
      <c r="E5" s="129" t="s">
        <v>38</v>
      </c>
      <c r="F5" s="130" t="s">
        <v>36</v>
      </c>
      <c r="G5" s="129" t="s">
        <v>38</v>
      </c>
      <c r="H5" s="130" t="s">
        <v>36</v>
      </c>
      <c r="I5" s="129" t="s">
        <v>37</v>
      </c>
      <c r="J5" s="130" t="s">
        <v>35</v>
      </c>
      <c r="K5" s="129" t="s">
        <v>37</v>
      </c>
      <c r="L5" s="130" t="s">
        <v>35</v>
      </c>
      <c r="M5" s="129" t="s">
        <v>38</v>
      </c>
      <c r="N5" s="130" t="s">
        <v>36</v>
      </c>
      <c r="O5" s="129" t="s">
        <v>37</v>
      </c>
      <c r="P5" s="130" t="s">
        <v>35</v>
      </c>
      <c r="Q5" s="129" t="s">
        <v>38</v>
      </c>
      <c r="R5" s="130" t="s">
        <v>36</v>
      </c>
      <c r="S5" s="129" t="s">
        <v>37</v>
      </c>
      <c r="T5" s="130" t="s">
        <v>35</v>
      </c>
      <c r="U5" s="129" t="s">
        <v>37</v>
      </c>
      <c r="V5" s="130" t="s">
        <v>35</v>
      </c>
      <c r="W5" s="129" t="s">
        <v>37</v>
      </c>
      <c r="X5" s="130" t="s">
        <v>35</v>
      </c>
      <c r="Y5" s="129" t="s">
        <v>37</v>
      </c>
      <c r="Z5" s="130" t="s">
        <v>36</v>
      </c>
      <c r="AA5" s="129" t="s">
        <v>38</v>
      </c>
      <c r="AB5" s="130" t="s">
        <v>36</v>
      </c>
      <c r="AC5" s="129" t="s">
        <v>37</v>
      </c>
      <c r="AD5" s="130" t="s">
        <v>35</v>
      </c>
      <c r="AE5" s="129" t="s">
        <v>37</v>
      </c>
      <c r="AF5" s="130" t="s">
        <v>36</v>
      </c>
      <c r="AG5" s="129" t="s">
        <v>37</v>
      </c>
      <c r="AH5" s="130" t="s">
        <v>35</v>
      </c>
      <c r="AI5" s="129" t="s">
        <v>37</v>
      </c>
      <c r="AJ5" s="130" t="s">
        <v>35</v>
      </c>
      <c r="AK5" s="129" t="s">
        <v>37</v>
      </c>
      <c r="AL5" s="130" t="s">
        <v>35</v>
      </c>
      <c r="AM5" s="129" t="s">
        <v>37</v>
      </c>
      <c r="AN5" s="130" t="s">
        <v>35</v>
      </c>
      <c r="AO5" s="145"/>
      <c r="AP5" s="145"/>
    </row>
    <row r="6" spans="1:42" s="124" customFormat="1">
      <c r="A6" s="391">
        <f t="shared" ref="A6:A34" si="0">A5+1</f>
        <v>45477</v>
      </c>
      <c r="B6" s="392"/>
      <c r="C6" s="129" t="s">
        <v>37</v>
      </c>
      <c r="D6" s="130" t="s">
        <v>35</v>
      </c>
      <c r="E6" s="129" t="s">
        <v>38</v>
      </c>
      <c r="F6" s="130" t="s">
        <v>36</v>
      </c>
      <c r="G6" s="129" t="s">
        <v>38</v>
      </c>
      <c r="H6" s="130" t="s">
        <v>36</v>
      </c>
      <c r="I6" s="129" t="s">
        <v>37</v>
      </c>
      <c r="J6" s="130" t="s">
        <v>35</v>
      </c>
      <c r="K6" s="129" t="s">
        <v>37</v>
      </c>
      <c r="L6" s="130" t="s">
        <v>35</v>
      </c>
      <c r="M6" s="129" t="s">
        <v>38</v>
      </c>
      <c r="N6" s="130" t="s">
        <v>36</v>
      </c>
      <c r="O6" s="129" t="s">
        <v>37</v>
      </c>
      <c r="P6" s="130" t="s">
        <v>35</v>
      </c>
      <c r="Q6" s="129" t="s">
        <v>38</v>
      </c>
      <c r="R6" s="130" t="s">
        <v>35</v>
      </c>
      <c r="S6" s="129" t="s">
        <v>37</v>
      </c>
      <c r="T6" s="130" t="s">
        <v>35</v>
      </c>
      <c r="U6" s="129" t="s">
        <v>37</v>
      </c>
      <c r="V6" s="130" t="s">
        <v>35</v>
      </c>
      <c r="W6" s="129" t="s">
        <v>37</v>
      </c>
      <c r="X6" s="130" t="s">
        <v>35</v>
      </c>
      <c r="Y6" s="129" t="s">
        <v>37</v>
      </c>
      <c r="Z6" s="130" t="s">
        <v>35</v>
      </c>
      <c r="AA6" s="129" t="s">
        <v>38</v>
      </c>
      <c r="AB6" s="130" t="s">
        <v>36</v>
      </c>
      <c r="AC6" s="129" t="s">
        <v>37</v>
      </c>
      <c r="AD6" s="130" t="s">
        <v>35</v>
      </c>
      <c r="AE6" s="129" t="s">
        <v>38</v>
      </c>
      <c r="AF6" s="130" t="s">
        <v>36</v>
      </c>
      <c r="AG6" s="129" t="s">
        <v>37</v>
      </c>
      <c r="AH6" s="130" t="s">
        <v>35</v>
      </c>
      <c r="AI6" s="129" t="s">
        <v>37</v>
      </c>
      <c r="AJ6" s="130" t="s">
        <v>35</v>
      </c>
      <c r="AK6" s="129" t="s">
        <v>37</v>
      </c>
      <c r="AL6" s="130" t="s">
        <v>35</v>
      </c>
      <c r="AM6" s="129" t="s">
        <v>37</v>
      </c>
      <c r="AN6" s="130" t="s">
        <v>35</v>
      </c>
      <c r="AO6" s="145"/>
      <c r="AP6" s="145"/>
    </row>
    <row r="7" spans="1:42" s="124" customFormat="1">
      <c r="A7" s="393">
        <f t="shared" si="0"/>
        <v>45478</v>
      </c>
      <c r="B7" s="394"/>
      <c r="C7" s="129" t="s">
        <v>37</v>
      </c>
      <c r="D7" s="130" t="s">
        <v>36</v>
      </c>
      <c r="E7" s="129" t="s">
        <v>38</v>
      </c>
      <c r="F7" s="130" t="s">
        <v>36</v>
      </c>
      <c r="G7" s="129" t="s">
        <v>38</v>
      </c>
      <c r="H7" s="130" t="s">
        <v>36</v>
      </c>
      <c r="I7" s="129" t="s">
        <v>37</v>
      </c>
      <c r="J7" s="130" t="s">
        <v>35</v>
      </c>
      <c r="K7" s="129" t="s">
        <v>37</v>
      </c>
      <c r="L7" s="130" t="s">
        <v>35</v>
      </c>
      <c r="M7" s="129" t="s">
        <v>38</v>
      </c>
      <c r="N7" s="130" t="s">
        <v>36</v>
      </c>
      <c r="O7" s="129" t="s">
        <v>37</v>
      </c>
      <c r="P7" s="130" t="s">
        <v>35</v>
      </c>
      <c r="Q7" s="129" t="s">
        <v>38</v>
      </c>
      <c r="R7" s="130" t="s">
        <v>35</v>
      </c>
      <c r="S7" s="129" t="s">
        <v>37</v>
      </c>
      <c r="T7" s="130" t="s">
        <v>35</v>
      </c>
      <c r="U7" s="129" t="s">
        <v>37</v>
      </c>
      <c r="V7" s="130" t="s">
        <v>35</v>
      </c>
      <c r="W7" s="129" t="s">
        <v>37</v>
      </c>
      <c r="X7" s="130" t="s">
        <v>35</v>
      </c>
      <c r="Y7" s="129" t="s">
        <v>37</v>
      </c>
      <c r="Z7" s="130" t="s">
        <v>36</v>
      </c>
      <c r="AA7" s="129" t="s">
        <v>38</v>
      </c>
      <c r="AB7" s="130" t="s">
        <v>36</v>
      </c>
      <c r="AC7" s="129" t="s">
        <v>37</v>
      </c>
      <c r="AD7" s="130" t="s">
        <v>35</v>
      </c>
      <c r="AE7" s="129" t="s">
        <v>38</v>
      </c>
      <c r="AF7" s="130" t="s">
        <v>36</v>
      </c>
      <c r="AG7" s="129" t="s">
        <v>37</v>
      </c>
      <c r="AH7" s="130" t="s">
        <v>35</v>
      </c>
      <c r="AI7" s="129" t="s">
        <v>37</v>
      </c>
      <c r="AJ7" s="130" t="s">
        <v>35</v>
      </c>
      <c r="AK7" s="129" t="s">
        <v>37</v>
      </c>
      <c r="AL7" s="130" t="s">
        <v>35</v>
      </c>
      <c r="AM7" s="129" t="s">
        <v>37</v>
      </c>
      <c r="AN7" s="130" t="s">
        <v>35</v>
      </c>
      <c r="AO7" s="145"/>
      <c r="AP7" s="145"/>
    </row>
    <row r="8" spans="1:42" s="124" customFormat="1">
      <c r="A8" s="391">
        <f t="shared" si="0"/>
        <v>45479</v>
      </c>
      <c r="B8" s="392"/>
      <c r="C8" s="129" t="s">
        <v>38</v>
      </c>
      <c r="D8" s="130" t="s">
        <v>36</v>
      </c>
      <c r="E8" s="129" t="s">
        <v>38</v>
      </c>
      <c r="F8" s="130" t="s">
        <v>36</v>
      </c>
      <c r="G8" s="129" t="s">
        <v>38</v>
      </c>
      <c r="H8" s="130" t="s">
        <v>36</v>
      </c>
      <c r="I8" s="129" t="s">
        <v>37</v>
      </c>
      <c r="J8" s="130" t="s">
        <v>35</v>
      </c>
      <c r="K8" s="129" t="s">
        <v>37</v>
      </c>
      <c r="L8" s="130" t="s">
        <v>35</v>
      </c>
      <c r="M8" s="129" t="s">
        <v>38</v>
      </c>
      <c r="N8" s="130" t="s">
        <v>36</v>
      </c>
      <c r="O8" s="129" t="s">
        <v>37</v>
      </c>
      <c r="P8" s="130" t="s">
        <v>35</v>
      </c>
      <c r="Q8" s="129" t="s">
        <v>38</v>
      </c>
      <c r="R8" s="130" t="s">
        <v>35</v>
      </c>
      <c r="S8" s="129" t="s">
        <v>37</v>
      </c>
      <c r="T8" s="130" t="s">
        <v>36</v>
      </c>
      <c r="U8" s="129" t="s">
        <v>37</v>
      </c>
      <c r="V8" s="130" t="s">
        <v>35</v>
      </c>
      <c r="W8" s="129" t="s">
        <v>37</v>
      </c>
      <c r="X8" s="130" t="s">
        <v>35</v>
      </c>
      <c r="Y8" s="129" t="s">
        <v>38</v>
      </c>
      <c r="Z8" s="130" t="s">
        <v>36</v>
      </c>
      <c r="AA8" s="129" t="s">
        <v>38</v>
      </c>
      <c r="AB8" s="130" t="s">
        <v>36</v>
      </c>
      <c r="AC8" s="129" t="s">
        <v>37</v>
      </c>
      <c r="AD8" s="130" t="s">
        <v>35</v>
      </c>
      <c r="AE8" s="129" t="s">
        <v>38</v>
      </c>
      <c r="AF8" s="130" t="s">
        <v>36</v>
      </c>
      <c r="AG8" s="129" t="s">
        <v>37</v>
      </c>
      <c r="AH8" s="130" t="s">
        <v>35</v>
      </c>
      <c r="AI8" s="129" t="s">
        <v>37</v>
      </c>
      <c r="AJ8" s="130" t="s">
        <v>36</v>
      </c>
      <c r="AK8" s="129" t="s">
        <v>37</v>
      </c>
      <c r="AL8" s="130" t="s">
        <v>35</v>
      </c>
      <c r="AM8" s="129" t="s">
        <v>38</v>
      </c>
      <c r="AN8" s="130" t="s">
        <v>36</v>
      </c>
      <c r="AO8" s="145"/>
      <c r="AP8" s="145"/>
    </row>
    <row r="9" spans="1:42" s="124" customFormat="1">
      <c r="A9" s="393">
        <f t="shared" si="0"/>
        <v>45480</v>
      </c>
      <c r="B9" s="394"/>
      <c r="C9" s="129" t="s">
        <v>38</v>
      </c>
      <c r="D9" s="130" t="s">
        <v>35</v>
      </c>
      <c r="E9" s="129" t="s">
        <v>38</v>
      </c>
      <c r="F9" s="130" t="s">
        <v>36</v>
      </c>
      <c r="G9" s="129" t="s">
        <v>38</v>
      </c>
      <c r="H9" s="130" t="s">
        <v>36</v>
      </c>
      <c r="I9" s="129" t="s">
        <v>37</v>
      </c>
      <c r="J9" s="130" t="s">
        <v>35</v>
      </c>
      <c r="K9" s="129" t="s">
        <v>38</v>
      </c>
      <c r="L9" s="130" t="s">
        <v>36</v>
      </c>
      <c r="M9" s="129" t="s">
        <v>38</v>
      </c>
      <c r="N9" s="130" t="s">
        <v>36</v>
      </c>
      <c r="O9" s="129" t="s">
        <v>37</v>
      </c>
      <c r="P9" s="130" t="s">
        <v>35</v>
      </c>
      <c r="Q9" s="129" t="s">
        <v>38</v>
      </c>
      <c r="R9" s="130" t="s">
        <v>35</v>
      </c>
      <c r="S9" s="129" t="s">
        <v>38</v>
      </c>
      <c r="T9" s="130" t="s">
        <v>36</v>
      </c>
      <c r="U9" s="129" t="s">
        <v>37</v>
      </c>
      <c r="V9" s="130" t="s">
        <v>35</v>
      </c>
      <c r="W9" s="129" t="s">
        <v>37</v>
      </c>
      <c r="X9" s="130" t="s">
        <v>35</v>
      </c>
      <c r="Y9" s="129" t="s">
        <v>38</v>
      </c>
      <c r="Z9" s="130" t="s">
        <v>36</v>
      </c>
      <c r="AA9" s="129" t="s">
        <v>38</v>
      </c>
      <c r="AB9" s="130" t="s">
        <v>36</v>
      </c>
      <c r="AC9" s="129" t="s">
        <v>37</v>
      </c>
      <c r="AD9" s="130" t="s">
        <v>35</v>
      </c>
      <c r="AE9" s="129" t="s">
        <v>38</v>
      </c>
      <c r="AF9" s="130" t="s">
        <v>36</v>
      </c>
      <c r="AG9" s="129" t="s">
        <v>37</v>
      </c>
      <c r="AH9" s="130" t="s">
        <v>35</v>
      </c>
      <c r="AI9" s="129" t="s">
        <v>37</v>
      </c>
      <c r="AJ9" s="130" t="s">
        <v>36</v>
      </c>
      <c r="AK9" s="129" t="s">
        <v>37</v>
      </c>
      <c r="AL9" s="130" t="s">
        <v>35</v>
      </c>
      <c r="AM9" s="129" t="s">
        <v>38</v>
      </c>
      <c r="AN9" s="130" t="s">
        <v>35</v>
      </c>
      <c r="AO9" s="145"/>
      <c r="AP9" s="145"/>
    </row>
    <row r="10" spans="1:42" s="124" customFormat="1">
      <c r="A10" s="391">
        <f t="shared" si="0"/>
        <v>45481</v>
      </c>
      <c r="B10" s="392"/>
      <c r="C10" s="129" t="s">
        <v>37</v>
      </c>
      <c r="D10" s="130" t="s">
        <v>35</v>
      </c>
      <c r="E10" s="129" t="s">
        <v>38</v>
      </c>
      <c r="F10" s="130" t="s">
        <v>36</v>
      </c>
      <c r="G10" s="129" t="s">
        <v>38</v>
      </c>
      <c r="H10" s="130" t="s">
        <v>36</v>
      </c>
      <c r="I10" s="129" t="s">
        <v>37</v>
      </c>
      <c r="J10" s="130" t="s">
        <v>36</v>
      </c>
      <c r="K10" s="129" t="s">
        <v>38</v>
      </c>
      <c r="L10" s="130" t="s">
        <v>35</v>
      </c>
      <c r="M10" s="129" t="s">
        <v>38</v>
      </c>
      <c r="N10" s="130" t="s">
        <v>35</v>
      </c>
      <c r="O10" s="129" t="s">
        <v>37</v>
      </c>
      <c r="P10" s="130" t="s">
        <v>35</v>
      </c>
      <c r="Q10" s="129" t="s">
        <v>38</v>
      </c>
      <c r="R10" s="130" t="s">
        <v>35</v>
      </c>
      <c r="S10" s="129" t="s">
        <v>38</v>
      </c>
      <c r="T10" s="130" t="s">
        <v>35</v>
      </c>
      <c r="U10" s="129" t="s">
        <v>37</v>
      </c>
      <c r="V10" s="130" t="s">
        <v>35</v>
      </c>
      <c r="W10" s="129" t="s">
        <v>37</v>
      </c>
      <c r="X10" s="130" t="s">
        <v>35</v>
      </c>
      <c r="Y10" s="129" t="s">
        <v>38</v>
      </c>
      <c r="Z10" s="130" t="s">
        <v>36</v>
      </c>
      <c r="AA10" s="129" t="s">
        <v>38</v>
      </c>
      <c r="AB10" s="130" t="s">
        <v>36</v>
      </c>
      <c r="AC10" s="129" t="s">
        <v>37</v>
      </c>
      <c r="AD10" s="130" t="s">
        <v>35</v>
      </c>
      <c r="AE10" s="129" t="s">
        <v>38</v>
      </c>
      <c r="AF10" s="130" t="s">
        <v>36</v>
      </c>
      <c r="AG10" s="129" t="s">
        <v>37</v>
      </c>
      <c r="AH10" s="130" t="s">
        <v>35</v>
      </c>
      <c r="AI10" s="129" t="s">
        <v>37</v>
      </c>
      <c r="AJ10" s="130" t="s">
        <v>35</v>
      </c>
      <c r="AK10" s="129" t="s">
        <v>37</v>
      </c>
      <c r="AL10" s="130" t="s">
        <v>35</v>
      </c>
      <c r="AM10" s="129" t="s">
        <v>37</v>
      </c>
      <c r="AN10" s="130" t="s">
        <v>35</v>
      </c>
      <c r="AO10" s="145"/>
      <c r="AP10" s="145"/>
    </row>
    <row r="11" spans="1:42" s="124" customFormat="1">
      <c r="A11" s="393">
        <f t="shared" si="0"/>
        <v>45482</v>
      </c>
      <c r="B11" s="394"/>
      <c r="C11" s="129" t="s">
        <v>37</v>
      </c>
      <c r="D11" s="130" t="s">
        <v>35</v>
      </c>
      <c r="E11" s="129" t="s">
        <v>38</v>
      </c>
      <c r="F11" s="130" t="s">
        <v>36</v>
      </c>
      <c r="G11" s="129" t="s">
        <v>38</v>
      </c>
      <c r="H11" s="130" t="s">
        <v>36</v>
      </c>
      <c r="I11" s="129" t="s">
        <v>38</v>
      </c>
      <c r="J11" s="130" t="s">
        <v>35</v>
      </c>
      <c r="K11" s="129" t="s">
        <v>37</v>
      </c>
      <c r="L11" s="130" t="s">
        <v>35</v>
      </c>
      <c r="M11" s="129" t="s">
        <v>37</v>
      </c>
      <c r="N11" s="130" t="s">
        <v>35</v>
      </c>
      <c r="O11" s="129" t="s">
        <v>37</v>
      </c>
      <c r="P11" s="130" t="s">
        <v>36</v>
      </c>
      <c r="Q11" s="129" t="s">
        <v>38</v>
      </c>
      <c r="R11" s="130" t="s">
        <v>35</v>
      </c>
      <c r="S11" s="129" t="s">
        <v>37</v>
      </c>
      <c r="T11" s="130" t="s">
        <v>35</v>
      </c>
      <c r="U11" s="129" t="s">
        <v>37</v>
      </c>
      <c r="V11" s="130" t="s">
        <v>36</v>
      </c>
      <c r="W11" s="129" t="s">
        <v>37</v>
      </c>
      <c r="X11" s="130" t="s">
        <v>35</v>
      </c>
      <c r="Y11" s="129" t="s">
        <v>38</v>
      </c>
      <c r="Z11" s="130" t="s">
        <v>36</v>
      </c>
      <c r="AA11" s="129" t="s">
        <v>38</v>
      </c>
      <c r="AB11" s="130" t="s">
        <v>36</v>
      </c>
      <c r="AC11" s="129" t="s">
        <v>37</v>
      </c>
      <c r="AD11" s="130" t="s">
        <v>35</v>
      </c>
      <c r="AE11" s="129" t="s">
        <v>38</v>
      </c>
      <c r="AF11" s="130" t="s">
        <v>36</v>
      </c>
      <c r="AG11" s="129" t="s">
        <v>37</v>
      </c>
      <c r="AH11" s="130" t="s">
        <v>35</v>
      </c>
      <c r="AI11" s="129" t="s">
        <v>37</v>
      </c>
      <c r="AJ11" s="130" t="s">
        <v>35</v>
      </c>
      <c r="AK11" s="129" t="s">
        <v>37</v>
      </c>
      <c r="AL11" s="130" t="s">
        <v>35</v>
      </c>
      <c r="AM11" s="129" t="s">
        <v>37</v>
      </c>
      <c r="AN11" s="130" t="s">
        <v>35</v>
      </c>
      <c r="AO11" s="145"/>
      <c r="AP11" s="145"/>
    </row>
    <row r="12" spans="1:42" s="124" customFormat="1">
      <c r="A12" s="391">
        <f t="shared" si="0"/>
        <v>45483</v>
      </c>
      <c r="B12" s="392"/>
      <c r="C12" s="129" t="s">
        <v>37</v>
      </c>
      <c r="D12" s="130" t="s">
        <v>35</v>
      </c>
      <c r="E12" s="129" t="s">
        <v>38</v>
      </c>
      <c r="F12" s="130" t="s">
        <v>36</v>
      </c>
      <c r="G12" s="129" t="s">
        <v>38</v>
      </c>
      <c r="H12" s="130" t="s">
        <v>36</v>
      </c>
      <c r="I12" s="129" t="s">
        <v>37</v>
      </c>
      <c r="J12" s="130" t="s">
        <v>35</v>
      </c>
      <c r="K12" s="129" t="s">
        <v>37</v>
      </c>
      <c r="L12" s="130" t="s">
        <v>35</v>
      </c>
      <c r="M12" s="129" t="s">
        <v>37</v>
      </c>
      <c r="N12" s="130" t="s">
        <v>35</v>
      </c>
      <c r="O12" s="129" t="s">
        <v>37</v>
      </c>
      <c r="P12" s="130" t="s">
        <v>35</v>
      </c>
      <c r="Q12" s="129" t="s">
        <v>38</v>
      </c>
      <c r="R12" s="130" t="s">
        <v>35</v>
      </c>
      <c r="S12" s="129" t="s">
        <v>37</v>
      </c>
      <c r="T12" s="130" t="s">
        <v>35</v>
      </c>
      <c r="U12" s="129" t="s">
        <v>37</v>
      </c>
      <c r="V12" s="130" t="s">
        <v>35</v>
      </c>
      <c r="W12" s="129" t="s">
        <v>37</v>
      </c>
      <c r="X12" s="130" t="s">
        <v>35</v>
      </c>
      <c r="Y12" s="129" t="s">
        <v>38</v>
      </c>
      <c r="Z12" s="130" t="s">
        <v>35</v>
      </c>
      <c r="AA12" s="129" t="s">
        <v>38</v>
      </c>
      <c r="AB12" s="130" t="s">
        <v>36</v>
      </c>
      <c r="AC12" s="129" t="s">
        <v>37</v>
      </c>
      <c r="AD12" s="130" t="s">
        <v>35</v>
      </c>
      <c r="AE12" s="129" t="s">
        <v>38</v>
      </c>
      <c r="AF12" s="130" t="s">
        <v>35</v>
      </c>
      <c r="AG12" s="129" t="s">
        <v>37</v>
      </c>
      <c r="AH12" s="130" t="s">
        <v>35</v>
      </c>
      <c r="AI12" s="129" t="s">
        <v>37</v>
      </c>
      <c r="AJ12" s="130" t="s">
        <v>35</v>
      </c>
      <c r="AK12" s="129" t="s">
        <v>37</v>
      </c>
      <c r="AL12" s="130" t="s">
        <v>35</v>
      </c>
      <c r="AM12" s="129" t="s">
        <v>38</v>
      </c>
      <c r="AN12" s="130" t="s">
        <v>35</v>
      </c>
      <c r="AO12" s="145"/>
      <c r="AP12" s="145"/>
    </row>
    <row r="13" spans="1:42" s="124" customFormat="1">
      <c r="A13" s="393">
        <f t="shared" si="0"/>
        <v>45484</v>
      </c>
      <c r="B13" s="394"/>
      <c r="C13" s="129" t="s">
        <v>37</v>
      </c>
      <c r="D13" s="130" t="s">
        <v>36</v>
      </c>
      <c r="E13" s="129" t="s">
        <v>38</v>
      </c>
      <c r="F13" s="130" t="s">
        <v>36</v>
      </c>
      <c r="G13" s="129" t="s">
        <v>38</v>
      </c>
      <c r="H13" s="130" t="s">
        <v>36</v>
      </c>
      <c r="I13" s="129" t="s">
        <v>37</v>
      </c>
      <c r="J13" s="130" t="s">
        <v>35</v>
      </c>
      <c r="K13" s="129" t="s">
        <v>38</v>
      </c>
      <c r="L13" s="130" t="s">
        <v>35</v>
      </c>
      <c r="M13" s="129" t="s">
        <v>37</v>
      </c>
      <c r="N13" s="130" t="s">
        <v>35</v>
      </c>
      <c r="O13" s="129" t="s">
        <v>38</v>
      </c>
      <c r="P13" s="130" t="s">
        <v>35</v>
      </c>
      <c r="Q13" s="129" t="s">
        <v>38</v>
      </c>
      <c r="R13" s="130" t="s">
        <v>35</v>
      </c>
      <c r="S13" s="129" t="s">
        <v>37</v>
      </c>
      <c r="T13" s="130" t="s">
        <v>35</v>
      </c>
      <c r="U13" s="129" t="s">
        <v>37</v>
      </c>
      <c r="V13" s="130" t="s">
        <v>35</v>
      </c>
      <c r="W13" s="129" t="s">
        <v>37</v>
      </c>
      <c r="X13" s="130" t="s">
        <v>35</v>
      </c>
      <c r="Y13" s="129" t="s">
        <v>37</v>
      </c>
      <c r="Z13" s="130" t="s">
        <v>35</v>
      </c>
      <c r="AA13" s="129" t="s">
        <v>38</v>
      </c>
      <c r="AB13" s="130" t="s">
        <v>36</v>
      </c>
      <c r="AC13" s="129" t="s">
        <v>37</v>
      </c>
      <c r="AD13" s="130" t="s">
        <v>35</v>
      </c>
      <c r="AE13" s="129" t="s">
        <v>37</v>
      </c>
      <c r="AF13" s="130" t="s">
        <v>35</v>
      </c>
      <c r="AG13" s="129" t="s">
        <v>37</v>
      </c>
      <c r="AH13" s="130" t="s">
        <v>35</v>
      </c>
      <c r="AI13" s="129" t="s">
        <v>37</v>
      </c>
      <c r="AJ13" s="130" t="s">
        <v>35</v>
      </c>
      <c r="AK13" s="129" t="s">
        <v>37</v>
      </c>
      <c r="AL13" s="130" t="s">
        <v>35</v>
      </c>
      <c r="AM13" s="129" t="s">
        <v>37</v>
      </c>
      <c r="AN13" s="130" t="s">
        <v>35</v>
      </c>
      <c r="AO13" s="145"/>
      <c r="AP13" s="145"/>
    </row>
    <row r="14" spans="1:42" s="124" customFormat="1">
      <c r="A14" s="391">
        <f t="shared" si="0"/>
        <v>45485</v>
      </c>
      <c r="B14" s="392"/>
      <c r="C14" s="129" t="s">
        <v>37</v>
      </c>
      <c r="D14" s="130" t="s">
        <v>36</v>
      </c>
      <c r="E14" s="129" t="s">
        <v>38</v>
      </c>
      <c r="F14" s="130" t="s">
        <v>36</v>
      </c>
      <c r="G14" s="129" t="s">
        <v>38</v>
      </c>
      <c r="H14" s="130" t="s">
        <v>36</v>
      </c>
      <c r="I14" s="129" t="s">
        <v>37</v>
      </c>
      <c r="J14" s="130" t="s">
        <v>35</v>
      </c>
      <c r="K14" s="129" t="s">
        <v>37</v>
      </c>
      <c r="L14" s="130" t="s">
        <v>36</v>
      </c>
      <c r="M14" s="129" t="s">
        <v>37</v>
      </c>
      <c r="N14" s="130" t="s">
        <v>35</v>
      </c>
      <c r="O14" s="129" t="s">
        <v>37</v>
      </c>
      <c r="P14" s="130" t="s">
        <v>35</v>
      </c>
      <c r="Q14" s="129" t="s">
        <v>38</v>
      </c>
      <c r="R14" s="130" t="s">
        <v>36</v>
      </c>
      <c r="S14" s="129" t="s">
        <v>37</v>
      </c>
      <c r="T14" s="130" t="s">
        <v>35</v>
      </c>
      <c r="U14" s="129" t="s">
        <v>37</v>
      </c>
      <c r="V14" s="130" t="s">
        <v>35</v>
      </c>
      <c r="W14" s="129" t="s">
        <v>37</v>
      </c>
      <c r="X14" s="130" t="s">
        <v>35</v>
      </c>
      <c r="Y14" s="129" t="s">
        <v>37</v>
      </c>
      <c r="Z14" s="130" t="s">
        <v>36</v>
      </c>
      <c r="AA14" s="129" t="s">
        <v>38</v>
      </c>
      <c r="AB14" s="130" t="s">
        <v>36</v>
      </c>
      <c r="AC14" s="129" t="s">
        <v>37</v>
      </c>
      <c r="AD14" s="130" t="s">
        <v>35</v>
      </c>
      <c r="AE14" s="129" t="s">
        <v>37</v>
      </c>
      <c r="AF14" s="130" t="s">
        <v>36</v>
      </c>
      <c r="AG14" s="129" t="s">
        <v>37</v>
      </c>
      <c r="AH14" s="130" t="s">
        <v>35</v>
      </c>
      <c r="AI14" s="129" t="s">
        <v>37</v>
      </c>
      <c r="AJ14" s="130" t="s">
        <v>35</v>
      </c>
      <c r="AK14" s="129" t="s">
        <v>37</v>
      </c>
      <c r="AL14" s="130" t="s">
        <v>35</v>
      </c>
      <c r="AM14" s="129" t="s">
        <v>37</v>
      </c>
      <c r="AN14" s="130" t="s">
        <v>35</v>
      </c>
      <c r="AO14" s="145"/>
      <c r="AP14" s="145"/>
    </row>
    <row r="15" spans="1:42" s="124" customFormat="1">
      <c r="A15" s="393">
        <f t="shared" si="0"/>
        <v>45486</v>
      </c>
      <c r="B15" s="394"/>
      <c r="C15" s="129" t="s">
        <v>37</v>
      </c>
      <c r="D15" s="130" t="s">
        <v>35</v>
      </c>
      <c r="E15" s="129" t="s">
        <v>38</v>
      </c>
      <c r="F15" s="130" t="s">
        <v>36</v>
      </c>
      <c r="G15" s="129" t="s">
        <v>38</v>
      </c>
      <c r="H15" s="130" t="s">
        <v>36</v>
      </c>
      <c r="I15" s="129" t="s">
        <v>37</v>
      </c>
      <c r="J15" s="130" t="s">
        <v>35</v>
      </c>
      <c r="K15" s="129" t="s">
        <v>38</v>
      </c>
      <c r="L15" s="130" t="s">
        <v>36</v>
      </c>
      <c r="M15" s="129" t="s">
        <v>37</v>
      </c>
      <c r="N15" s="130" t="s">
        <v>35</v>
      </c>
      <c r="O15" s="129" t="s">
        <v>38</v>
      </c>
      <c r="P15" s="130" t="s">
        <v>35</v>
      </c>
      <c r="Q15" s="129" t="s">
        <v>38</v>
      </c>
      <c r="R15" s="130" t="s">
        <v>36</v>
      </c>
      <c r="S15" s="129" t="s">
        <v>37</v>
      </c>
      <c r="T15" s="130" t="s">
        <v>35</v>
      </c>
      <c r="U15" s="129" t="s">
        <v>37</v>
      </c>
      <c r="V15" s="130" t="s">
        <v>35</v>
      </c>
      <c r="W15" s="129" t="s">
        <v>37</v>
      </c>
      <c r="X15" s="130" t="s">
        <v>35</v>
      </c>
      <c r="Y15" s="129" t="s">
        <v>37</v>
      </c>
      <c r="Z15" s="130" t="s">
        <v>36</v>
      </c>
      <c r="AA15" s="129" t="s">
        <v>38</v>
      </c>
      <c r="AB15" s="130" t="s">
        <v>36</v>
      </c>
      <c r="AC15" s="129" t="s">
        <v>37</v>
      </c>
      <c r="AD15" s="130" t="s">
        <v>35</v>
      </c>
      <c r="AE15" s="129" t="s">
        <v>37</v>
      </c>
      <c r="AF15" s="130" t="s">
        <v>35</v>
      </c>
      <c r="AG15" s="129" t="s">
        <v>37</v>
      </c>
      <c r="AH15" s="130" t="s">
        <v>35</v>
      </c>
      <c r="AI15" s="129" t="s">
        <v>37</v>
      </c>
      <c r="AJ15" s="130" t="s">
        <v>36</v>
      </c>
      <c r="AK15" s="129" t="s">
        <v>37</v>
      </c>
      <c r="AL15" s="130" t="s">
        <v>36</v>
      </c>
      <c r="AM15" s="129" t="s">
        <v>37</v>
      </c>
      <c r="AN15" s="130" t="s">
        <v>35</v>
      </c>
      <c r="AO15" s="145"/>
      <c r="AP15" s="145"/>
    </row>
    <row r="16" spans="1:42" s="124" customFormat="1">
      <c r="A16" s="391">
        <f t="shared" si="0"/>
        <v>45487</v>
      </c>
      <c r="B16" s="392"/>
      <c r="C16" s="129" t="s">
        <v>37</v>
      </c>
      <c r="D16" s="130" t="s">
        <v>35</v>
      </c>
      <c r="E16" s="129" t="s">
        <v>38</v>
      </c>
      <c r="F16" s="130" t="s">
        <v>36</v>
      </c>
      <c r="G16" s="129" t="s">
        <v>38</v>
      </c>
      <c r="H16" s="130" t="s">
        <v>36</v>
      </c>
      <c r="I16" s="129" t="s">
        <v>37</v>
      </c>
      <c r="J16" s="130" t="s">
        <v>35</v>
      </c>
      <c r="K16" s="129" t="s">
        <v>38</v>
      </c>
      <c r="L16" s="130" t="s">
        <v>36</v>
      </c>
      <c r="M16" s="129" t="s">
        <v>37</v>
      </c>
      <c r="N16" s="130" t="s">
        <v>36</v>
      </c>
      <c r="O16" s="129" t="s">
        <v>37</v>
      </c>
      <c r="P16" s="130" t="s">
        <v>35</v>
      </c>
      <c r="Q16" s="129" t="s">
        <v>38</v>
      </c>
      <c r="R16" s="130" t="s">
        <v>35</v>
      </c>
      <c r="S16" s="129" t="s">
        <v>37</v>
      </c>
      <c r="T16" s="130" t="s">
        <v>36</v>
      </c>
      <c r="U16" s="129" t="s">
        <v>37</v>
      </c>
      <c r="V16" s="130" t="s">
        <v>35</v>
      </c>
      <c r="W16" s="129" t="s">
        <v>37</v>
      </c>
      <c r="X16" s="130" t="s">
        <v>36</v>
      </c>
      <c r="Y16" s="129" t="s">
        <v>37</v>
      </c>
      <c r="Z16" s="130" t="s">
        <v>35</v>
      </c>
      <c r="AA16" s="129" t="s">
        <v>38</v>
      </c>
      <c r="AB16" s="130" t="s">
        <v>36</v>
      </c>
      <c r="AC16" s="129" t="s">
        <v>37</v>
      </c>
      <c r="AD16" s="130" t="s">
        <v>35</v>
      </c>
      <c r="AE16" s="129" t="s">
        <v>37</v>
      </c>
      <c r="AF16" s="130" t="s">
        <v>35</v>
      </c>
      <c r="AG16" s="129" t="s">
        <v>37</v>
      </c>
      <c r="AH16" s="130" t="s">
        <v>35</v>
      </c>
      <c r="AI16" s="129" t="s">
        <v>37</v>
      </c>
      <c r="AJ16" s="130" t="s">
        <v>36</v>
      </c>
      <c r="AK16" s="129" t="s">
        <v>38</v>
      </c>
      <c r="AL16" s="130" t="s">
        <v>36</v>
      </c>
      <c r="AM16" s="129" t="s">
        <v>38</v>
      </c>
      <c r="AN16" s="130" t="s">
        <v>35</v>
      </c>
      <c r="AO16" s="145"/>
      <c r="AP16" s="145"/>
    </row>
    <row r="17" spans="1:42" s="124" customFormat="1">
      <c r="A17" s="393">
        <f t="shared" si="0"/>
        <v>45488</v>
      </c>
      <c r="B17" s="394"/>
      <c r="C17" s="129" t="s">
        <v>37</v>
      </c>
      <c r="D17" s="130" t="s">
        <v>36</v>
      </c>
      <c r="E17" s="129" t="s">
        <v>38</v>
      </c>
      <c r="F17" s="130" t="s">
        <v>36</v>
      </c>
      <c r="G17" s="129" t="s">
        <v>38</v>
      </c>
      <c r="H17" s="130" t="s">
        <v>36</v>
      </c>
      <c r="I17" s="129" t="s">
        <v>37</v>
      </c>
      <c r="J17" s="130" t="s">
        <v>35</v>
      </c>
      <c r="K17" s="129" t="s">
        <v>38</v>
      </c>
      <c r="L17" s="130" t="s">
        <v>35</v>
      </c>
      <c r="M17" s="129" t="s">
        <v>37</v>
      </c>
      <c r="N17" s="130" t="s">
        <v>35</v>
      </c>
      <c r="O17" s="129" t="s">
        <v>37</v>
      </c>
      <c r="P17" s="130" t="s">
        <v>35</v>
      </c>
      <c r="Q17" s="129" t="s">
        <v>38</v>
      </c>
      <c r="R17" s="130" t="s">
        <v>35</v>
      </c>
      <c r="S17" s="129" t="s">
        <v>38</v>
      </c>
      <c r="T17" s="130" t="s">
        <v>36</v>
      </c>
      <c r="U17" s="129" t="s">
        <v>37</v>
      </c>
      <c r="V17" s="130" t="s">
        <v>35</v>
      </c>
      <c r="W17" s="129" t="s">
        <v>37</v>
      </c>
      <c r="X17" s="130" t="s">
        <v>36</v>
      </c>
      <c r="Y17" s="129" t="s">
        <v>37</v>
      </c>
      <c r="Z17" s="130" t="s">
        <v>35</v>
      </c>
      <c r="AA17" s="129" t="s">
        <v>38</v>
      </c>
      <c r="AB17" s="130" t="s">
        <v>36</v>
      </c>
      <c r="AC17" s="129" t="s">
        <v>37</v>
      </c>
      <c r="AD17" s="130" t="s">
        <v>35</v>
      </c>
      <c r="AE17" s="129" t="s">
        <v>37</v>
      </c>
      <c r="AF17" s="130" t="s">
        <v>35</v>
      </c>
      <c r="AG17" s="129" t="s">
        <v>37</v>
      </c>
      <c r="AH17" s="130" t="s">
        <v>35</v>
      </c>
      <c r="AI17" s="129" t="s">
        <v>37</v>
      </c>
      <c r="AJ17" s="130" t="s">
        <v>36</v>
      </c>
      <c r="AK17" s="129" t="s">
        <v>38</v>
      </c>
      <c r="AL17" s="130" t="s">
        <v>36</v>
      </c>
      <c r="AM17" s="129" t="s">
        <v>37</v>
      </c>
      <c r="AN17" s="130" t="s">
        <v>35</v>
      </c>
      <c r="AO17" s="145"/>
      <c r="AP17" s="145"/>
    </row>
    <row r="18" spans="1:42" s="124" customFormat="1">
      <c r="A18" s="391">
        <f t="shared" si="0"/>
        <v>45489</v>
      </c>
      <c r="B18" s="392"/>
      <c r="C18" s="129" t="s">
        <v>37</v>
      </c>
      <c r="D18" s="130" t="s">
        <v>35</v>
      </c>
      <c r="E18" s="129" t="s">
        <v>38</v>
      </c>
      <c r="F18" s="130" t="s">
        <v>36</v>
      </c>
      <c r="G18" s="129" t="s">
        <v>38</v>
      </c>
      <c r="H18" s="130" t="s">
        <v>36</v>
      </c>
      <c r="I18" s="129" t="s">
        <v>37</v>
      </c>
      <c r="J18" s="130" t="s">
        <v>35</v>
      </c>
      <c r="K18" s="129" t="s">
        <v>37</v>
      </c>
      <c r="L18" s="130" t="s">
        <v>35</v>
      </c>
      <c r="M18" s="129" t="s">
        <v>37</v>
      </c>
      <c r="N18" s="130" t="s">
        <v>35</v>
      </c>
      <c r="O18" s="129" t="s">
        <v>38</v>
      </c>
      <c r="P18" s="130" t="s">
        <v>36</v>
      </c>
      <c r="Q18" s="129" t="s">
        <v>38</v>
      </c>
      <c r="R18" s="130" t="s">
        <v>35</v>
      </c>
      <c r="S18" s="129" t="s">
        <v>38</v>
      </c>
      <c r="T18" s="130" t="s">
        <v>35</v>
      </c>
      <c r="U18" s="129" t="s">
        <v>37</v>
      </c>
      <c r="V18" s="130" t="s">
        <v>35</v>
      </c>
      <c r="W18" s="129" t="s">
        <v>37</v>
      </c>
      <c r="X18" s="130" t="s">
        <v>35</v>
      </c>
      <c r="Y18" s="129" t="s">
        <v>37</v>
      </c>
      <c r="Z18" s="130" t="s">
        <v>35</v>
      </c>
      <c r="AA18" s="129" t="s">
        <v>38</v>
      </c>
      <c r="AB18" s="130" t="s">
        <v>36</v>
      </c>
      <c r="AC18" s="129" t="s">
        <v>37</v>
      </c>
      <c r="AD18" s="130" t="s">
        <v>35</v>
      </c>
      <c r="AE18" s="129" t="s">
        <v>37</v>
      </c>
      <c r="AF18" s="130" t="s">
        <v>35</v>
      </c>
      <c r="AG18" s="129" t="s">
        <v>37</v>
      </c>
      <c r="AH18" s="130" t="s">
        <v>35</v>
      </c>
      <c r="AI18" s="129" t="s">
        <v>38</v>
      </c>
      <c r="AJ18" s="130" t="s">
        <v>36</v>
      </c>
      <c r="AK18" s="129" t="s">
        <v>38</v>
      </c>
      <c r="AL18" s="130" t="s">
        <v>36</v>
      </c>
      <c r="AM18" s="129" t="s">
        <v>37</v>
      </c>
      <c r="AN18" s="130" t="s">
        <v>35</v>
      </c>
      <c r="AO18" s="145"/>
      <c r="AP18" s="145"/>
    </row>
    <row r="19" spans="1:42" s="124" customFormat="1">
      <c r="A19" s="393">
        <f t="shared" si="0"/>
        <v>45490</v>
      </c>
      <c r="B19" s="394"/>
      <c r="C19" s="129" t="s">
        <v>37</v>
      </c>
      <c r="D19" s="130" t="s">
        <v>35</v>
      </c>
      <c r="E19" s="129" t="s">
        <v>38</v>
      </c>
      <c r="F19" s="130" t="s">
        <v>36</v>
      </c>
      <c r="G19" s="129" t="s">
        <v>38</v>
      </c>
      <c r="H19" s="130" t="s">
        <v>36</v>
      </c>
      <c r="I19" s="129" t="s">
        <v>37</v>
      </c>
      <c r="J19" s="130" t="s">
        <v>35</v>
      </c>
      <c r="K19" s="129" t="s">
        <v>37</v>
      </c>
      <c r="L19" s="130" t="s">
        <v>35</v>
      </c>
      <c r="M19" s="129" t="s">
        <v>37</v>
      </c>
      <c r="N19" s="130" t="s">
        <v>36</v>
      </c>
      <c r="O19" s="129" t="s">
        <v>38</v>
      </c>
      <c r="P19" s="130" t="s">
        <v>36</v>
      </c>
      <c r="Q19" s="129" t="s">
        <v>38</v>
      </c>
      <c r="R19" s="130" t="s">
        <v>35</v>
      </c>
      <c r="S19" s="129" t="s">
        <v>38</v>
      </c>
      <c r="T19" s="130" t="s">
        <v>35</v>
      </c>
      <c r="U19" s="129" t="s">
        <v>37</v>
      </c>
      <c r="V19" s="130" t="s">
        <v>35</v>
      </c>
      <c r="W19" s="129" t="s">
        <v>37</v>
      </c>
      <c r="X19" s="130" t="s">
        <v>35</v>
      </c>
      <c r="Y19" s="129" t="s">
        <v>37</v>
      </c>
      <c r="Z19" s="130" t="s">
        <v>35</v>
      </c>
      <c r="AA19" s="129" t="s">
        <v>38</v>
      </c>
      <c r="AB19" s="130" t="s">
        <v>36</v>
      </c>
      <c r="AC19" s="129" t="s">
        <v>37</v>
      </c>
      <c r="AD19" s="130" t="s">
        <v>35</v>
      </c>
      <c r="AE19" s="129" t="s">
        <v>37</v>
      </c>
      <c r="AF19" s="130" t="s">
        <v>35</v>
      </c>
      <c r="AG19" s="129" t="s">
        <v>37</v>
      </c>
      <c r="AH19" s="130" t="s">
        <v>35</v>
      </c>
      <c r="AI19" s="129" t="s">
        <v>38</v>
      </c>
      <c r="AJ19" s="130" t="s">
        <v>35</v>
      </c>
      <c r="AK19" s="129" t="s">
        <v>38</v>
      </c>
      <c r="AL19" s="130" t="s">
        <v>36</v>
      </c>
      <c r="AM19" s="129" t="s">
        <v>37</v>
      </c>
      <c r="AN19" s="130" t="s">
        <v>35</v>
      </c>
      <c r="AO19" s="145"/>
      <c r="AP19" s="145"/>
    </row>
    <row r="20" spans="1:42" s="124" customFormat="1">
      <c r="A20" s="391">
        <f t="shared" si="0"/>
        <v>45491</v>
      </c>
      <c r="B20" s="392"/>
      <c r="C20" s="129" t="s">
        <v>37</v>
      </c>
      <c r="D20" s="130"/>
      <c r="E20" s="129" t="s">
        <v>38</v>
      </c>
      <c r="F20" s="130" t="s">
        <v>36</v>
      </c>
      <c r="G20" s="129" t="s">
        <v>38</v>
      </c>
      <c r="H20" s="130" t="s">
        <v>36</v>
      </c>
      <c r="I20" s="129" t="s">
        <v>37</v>
      </c>
      <c r="J20" s="130"/>
      <c r="K20" s="129" t="s">
        <v>37</v>
      </c>
      <c r="L20" s="130"/>
      <c r="M20" s="129" t="s">
        <v>37</v>
      </c>
      <c r="N20" s="130"/>
      <c r="O20" s="129" t="s">
        <v>38</v>
      </c>
      <c r="P20" s="130" t="s">
        <v>36</v>
      </c>
      <c r="Q20" s="129" t="s">
        <v>38</v>
      </c>
      <c r="R20" s="130"/>
      <c r="S20" s="129" t="s">
        <v>37</v>
      </c>
      <c r="T20" s="130"/>
      <c r="U20" s="129" t="s">
        <v>37</v>
      </c>
      <c r="V20" s="130"/>
      <c r="W20" s="129" t="s">
        <v>37</v>
      </c>
      <c r="X20" s="130"/>
      <c r="Y20" s="129" t="s">
        <v>37</v>
      </c>
      <c r="Z20" s="130"/>
      <c r="AA20" s="129" t="s">
        <v>38</v>
      </c>
      <c r="AB20" s="130" t="s">
        <v>36</v>
      </c>
      <c r="AC20" s="129" t="s">
        <v>37</v>
      </c>
      <c r="AD20" s="130"/>
      <c r="AE20" s="129" t="s">
        <v>37</v>
      </c>
      <c r="AF20" s="130"/>
      <c r="AG20" s="129" t="s">
        <v>37</v>
      </c>
      <c r="AH20" s="130"/>
      <c r="AI20" s="129" t="s">
        <v>37</v>
      </c>
      <c r="AJ20" s="130"/>
      <c r="AK20" s="129" t="s">
        <v>38</v>
      </c>
      <c r="AL20" s="130" t="s">
        <v>36</v>
      </c>
      <c r="AM20" s="129" t="s">
        <v>37</v>
      </c>
      <c r="AN20" s="130"/>
      <c r="AO20" s="145"/>
      <c r="AP20" s="145"/>
    </row>
    <row r="21" spans="1:42" s="124" customFormat="1">
      <c r="A21" s="393">
        <f t="shared" si="0"/>
        <v>45492</v>
      </c>
      <c r="B21" s="394"/>
      <c r="C21" s="129"/>
      <c r="D21" s="130"/>
      <c r="E21" s="129" t="s">
        <v>38</v>
      </c>
      <c r="F21" s="130" t="s">
        <v>36</v>
      </c>
      <c r="G21" s="129" t="s">
        <v>38</v>
      </c>
      <c r="H21" s="130" t="s">
        <v>36</v>
      </c>
      <c r="I21" s="129"/>
      <c r="J21" s="130"/>
      <c r="K21" s="129"/>
      <c r="L21" s="130"/>
      <c r="M21" s="129"/>
      <c r="N21" s="130"/>
      <c r="O21" s="129"/>
      <c r="P21" s="130"/>
      <c r="Q21" s="129"/>
      <c r="R21" s="130"/>
      <c r="S21" s="129"/>
      <c r="T21" s="130"/>
      <c r="U21" s="129"/>
      <c r="V21" s="130"/>
      <c r="W21" s="129"/>
      <c r="X21" s="130"/>
      <c r="Y21" s="129"/>
      <c r="Z21" s="130"/>
      <c r="AA21" s="129"/>
      <c r="AB21" s="130"/>
      <c r="AC21" s="129"/>
      <c r="AD21" s="130"/>
      <c r="AE21" s="129"/>
      <c r="AF21" s="130"/>
      <c r="AG21" s="129"/>
      <c r="AH21" s="130"/>
      <c r="AI21" s="129"/>
      <c r="AJ21" s="130"/>
      <c r="AK21" s="129"/>
      <c r="AL21" s="130"/>
      <c r="AM21" s="129"/>
      <c r="AN21" s="130"/>
      <c r="AO21" s="145"/>
      <c r="AP21" s="145"/>
    </row>
    <row r="22" spans="1:42" s="124" customFormat="1">
      <c r="A22" s="391">
        <f t="shared" si="0"/>
        <v>45493</v>
      </c>
      <c r="B22" s="392"/>
      <c r="C22" s="129"/>
      <c r="D22" s="130"/>
      <c r="E22" s="129" t="s">
        <v>38</v>
      </c>
      <c r="F22" s="130" t="s">
        <v>36</v>
      </c>
      <c r="G22" s="129" t="s">
        <v>38</v>
      </c>
      <c r="H22" s="130" t="s">
        <v>36</v>
      </c>
      <c r="I22" s="129"/>
      <c r="J22" s="130"/>
      <c r="K22" s="129"/>
      <c r="L22" s="130"/>
      <c r="M22" s="129"/>
      <c r="N22" s="130"/>
      <c r="O22" s="129"/>
      <c r="P22" s="130"/>
      <c r="Q22" s="129"/>
      <c r="R22" s="130"/>
      <c r="S22" s="129"/>
      <c r="T22" s="130"/>
      <c r="U22" s="129"/>
      <c r="V22" s="130"/>
      <c r="W22" s="129"/>
      <c r="X22" s="130"/>
      <c r="Y22" s="129"/>
      <c r="Z22" s="130"/>
      <c r="AA22" s="129"/>
      <c r="AB22" s="130"/>
      <c r="AC22" s="129"/>
      <c r="AD22" s="130"/>
      <c r="AE22" s="129"/>
      <c r="AF22" s="130"/>
      <c r="AG22" s="129"/>
      <c r="AH22" s="130"/>
      <c r="AI22" s="129"/>
      <c r="AJ22" s="130"/>
      <c r="AK22" s="129"/>
      <c r="AL22" s="130"/>
      <c r="AM22" s="129"/>
      <c r="AN22" s="130"/>
      <c r="AO22" s="145"/>
      <c r="AP22" s="145"/>
    </row>
    <row r="23" spans="1:42" s="124" customFormat="1">
      <c r="A23" s="393">
        <f t="shared" si="0"/>
        <v>45494</v>
      </c>
      <c r="B23" s="394"/>
      <c r="C23" s="129"/>
      <c r="D23" s="130"/>
      <c r="E23" s="129" t="s">
        <v>38</v>
      </c>
      <c r="F23" s="130" t="s">
        <v>36</v>
      </c>
      <c r="G23" s="129" t="s">
        <v>38</v>
      </c>
      <c r="H23" s="130" t="s">
        <v>36</v>
      </c>
      <c r="I23" s="129"/>
      <c r="J23" s="130"/>
      <c r="K23" s="129"/>
      <c r="L23" s="130"/>
      <c r="M23" s="129"/>
      <c r="N23" s="130"/>
      <c r="O23" s="129"/>
      <c r="P23" s="130"/>
      <c r="Q23" s="129"/>
      <c r="R23" s="130"/>
      <c r="S23" s="129"/>
      <c r="T23" s="130"/>
      <c r="U23" s="129"/>
      <c r="V23" s="130"/>
      <c r="W23" s="129"/>
      <c r="X23" s="130"/>
      <c r="Y23" s="129"/>
      <c r="Z23" s="130"/>
      <c r="AA23" s="129"/>
      <c r="AB23" s="130"/>
      <c r="AC23" s="129"/>
      <c r="AD23" s="130"/>
      <c r="AE23" s="129"/>
      <c r="AF23" s="130"/>
      <c r="AG23" s="129"/>
      <c r="AH23" s="130"/>
      <c r="AI23" s="129"/>
      <c r="AJ23" s="130"/>
      <c r="AK23" s="129"/>
      <c r="AL23" s="130"/>
      <c r="AM23" s="129"/>
      <c r="AN23" s="130"/>
      <c r="AO23" s="145"/>
      <c r="AP23" s="145"/>
    </row>
    <row r="24" spans="1:42" s="124" customFormat="1">
      <c r="A24" s="391">
        <f t="shared" si="0"/>
        <v>45495</v>
      </c>
      <c r="B24" s="392"/>
      <c r="C24" s="129"/>
      <c r="D24" s="130"/>
      <c r="E24" s="129" t="s">
        <v>38</v>
      </c>
      <c r="F24" s="130" t="s">
        <v>36</v>
      </c>
      <c r="G24" s="129" t="s">
        <v>38</v>
      </c>
      <c r="H24" s="130" t="s">
        <v>36</v>
      </c>
      <c r="I24" s="129"/>
      <c r="J24" s="130"/>
      <c r="K24" s="129"/>
      <c r="L24" s="130"/>
      <c r="M24" s="129"/>
      <c r="N24" s="130"/>
      <c r="O24" s="129"/>
      <c r="P24" s="130"/>
      <c r="Q24" s="129"/>
      <c r="R24" s="130"/>
      <c r="S24" s="129"/>
      <c r="T24" s="130"/>
      <c r="U24" s="129"/>
      <c r="V24" s="130"/>
      <c r="W24" s="129"/>
      <c r="X24" s="130"/>
      <c r="Y24" s="129"/>
      <c r="Z24" s="130"/>
      <c r="AA24" s="129"/>
      <c r="AB24" s="130"/>
      <c r="AC24" s="129"/>
      <c r="AD24" s="130"/>
      <c r="AE24" s="129"/>
      <c r="AF24" s="130"/>
      <c r="AG24" s="129"/>
      <c r="AH24" s="130"/>
      <c r="AI24" s="129"/>
      <c r="AJ24" s="130"/>
      <c r="AK24" s="129"/>
      <c r="AL24" s="130"/>
      <c r="AM24" s="129"/>
      <c r="AN24" s="130"/>
      <c r="AO24" s="145"/>
      <c r="AP24" s="145"/>
    </row>
    <row r="25" spans="1:42" s="124" customFormat="1">
      <c r="A25" s="393">
        <f t="shared" si="0"/>
        <v>45496</v>
      </c>
      <c r="B25" s="394"/>
      <c r="C25" s="129"/>
      <c r="D25" s="130"/>
      <c r="E25" s="129" t="s">
        <v>38</v>
      </c>
      <c r="F25" s="130" t="s">
        <v>36</v>
      </c>
      <c r="G25" s="129" t="s">
        <v>38</v>
      </c>
      <c r="H25" s="130" t="s">
        <v>36</v>
      </c>
      <c r="I25" s="129"/>
      <c r="J25" s="130"/>
      <c r="K25" s="129"/>
      <c r="L25" s="130"/>
      <c r="M25" s="129"/>
      <c r="N25" s="130"/>
      <c r="O25" s="129"/>
      <c r="P25" s="130"/>
      <c r="Q25" s="129"/>
      <c r="R25" s="130"/>
      <c r="S25" s="129"/>
      <c r="T25" s="130"/>
      <c r="U25" s="129"/>
      <c r="V25" s="130"/>
      <c r="W25" s="129"/>
      <c r="X25" s="130"/>
      <c r="Y25" s="129"/>
      <c r="Z25" s="130"/>
      <c r="AA25" s="129"/>
      <c r="AB25" s="130"/>
      <c r="AC25" s="129"/>
      <c r="AD25" s="130"/>
      <c r="AE25" s="129"/>
      <c r="AF25" s="130"/>
      <c r="AG25" s="129"/>
      <c r="AH25" s="130"/>
      <c r="AI25" s="129"/>
      <c r="AJ25" s="130"/>
      <c r="AK25" s="129"/>
      <c r="AL25" s="130"/>
      <c r="AM25" s="129"/>
      <c r="AN25" s="130"/>
      <c r="AO25" s="145"/>
      <c r="AP25" s="145"/>
    </row>
    <row r="26" spans="1:42" s="124" customFormat="1">
      <c r="A26" s="391">
        <f t="shared" si="0"/>
        <v>45497</v>
      </c>
      <c r="B26" s="392"/>
      <c r="C26" s="129"/>
      <c r="D26" s="130"/>
      <c r="E26" s="129" t="s">
        <v>38</v>
      </c>
      <c r="F26" s="130" t="s">
        <v>36</v>
      </c>
      <c r="G26" s="129" t="s">
        <v>38</v>
      </c>
      <c r="H26" s="130" t="s">
        <v>36</v>
      </c>
      <c r="I26" s="129"/>
      <c r="J26" s="130"/>
      <c r="K26" s="129"/>
      <c r="L26" s="130"/>
      <c r="M26" s="129"/>
      <c r="N26" s="130"/>
      <c r="O26" s="129"/>
      <c r="P26" s="130"/>
      <c r="Q26" s="129"/>
      <c r="R26" s="130"/>
      <c r="S26" s="129"/>
      <c r="T26" s="130"/>
      <c r="U26" s="129"/>
      <c r="V26" s="130"/>
      <c r="W26" s="129"/>
      <c r="X26" s="130"/>
      <c r="Y26" s="129"/>
      <c r="Z26" s="130"/>
      <c r="AA26" s="129"/>
      <c r="AB26" s="130"/>
      <c r="AC26" s="129"/>
      <c r="AD26" s="130"/>
      <c r="AE26" s="129"/>
      <c r="AF26" s="130"/>
      <c r="AG26" s="129"/>
      <c r="AH26" s="130"/>
      <c r="AI26" s="129"/>
      <c r="AJ26" s="130"/>
      <c r="AK26" s="129"/>
      <c r="AL26" s="130"/>
      <c r="AM26" s="129"/>
      <c r="AN26" s="130"/>
      <c r="AO26" s="145"/>
      <c r="AP26" s="145"/>
    </row>
    <row r="27" spans="1:42" s="124" customFormat="1">
      <c r="A27" s="393">
        <f t="shared" si="0"/>
        <v>45498</v>
      </c>
      <c r="B27" s="394"/>
      <c r="C27" s="129"/>
      <c r="D27" s="130"/>
      <c r="E27" s="129" t="s">
        <v>38</v>
      </c>
      <c r="F27" s="130" t="s">
        <v>36</v>
      </c>
      <c r="G27" s="129" t="s">
        <v>38</v>
      </c>
      <c r="H27" s="130" t="s">
        <v>36</v>
      </c>
      <c r="I27" s="129"/>
      <c r="J27" s="130"/>
      <c r="K27" s="129"/>
      <c r="L27" s="130"/>
      <c r="M27" s="129"/>
      <c r="N27" s="130"/>
      <c r="O27" s="129"/>
      <c r="P27" s="130"/>
      <c r="Q27" s="129"/>
      <c r="R27" s="130"/>
      <c r="S27" s="129"/>
      <c r="T27" s="130"/>
      <c r="U27" s="129"/>
      <c r="V27" s="130"/>
      <c r="W27" s="129"/>
      <c r="X27" s="130"/>
      <c r="Y27" s="129"/>
      <c r="Z27" s="130"/>
      <c r="AA27" s="129"/>
      <c r="AB27" s="130"/>
      <c r="AC27" s="129"/>
      <c r="AD27" s="130"/>
      <c r="AE27" s="129"/>
      <c r="AF27" s="130"/>
      <c r="AG27" s="129"/>
      <c r="AH27" s="130"/>
      <c r="AI27" s="129"/>
      <c r="AJ27" s="130"/>
      <c r="AK27" s="129"/>
      <c r="AL27" s="130"/>
      <c r="AM27" s="129"/>
      <c r="AN27" s="130"/>
      <c r="AO27" s="145"/>
      <c r="AP27" s="145"/>
    </row>
    <row r="28" spans="1:42" s="124" customFormat="1">
      <c r="A28" s="391">
        <f t="shared" si="0"/>
        <v>45499</v>
      </c>
      <c r="B28" s="392"/>
      <c r="C28" s="129"/>
      <c r="D28" s="130"/>
      <c r="E28" s="129" t="s">
        <v>38</v>
      </c>
      <c r="F28" s="130" t="s">
        <v>36</v>
      </c>
      <c r="G28" s="129" t="s">
        <v>38</v>
      </c>
      <c r="H28" s="130" t="s">
        <v>36</v>
      </c>
      <c r="I28" s="129"/>
      <c r="J28" s="130"/>
      <c r="K28" s="129"/>
      <c r="L28" s="130"/>
      <c r="M28" s="129"/>
      <c r="N28" s="130"/>
      <c r="O28" s="129"/>
      <c r="P28" s="130"/>
      <c r="Q28" s="129"/>
      <c r="R28" s="130"/>
      <c r="S28" s="129"/>
      <c r="T28" s="130"/>
      <c r="U28" s="129"/>
      <c r="V28" s="130"/>
      <c r="W28" s="129"/>
      <c r="X28" s="130"/>
      <c r="Y28" s="129"/>
      <c r="Z28" s="130"/>
      <c r="AA28" s="129"/>
      <c r="AB28" s="130"/>
      <c r="AC28" s="129"/>
      <c r="AD28" s="130"/>
      <c r="AE28" s="129"/>
      <c r="AF28" s="130"/>
      <c r="AG28" s="129"/>
      <c r="AH28" s="130"/>
      <c r="AI28" s="129"/>
      <c r="AJ28" s="130"/>
      <c r="AK28" s="129"/>
      <c r="AL28" s="130"/>
      <c r="AM28" s="129"/>
      <c r="AN28" s="130"/>
      <c r="AO28" s="145"/>
      <c r="AP28" s="145"/>
    </row>
    <row r="29" spans="1:42" s="124" customFormat="1">
      <c r="A29" s="393">
        <f t="shared" si="0"/>
        <v>45500</v>
      </c>
      <c r="B29" s="394"/>
      <c r="C29" s="129"/>
      <c r="D29" s="130"/>
      <c r="E29" s="129" t="s">
        <v>38</v>
      </c>
      <c r="F29" s="130" t="s">
        <v>36</v>
      </c>
      <c r="G29" s="129" t="s">
        <v>38</v>
      </c>
      <c r="H29" s="130" t="s">
        <v>36</v>
      </c>
      <c r="I29" s="129"/>
      <c r="J29" s="130"/>
      <c r="K29" s="129"/>
      <c r="L29" s="130"/>
      <c r="M29" s="129"/>
      <c r="N29" s="130"/>
      <c r="O29" s="129"/>
      <c r="P29" s="130"/>
      <c r="Q29" s="129"/>
      <c r="R29" s="130"/>
      <c r="S29" s="129"/>
      <c r="T29" s="130"/>
      <c r="U29" s="129"/>
      <c r="V29" s="130"/>
      <c r="W29" s="129"/>
      <c r="X29" s="130"/>
      <c r="Y29" s="129"/>
      <c r="Z29" s="130"/>
      <c r="AA29" s="129"/>
      <c r="AB29" s="130"/>
      <c r="AC29" s="129"/>
      <c r="AD29" s="130"/>
      <c r="AE29" s="129"/>
      <c r="AF29" s="130"/>
      <c r="AG29" s="129"/>
      <c r="AH29" s="130"/>
      <c r="AI29" s="129"/>
      <c r="AJ29" s="130"/>
      <c r="AK29" s="129"/>
      <c r="AL29" s="130"/>
      <c r="AM29" s="129"/>
      <c r="AN29" s="130"/>
      <c r="AO29" s="145"/>
      <c r="AP29" s="145"/>
    </row>
    <row r="30" spans="1:42" s="124" customFormat="1">
      <c r="A30" s="391">
        <f t="shared" si="0"/>
        <v>45501</v>
      </c>
      <c r="B30" s="392"/>
      <c r="C30" s="129"/>
      <c r="D30" s="130"/>
      <c r="E30" s="129" t="s">
        <v>38</v>
      </c>
      <c r="F30" s="130" t="s">
        <v>36</v>
      </c>
      <c r="G30" s="129" t="s">
        <v>38</v>
      </c>
      <c r="H30" s="130" t="s">
        <v>36</v>
      </c>
      <c r="I30" s="129"/>
      <c r="J30" s="130"/>
      <c r="K30" s="129"/>
      <c r="L30" s="130"/>
      <c r="M30" s="129"/>
      <c r="N30" s="130"/>
      <c r="O30" s="129"/>
      <c r="P30" s="130"/>
      <c r="Q30" s="129"/>
      <c r="R30" s="130"/>
      <c r="S30" s="129"/>
      <c r="T30" s="130"/>
      <c r="U30" s="129"/>
      <c r="V30" s="130"/>
      <c r="W30" s="129"/>
      <c r="X30" s="130"/>
      <c r="Y30" s="129"/>
      <c r="Z30" s="130"/>
      <c r="AA30" s="129"/>
      <c r="AB30" s="130"/>
      <c r="AC30" s="129"/>
      <c r="AD30" s="130"/>
      <c r="AE30" s="129"/>
      <c r="AF30" s="130"/>
      <c r="AG30" s="129"/>
      <c r="AH30" s="130"/>
      <c r="AI30" s="129"/>
      <c r="AJ30" s="130"/>
      <c r="AK30" s="129"/>
      <c r="AL30" s="130"/>
      <c r="AM30" s="129"/>
      <c r="AN30" s="130"/>
      <c r="AO30" s="145"/>
      <c r="AP30" s="145"/>
    </row>
    <row r="31" spans="1:42" s="124" customFormat="1">
      <c r="A31" s="393">
        <f t="shared" si="0"/>
        <v>45502</v>
      </c>
      <c r="B31" s="394"/>
      <c r="C31" s="129"/>
      <c r="D31" s="130"/>
      <c r="E31" s="129" t="s">
        <v>38</v>
      </c>
      <c r="F31" s="130" t="s">
        <v>36</v>
      </c>
      <c r="G31" s="129" t="s">
        <v>38</v>
      </c>
      <c r="H31" s="130" t="s">
        <v>36</v>
      </c>
      <c r="I31" s="129"/>
      <c r="J31" s="130"/>
      <c r="K31" s="129"/>
      <c r="L31" s="130"/>
      <c r="M31" s="129"/>
      <c r="N31" s="130"/>
      <c r="O31" s="129"/>
      <c r="P31" s="130"/>
      <c r="Q31" s="129"/>
      <c r="R31" s="130"/>
      <c r="S31" s="129"/>
      <c r="T31" s="130"/>
      <c r="U31" s="129"/>
      <c r="V31" s="130"/>
      <c r="W31" s="129"/>
      <c r="X31" s="130"/>
      <c r="Y31" s="129"/>
      <c r="Z31" s="130"/>
      <c r="AA31" s="129"/>
      <c r="AB31" s="130"/>
      <c r="AC31" s="129"/>
      <c r="AD31" s="130"/>
      <c r="AE31" s="129"/>
      <c r="AF31" s="130"/>
      <c r="AG31" s="129"/>
      <c r="AH31" s="130"/>
      <c r="AI31" s="129"/>
      <c r="AJ31" s="130"/>
      <c r="AK31" s="129"/>
      <c r="AL31" s="130"/>
      <c r="AM31" s="129"/>
      <c r="AN31" s="130"/>
      <c r="AO31" s="145"/>
      <c r="AP31" s="145"/>
    </row>
    <row r="32" spans="1:42" s="124" customFormat="1">
      <c r="A32" s="391">
        <f t="shared" si="0"/>
        <v>45503</v>
      </c>
      <c r="B32" s="392"/>
      <c r="C32" s="129"/>
      <c r="D32" s="130"/>
      <c r="E32" s="129" t="s">
        <v>38</v>
      </c>
      <c r="F32" s="130" t="s">
        <v>36</v>
      </c>
      <c r="G32" s="129" t="s">
        <v>38</v>
      </c>
      <c r="H32" s="130" t="s">
        <v>36</v>
      </c>
      <c r="I32" s="129"/>
      <c r="J32" s="130"/>
      <c r="K32" s="129"/>
      <c r="L32" s="130"/>
      <c r="M32" s="129"/>
      <c r="N32" s="130"/>
      <c r="O32" s="129"/>
      <c r="P32" s="130"/>
      <c r="Q32" s="129"/>
      <c r="R32" s="130"/>
      <c r="S32" s="129"/>
      <c r="T32" s="130"/>
      <c r="U32" s="129"/>
      <c r="V32" s="130"/>
      <c r="W32" s="129"/>
      <c r="X32" s="130"/>
      <c r="Y32" s="129"/>
      <c r="Z32" s="130"/>
      <c r="AA32" s="129"/>
      <c r="AB32" s="130"/>
      <c r="AC32" s="129"/>
      <c r="AD32" s="130"/>
      <c r="AE32" s="129"/>
      <c r="AF32" s="130"/>
      <c r="AG32" s="129"/>
      <c r="AH32" s="130"/>
      <c r="AI32" s="129"/>
      <c r="AJ32" s="130"/>
      <c r="AK32" s="129"/>
      <c r="AL32" s="130"/>
      <c r="AM32" s="129"/>
      <c r="AN32" s="130"/>
      <c r="AO32" s="145"/>
      <c r="AP32" s="145"/>
    </row>
    <row r="33" spans="1:42" s="124" customFormat="1">
      <c r="A33" s="393">
        <f t="shared" si="0"/>
        <v>45504</v>
      </c>
      <c r="B33" s="394"/>
      <c r="C33" s="129"/>
      <c r="D33" s="130"/>
      <c r="E33" s="129" t="s">
        <v>38</v>
      </c>
      <c r="F33" s="130" t="s">
        <v>36</v>
      </c>
      <c r="G33" s="129" t="s">
        <v>38</v>
      </c>
      <c r="H33" s="130" t="s">
        <v>36</v>
      </c>
      <c r="I33" s="129"/>
      <c r="J33" s="130"/>
      <c r="K33" s="129"/>
      <c r="L33" s="130"/>
      <c r="M33" s="129"/>
      <c r="N33" s="130"/>
      <c r="O33" s="129"/>
      <c r="P33" s="130"/>
      <c r="Q33" s="129"/>
      <c r="R33" s="130"/>
      <c r="S33" s="129"/>
      <c r="T33" s="130"/>
      <c r="U33" s="129"/>
      <c r="V33" s="130"/>
      <c r="W33" s="129"/>
      <c r="X33" s="130"/>
      <c r="Y33" s="129"/>
      <c r="Z33" s="130"/>
      <c r="AA33" s="129"/>
      <c r="AB33" s="130"/>
      <c r="AC33" s="129"/>
      <c r="AD33" s="130"/>
      <c r="AE33" s="129"/>
      <c r="AF33" s="130"/>
      <c r="AG33" s="129"/>
      <c r="AH33" s="130"/>
      <c r="AI33" s="129"/>
      <c r="AJ33" s="130"/>
      <c r="AK33" s="129"/>
      <c r="AL33" s="130"/>
      <c r="AM33" s="129"/>
      <c r="AN33" s="130"/>
      <c r="AO33" s="145"/>
      <c r="AP33" s="145"/>
    </row>
    <row r="34" spans="1:42" s="124" customFormat="1">
      <c r="A34" s="391">
        <f t="shared" si="0"/>
        <v>45505</v>
      </c>
      <c r="B34" s="392"/>
      <c r="C34" s="129"/>
      <c r="D34" s="130"/>
      <c r="E34" s="129" t="s">
        <v>38</v>
      </c>
      <c r="F34" s="130"/>
      <c r="G34" s="129" t="s">
        <v>38</v>
      </c>
      <c r="H34" s="130"/>
      <c r="I34" s="129"/>
      <c r="J34" s="130"/>
      <c r="K34" s="129"/>
      <c r="L34" s="130"/>
      <c r="M34" s="129"/>
      <c r="N34" s="130"/>
      <c r="O34" s="129"/>
      <c r="P34" s="130"/>
      <c r="Q34" s="129"/>
      <c r="R34" s="130"/>
      <c r="S34" s="129"/>
      <c r="T34" s="130"/>
      <c r="U34" s="129"/>
      <c r="V34" s="130"/>
      <c r="W34" s="129"/>
      <c r="X34" s="130"/>
      <c r="Y34" s="129"/>
      <c r="Z34" s="130"/>
      <c r="AA34" s="129"/>
      <c r="AB34" s="130"/>
      <c r="AC34" s="129"/>
      <c r="AD34" s="130"/>
      <c r="AE34" s="129"/>
      <c r="AF34" s="130"/>
      <c r="AG34" s="129"/>
      <c r="AH34" s="130"/>
      <c r="AI34" s="129"/>
      <c r="AJ34" s="130"/>
      <c r="AK34" s="129"/>
      <c r="AL34" s="130"/>
      <c r="AM34" s="129"/>
      <c r="AN34" s="130"/>
      <c r="AO34" s="145"/>
      <c r="AP34" s="145"/>
    </row>
    <row r="35" spans="1:42" ht="17.25" customHeight="1">
      <c r="C35" s="395"/>
      <c r="D35" s="395"/>
    </row>
    <row r="36" spans="1:42" s="16" customFormat="1" ht="9" customHeight="1">
      <c r="A36" s="131"/>
      <c r="B36" s="132"/>
      <c r="C36" s="132" t="str">
        <f>C1</f>
        <v>Aman</v>
      </c>
      <c r="D36" s="132"/>
      <c r="E36" s="132" t="str">
        <f t="shared" ref="E36" si="1">E1</f>
        <v>Aklash</v>
      </c>
      <c r="F36" s="132"/>
      <c r="G36" s="132" t="str">
        <f t="shared" ref="G36" si="2">G1</f>
        <v>Firdosh</v>
      </c>
      <c r="H36" s="132"/>
      <c r="I36" s="132" t="str">
        <f t="shared" ref="I36" si="3">I1</f>
        <v>Iftikar</v>
      </c>
      <c r="J36" s="132"/>
      <c r="K36" s="132" t="str">
        <f t="shared" ref="K36" si="4">K1</f>
        <v>Imran Molla</v>
      </c>
      <c r="L36" s="132"/>
      <c r="M36" s="132" t="str">
        <f t="shared" ref="M36:AM36" si="5">M1</f>
        <v>Imran Saikh</v>
      </c>
      <c r="N36" s="132"/>
      <c r="O36" s="132" t="str">
        <f t="shared" si="5"/>
        <v>Jamal</v>
      </c>
      <c r="P36" s="132"/>
      <c r="Q36" s="132" t="str">
        <f t="shared" si="5"/>
        <v>Masudur</v>
      </c>
      <c r="R36" s="132"/>
      <c r="S36" s="132" t="str">
        <f t="shared" si="5"/>
        <v>Mofazzal</v>
      </c>
      <c r="T36" s="132"/>
      <c r="U36" s="132" t="str">
        <f t="shared" si="5"/>
        <v>Nadim</v>
      </c>
      <c r="V36" s="132"/>
      <c r="W36" s="132" t="str">
        <f t="shared" si="5"/>
        <v>Omar Faruk</v>
      </c>
      <c r="X36" s="132"/>
      <c r="Y36" s="132" t="str">
        <f t="shared" si="5"/>
        <v>Rahul</v>
      </c>
      <c r="Z36" s="132"/>
      <c r="AA36" s="132" t="str">
        <f t="shared" si="5"/>
        <v>Rofikul</v>
      </c>
      <c r="AB36" s="132"/>
      <c r="AC36" s="132" t="str">
        <f t="shared" si="5"/>
        <v>Sagir</v>
      </c>
      <c r="AD36" s="132"/>
      <c r="AE36" s="132" t="str">
        <f t="shared" si="5"/>
        <v xml:space="preserve">Sahid Hossian </v>
      </c>
      <c r="AF36" s="132"/>
      <c r="AG36" s="132" t="str">
        <f t="shared" si="5"/>
        <v>Sahid Laskar</v>
      </c>
      <c r="AH36" s="132"/>
      <c r="AI36" s="132" t="str">
        <f t="shared" si="5"/>
        <v>Sahidullaha</v>
      </c>
      <c r="AJ36" s="132"/>
      <c r="AK36" s="132" t="str">
        <f t="shared" si="5"/>
        <v>Samaun</v>
      </c>
      <c r="AL36" s="132"/>
      <c r="AM36" s="132" t="str">
        <f t="shared" si="5"/>
        <v>Sayad</v>
      </c>
      <c r="AN36" s="132"/>
    </row>
    <row r="37" spans="1:42" s="125" customFormat="1" ht="21">
      <c r="A37" s="396" t="s">
        <v>39</v>
      </c>
      <c r="B37" s="397"/>
      <c r="C37" s="122">
        <f>COUNTIF(C$3:C$34,"D- ON")</f>
        <v>15</v>
      </c>
      <c r="D37" s="123">
        <f>COUNTIF(D$3:D$34,"N- ON")</f>
        <v>12</v>
      </c>
      <c r="E37" s="122">
        <f t="shared" ref="E37" si="6">COUNTIF(E$3:E$34,"D- ON")</f>
        <v>0</v>
      </c>
      <c r="F37" s="123">
        <f t="shared" ref="F37" si="7">COUNTIF(F$3:F$34,"N- ON")</f>
        <v>0</v>
      </c>
      <c r="G37" s="122">
        <f t="shared" ref="G37" si="8">COUNTIF(G$3:G$34,"D- ON")</f>
        <v>0</v>
      </c>
      <c r="H37" s="123">
        <f t="shared" ref="H37" si="9">COUNTIF(H$3:H$34,"N- ON")</f>
        <v>0</v>
      </c>
      <c r="I37" s="122">
        <f t="shared" ref="I37" si="10">COUNTIF(I$3:I$34,"D- ON")</f>
        <v>16</v>
      </c>
      <c r="J37" s="123">
        <f t="shared" ref="J37" si="11">COUNTIF(J$3:J$34,"N- ON")</f>
        <v>16</v>
      </c>
      <c r="K37" s="122">
        <f t="shared" ref="K37" si="12">COUNTIF(K$3:K$34,"D- ON")</f>
        <v>11</v>
      </c>
      <c r="L37" s="123">
        <f t="shared" ref="L37" si="13">COUNTIF(L$3:L$34,"N- ON")</f>
        <v>13</v>
      </c>
      <c r="M37" s="122">
        <f t="shared" ref="M37" si="14">COUNTIF(M$3:M$34,"D- ON")</f>
        <v>11</v>
      </c>
      <c r="N37" s="123">
        <f t="shared" ref="N37" si="15">COUNTIF(N$3:N$34,"N- ON")</f>
        <v>10</v>
      </c>
      <c r="O37" s="122">
        <f t="shared" ref="O37" si="16">COUNTIF(O$3:O$34,"D- ON")</f>
        <v>12</v>
      </c>
      <c r="P37" s="123">
        <f t="shared" ref="P37" si="17">COUNTIF(P$3:P$34,"N- ON")</f>
        <v>14</v>
      </c>
      <c r="Q37" s="122">
        <f t="shared" ref="Q37" si="18">COUNTIF(Q$3:Q$34,"D- ON")</f>
        <v>0</v>
      </c>
      <c r="R37" s="123">
        <f t="shared" ref="R37" si="19">COUNTIF(R$3:R$34,"N- ON")</f>
        <v>14</v>
      </c>
      <c r="S37" s="122">
        <f t="shared" ref="S37" si="20">COUNTIF(S$3:S$34,"D- ON")</f>
        <v>12</v>
      </c>
      <c r="T37" s="123">
        <f t="shared" ref="T37" si="21">COUNTIF(T$3:T$34,"N- ON")</f>
        <v>13</v>
      </c>
      <c r="U37" s="122">
        <f t="shared" ref="U37" si="22">COUNTIF(U$3:U$34,"D- ON")</f>
        <v>17</v>
      </c>
      <c r="V37" s="123">
        <f t="shared" ref="V37" si="23">COUNTIF(V$3:V$34,"N- ON")</f>
        <v>16</v>
      </c>
      <c r="W37" s="122">
        <f t="shared" ref="W37" si="24">COUNTIF(W$3:W$34,"D- ON")</f>
        <v>17</v>
      </c>
      <c r="X37" s="123">
        <f t="shared" ref="X37" si="25">COUNTIF(X$3:X$34,"N- ON")</f>
        <v>15</v>
      </c>
      <c r="Y37" s="122">
        <f t="shared" ref="Y37" si="26">COUNTIF(Y$3:Y$34,"D- ON")</f>
        <v>12</v>
      </c>
      <c r="Z37" s="123">
        <f t="shared" ref="Z37" si="27">COUNTIF(Z$3:Z$34,"N- ON")</f>
        <v>9</v>
      </c>
      <c r="AA37" s="122">
        <f t="shared" ref="AA37" si="28">COUNTIF(AA$3:AA$34,"D- ON")</f>
        <v>0</v>
      </c>
      <c r="AB37" s="123">
        <f t="shared" ref="AB37" si="29">COUNTIF(AB$3:AB$34,"N- ON")</f>
        <v>0</v>
      </c>
      <c r="AC37" s="122">
        <f t="shared" ref="AC37" si="30">COUNTIF(AC$3:AC$34,"D- ON")</f>
        <v>17</v>
      </c>
      <c r="AD37" s="123">
        <f t="shared" ref="AD37" si="31">COUNTIF(AD$3:AD$34,"N- ON")</f>
        <v>17</v>
      </c>
      <c r="AE37" s="122">
        <f t="shared" ref="AE37" si="32">COUNTIF(AE$3:AE$34,"D- ON")</f>
        <v>10</v>
      </c>
      <c r="AF37" s="123">
        <f t="shared" ref="AF37" si="33">COUNTIF(AF$3:AF$34,"N- ON")</f>
        <v>9</v>
      </c>
      <c r="AG37" s="122">
        <f t="shared" ref="AG37" si="34">COUNTIF(AG$3:AG$34,"D- ON")</f>
        <v>17</v>
      </c>
      <c r="AH37" s="123">
        <f t="shared" ref="AH37" si="35">COUNTIF(AH$3:AH$34,"N- ON")</f>
        <v>17</v>
      </c>
      <c r="AI37" s="122">
        <f t="shared" ref="AI37" si="36">COUNTIF(AI$3:AI$34,"D- ON")</f>
        <v>15</v>
      </c>
      <c r="AJ37" s="123">
        <f t="shared" ref="AJ37" si="37">COUNTIF(AJ$3:AJ$34,"N- ON")</f>
        <v>11</v>
      </c>
      <c r="AK37" s="122">
        <f t="shared" ref="AK37" si="38">COUNTIF(AK$3:AK$34,"D- ON")</f>
        <v>12</v>
      </c>
      <c r="AL37" s="123">
        <f t="shared" ref="AL37" si="39">COUNTIF(AL$3:AL$34,"N- ON")</f>
        <v>12</v>
      </c>
      <c r="AM37" s="122">
        <f t="shared" ref="AM37" si="40">COUNTIF(AM$3:AM$34,"D- ON")</f>
        <v>13</v>
      </c>
      <c r="AN37" s="123">
        <f t="shared" ref="AN37" si="41">COUNTIF(AN$3:AN$34,"N- ON")</f>
        <v>16</v>
      </c>
      <c r="AO37" s="146"/>
      <c r="AP37" s="146"/>
    </row>
    <row r="38" spans="1:42" ht="24.75">
      <c r="A38" s="389" t="s">
        <v>40</v>
      </c>
      <c r="B38" s="390"/>
      <c r="C38" s="376">
        <f>C37+D37</f>
        <v>27</v>
      </c>
      <c r="D38" s="377"/>
      <c r="E38" s="376">
        <f>E37+F37</f>
        <v>0</v>
      </c>
      <c r="F38" s="377"/>
      <c r="G38" s="376">
        <f>G37+H37</f>
        <v>0</v>
      </c>
      <c r="H38" s="377"/>
      <c r="I38" s="376">
        <f>I37+J37</f>
        <v>32</v>
      </c>
      <c r="J38" s="377"/>
      <c r="K38" s="376">
        <f>K37+L37</f>
        <v>24</v>
      </c>
      <c r="L38" s="377"/>
      <c r="M38" s="376">
        <f>M37+N37</f>
        <v>21</v>
      </c>
      <c r="N38" s="377"/>
      <c r="O38" s="376">
        <f>O37+P37</f>
        <v>26</v>
      </c>
      <c r="P38" s="377"/>
      <c r="Q38" s="376">
        <f>Q37+R37</f>
        <v>14</v>
      </c>
      <c r="R38" s="377"/>
      <c r="S38" s="376">
        <f>S37+T37</f>
        <v>25</v>
      </c>
      <c r="T38" s="377"/>
      <c r="U38" s="376">
        <f>U37+V37</f>
        <v>33</v>
      </c>
      <c r="V38" s="377"/>
      <c r="W38" s="376">
        <f>W37+X37</f>
        <v>32</v>
      </c>
      <c r="X38" s="377"/>
      <c r="Y38" s="376">
        <f>Y37+Z37</f>
        <v>21</v>
      </c>
      <c r="Z38" s="377"/>
      <c r="AA38" s="376">
        <f>AA37+AB37</f>
        <v>0</v>
      </c>
      <c r="AB38" s="377"/>
      <c r="AC38" s="376">
        <f>AC37+AD37</f>
        <v>34</v>
      </c>
      <c r="AD38" s="377"/>
      <c r="AE38" s="376">
        <f>AE37+AF37</f>
        <v>19</v>
      </c>
      <c r="AF38" s="377"/>
      <c r="AG38" s="376">
        <f>AG37+AH37</f>
        <v>34</v>
      </c>
      <c r="AH38" s="377"/>
      <c r="AI38" s="376">
        <f>AI37+AJ37</f>
        <v>26</v>
      </c>
      <c r="AJ38" s="377"/>
      <c r="AK38" s="376">
        <f>AK37+AL37</f>
        <v>24</v>
      </c>
      <c r="AL38" s="377"/>
      <c r="AM38" s="376">
        <f>AM37+AN37</f>
        <v>29</v>
      </c>
      <c r="AN38" s="377"/>
      <c r="AO38" s="378"/>
      <c r="AP38" s="378"/>
    </row>
    <row r="39" spans="1:42">
      <c r="A39" s="379" t="s">
        <v>41</v>
      </c>
      <c r="B39" s="380"/>
      <c r="C39" s="133">
        <f>'Guest Meal'!C37</f>
        <v>0</v>
      </c>
      <c r="D39" s="134">
        <f>'Guest Meal'!D37</f>
        <v>0</v>
      </c>
      <c r="E39" s="133">
        <f>'Guest Meal'!E37</f>
        <v>3</v>
      </c>
      <c r="F39" s="134">
        <f>'Guest Meal'!F37</f>
        <v>5</v>
      </c>
      <c r="G39" s="133">
        <f>'Guest Meal'!G37</f>
        <v>8</v>
      </c>
      <c r="H39" s="134">
        <f>'Guest Meal'!H37</f>
        <v>8</v>
      </c>
      <c r="I39" s="133">
        <f>'Guest Meal'!I37</f>
        <v>3</v>
      </c>
      <c r="J39" s="134">
        <f>'Guest Meal'!J37</f>
        <v>2</v>
      </c>
      <c r="K39" s="133">
        <f>'Guest Meal'!K37</f>
        <v>0</v>
      </c>
      <c r="L39" s="134">
        <f>'Guest Meal'!L37</f>
        <v>0</v>
      </c>
      <c r="M39" s="133">
        <f>'Guest Meal'!M37</f>
        <v>0</v>
      </c>
      <c r="N39" s="134">
        <f>'Guest Meal'!N37</f>
        <v>0</v>
      </c>
      <c r="O39" s="133">
        <f>'Guest Meal'!O37</f>
        <v>0</v>
      </c>
      <c r="P39" s="134">
        <f>'Guest Meal'!P37</f>
        <v>0</v>
      </c>
      <c r="Q39" s="133">
        <f>'Guest Meal'!Q37</f>
        <v>0</v>
      </c>
      <c r="R39" s="134">
        <f>'Guest Meal'!R37</f>
        <v>2</v>
      </c>
      <c r="S39" s="133">
        <f>'Guest Meal'!S37</f>
        <v>0</v>
      </c>
      <c r="T39" s="134">
        <f>'Guest Meal'!T37</f>
        <v>0</v>
      </c>
      <c r="U39" s="133">
        <f>'Guest Meal'!U37</f>
        <v>0</v>
      </c>
      <c r="V39" s="134">
        <f>'Guest Meal'!V37</f>
        <v>1</v>
      </c>
      <c r="W39" s="133">
        <f>'Guest Meal'!W37</f>
        <v>1</v>
      </c>
      <c r="X39" s="134">
        <f>'Guest Meal'!X37</f>
        <v>1</v>
      </c>
      <c r="Y39" s="133">
        <f>'Guest Meal'!Y37</f>
        <v>0</v>
      </c>
      <c r="Z39" s="134">
        <f>'Guest Meal'!Z37</f>
        <v>0</v>
      </c>
      <c r="AA39" s="133">
        <f>'Guest Meal'!AA37</f>
        <v>0</v>
      </c>
      <c r="AB39" s="134">
        <f>'Guest Meal'!AB37</f>
        <v>0</v>
      </c>
      <c r="AC39" s="133">
        <f>'Guest Meal'!AC37</f>
        <v>0</v>
      </c>
      <c r="AD39" s="134">
        <f>'Guest Meal'!AD37</f>
        <v>0</v>
      </c>
      <c r="AE39" s="133">
        <f>'Guest Meal'!AE37</f>
        <v>0</v>
      </c>
      <c r="AF39" s="134">
        <f>'Guest Meal'!AF37</f>
        <v>0</v>
      </c>
      <c r="AG39" s="133">
        <f>'Guest Meal'!AG37</f>
        <v>0</v>
      </c>
      <c r="AH39" s="134">
        <f>'Guest Meal'!AH37</f>
        <v>0</v>
      </c>
      <c r="AI39" s="133">
        <f>'Guest Meal'!AI37</f>
        <v>0</v>
      </c>
      <c r="AJ39" s="134">
        <f>'Guest Meal'!AJ37</f>
        <v>0</v>
      </c>
      <c r="AK39" s="133">
        <f>'Guest Meal'!AK37</f>
        <v>0</v>
      </c>
      <c r="AL39" s="134">
        <f>'Guest Meal'!AL37</f>
        <v>0</v>
      </c>
      <c r="AM39" s="133">
        <f>'Guest Meal'!AM37</f>
        <v>0</v>
      </c>
      <c r="AN39" s="134">
        <f>'Guest Meal'!AN37</f>
        <v>0</v>
      </c>
      <c r="AO39" s="147"/>
      <c r="AP39" s="147"/>
    </row>
    <row r="40" spans="1:42" ht="7.5" customHeight="1">
      <c r="A40" s="135"/>
      <c r="B40" s="136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</row>
    <row r="41" spans="1:42">
      <c r="A41" s="381" t="s">
        <v>42</v>
      </c>
      <c r="B41" s="382"/>
      <c r="C41" s="138">
        <f>C37*$F$50</f>
        <v>300</v>
      </c>
      <c r="D41" s="139">
        <f>D37*$H$50</f>
        <v>528</v>
      </c>
      <c r="E41" s="138">
        <f t="shared" ref="E41" si="42">E37*$F$50</f>
        <v>0</v>
      </c>
      <c r="F41" s="139">
        <f t="shared" ref="F41" si="43">F37*$H$50</f>
        <v>0</v>
      </c>
      <c r="G41" s="138">
        <f t="shared" ref="G41" si="44">G37*$F$50</f>
        <v>0</v>
      </c>
      <c r="H41" s="139">
        <f t="shared" ref="H41" si="45">H37*$H$50</f>
        <v>0</v>
      </c>
      <c r="I41" s="138">
        <f t="shared" ref="I41" si="46">I37*$F$50</f>
        <v>320</v>
      </c>
      <c r="J41" s="139">
        <f t="shared" ref="J41" si="47">J37*$H$50</f>
        <v>704</v>
      </c>
      <c r="K41" s="138">
        <f t="shared" ref="K41" si="48">K37*$F$50</f>
        <v>220</v>
      </c>
      <c r="L41" s="139">
        <f t="shared" ref="L41" si="49">L37*$H$50</f>
        <v>572</v>
      </c>
      <c r="M41" s="138">
        <f t="shared" ref="M41" si="50">M37*$F$50</f>
        <v>220</v>
      </c>
      <c r="N41" s="139">
        <f t="shared" ref="N41" si="51">N37*$H$50</f>
        <v>440</v>
      </c>
      <c r="O41" s="138">
        <f t="shared" ref="O41" si="52">O37*$F$50</f>
        <v>240</v>
      </c>
      <c r="P41" s="139">
        <f t="shared" ref="P41" si="53">P37*$H$50</f>
        <v>616</v>
      </c>
      <c r="Q41" s="138">
        <f t="shared" ref="Q41" si="54">Q37*$F$50</f>
        <v>0</v>
      </c>
      <c r="R41" s="139">
        <f t="shared" ref="R41" si="55">R37*$H$50</f>
        <v>616</v>
      </c>
      <c r="S41" s="138">
        <f t="shared" ref="S41" si="56">S37*$F$50</f>
        <v>240</v>
      </c>
      <c r="T41" s="139">
        <f t="shared" ref="T41" si="57">T37*$H$50</f>
        <v>572</v>
      </c>
      <c r="U41" s="138">
        <f t="shared" ref="U41" si="58">U37*$F$50</f>
        <v>340</v>
      </c>
      <c r="V41" s="139">
        <f t="shared" ref="V41" si="59">V37*$H$50</f>
        <v>704</v>
      </c>
      <c r="W41" s="138">
        <f t="shared" ref="W41" si="60">W37*$F$50</f>
        <v>340</v>
      </c>
      <c r="X41" s="139">
        <f t="shared" ref="X41" si="61">X37*$H$50</f>
        <v>660</v>
      </c>
      <c r="Y41" s="138">
        <f t="shared" ref="Y41" si="62">Y37*$F$50</f>
        <v>240</v>
      </c>
      <c r="Z41" s="139">
        <f t="shared" ref="Z41" si="63">Z37*$H$50</f>
        <v>396</v>
      </c>
      <c r="AA41" s="138">
        <f t="shared" ref="AA41" si="64">AA37*$F$50</f>
        <v>0</v>
      </c>
      <c r="AB41" s="139">
        <f t="shared" ref="AB41" si="65">AB37*$H$50</f>
        <v>0</v>
      </c>
      <c r="AC41" s="138">
        <f t="shared" ref="AC41" si="66">AC37*$F$50</f>
        <v>340</v>
      </c>
      <c r="AD41" s="139">
        <f t="shared" ref="AD41" si="67">AD37*$H$50</f>
        <v>748</v>
      </c>
      <c r="AE41" s="138">
        <f t="shared" ref="AE41" si="68">AE37*$F$50</f>
        <v>200</v>
      </c>
      <c r="AF41" s="139">
        <f t="shared" ref="AF41" si="69">AF37*$H$50</f>
        <v>396</v>
      </c>
      <c r="AG41" s="138">
        <f t="shared" ref="AG41" si="70">AG37*$F$50</f>
        <v>340</v>
      </c>
      <c r="AH41" s="139">
        <f t="shared" ref="AH41" si="71">AH37*$H$50</f>
        <v>748</v>
      </c>
      <c r="AI41" s="138">
        <f t="shared" ref="AI41" si="72">AI37*$F$50</f>
        <v>300</v>
      </c>
      <c r="AJ41" s="139">
        <f t="shared" ref="AJ41" si="73">AJ37*$H$50</f>
        <v>484</v>
      </c>
      <c r="AK41" s="138">
        <f t="shared" ref="AK41" si="74">AK37*$F$50</f>
        <v>240</v>
      </c>
      <c r="AL41" s="139">
        <f t="shared" ref="AL41" si="75">AL37*$H$50</f>
        <v>528</v>
      </c>
      <c r="AM41" s="138">
        <f t="shared" ref="AM41" si="76">AM37*$F$50</f>
        <v>260</v>
      </c>
      <c r="AN41" s="139">
        <f t="shared" ref="AN41" si="77">AN37*$H$50</f>
        <v>704</v>
      </c>
      <c r="AO41" s="147"/>
      <c r="AP41" s="147"/>
    </row>
    <row r="42" spans="1:42">
      <c r="A42" s="383" t="s">
        <v>43</v>
      </c>
      <c r="B42" s="384"/>
      <c r="C42" s="140">
        <f>C39*$L$50</f>
        <v>0</v>
      </c>
      <c r="D42" s="141">
        <f>D39*$N$50</f>
        <v>0</v>
      </c>
      <c r="E42" s="140">
        <f t="shared" ref="E42" si="78">E39*$L$50</f>
        <v>105</v>
      </c>
      <c r="F42" s="141">
        <f t="shared" ref="F42" si="79">F39*$N$50</f>
        <v>300</v>
      </c>
      <c r="G42" s="140">
        <f t="shared" ref="G42" si="80">G39*$L$50</f>
        <v>280</v>
      </c>
      <c r="H42" s="141">
        <f t="shared" ref="H42" si="81">H39*$N$50</f>
        <v>480</v>
      </c>
      <c r="I42" s="140">
        <f t="shared" ref="I42" si="82">I39*$L$50</f>
        <v>105</v>
      </c>
      <c r="J42" s="141">
        <f t="shared" ref="J42" si="83">J39*$N$50</f>
        <v>120</v>
      </c>
      <c r="K42" s="140">
        <f t="shared" ref="K42" si="84">K39*$L$50</f>
        <v>0</v>
      </c>
      <c r="L42" s="141">
        <f t="shared" ref="L42" si="85">L39*$N$50</f>
        <v>0</v>
      </c>
      <c r="M42" s="140">
        <f t="shared" ref="M42" si="86">M39*$L$50</f>
        <v>0</v>
      </c>
      <c r="N42" s="141">
        <f t="shared" ref="N42" si="87">N39*$N$50</f>
        <v>0</v>
      </c>
      <c r="O42" s="140">
        <f t="shared" ref="O42" si="88">O39*$L$50</f>
        <v>0</v>
      </c>
      <c r="P42" s="141">
        <f t="shared" ref="P42" si="89">P39*$N$50</f>
        <v>0</v>
      </c>
      <c r="Q42" s="140">
        <f t="shared" ref="Q42" si="90">Q39*$L$50</f>
        <v>0</v>
      </c>
      <c r="R42" s="141">
        <f t="shared" ref="R42" si="91">R39*$N$50</f>
        <v>120</v>
      </c>
      <c r="S42" s="140">
        <f t="shared" ref="S42" si="92">S39*$L$50</f>
        <v>0</v>
      </c>
      <c r="T42" s="141">
        <f t="shared" ref="T42" si="93">T39*$N$50</f>
        <v>0</v>
      </c>
      <c r="U42" s="140">
        <f t="shared" ref="U42" si="94">U39*$L$50</f>
        <v>0</v>
      </c>
      <c r="V42" s="141">
        <f t="shared" ref="V42" si="95">V39*$N$50</f>
        <v>60</v>
      </c>
      <c r="W42" s="140">
        <f t="shared" ref="W42" si="96">W39*$L$50</f>
        <v>35</v>
      </c>
      <c r="X42" s="141">
        <f t="shared" ref="X42" si="97">X39*$N$50</f>
        <v>60</v>
      </c>
      <c r="Y42" s="140">
        <f t="shared" ref="Y42" si="98">Y39*$L$50</f>
        <v>0</v>
      </c>
      <c r="Z42" s="141">
        <f t="shared" ref="Z42" si="99">Z39*$N$50</f>
        <v>0</v>
      </c>
      <c r="AA42" s="140">
        <f t="shared" ref="AA42" si="100">AA39*$L$50</f>
        <v>0</v>
      </c>
      <c r="AB42" s="141">
        <f t="shared" ref="AB42" si="101">AB39*$N$50</f>
        <v>0</v>
      </c>
      <c r="AC42" s="140">
        <f t="shared" ref="AC42" si="102">AC39*$L$50</f>
        <v>0</v>
      </c>
      <c r="AD42" s="141">
        <f t="shared" ref="AD42" si="103">AD39*$N$50</f>
        <v>0</v>
      </c>
      <c r="AE42" s="140">
        <f t="shared" ref="AE42" si="104">AE39*$L$50</f>
        <v>0</v>
      </c>
      <c r="AF42" s="141">
        <f t="shared" ref="AF42" si="105">AF39*$N$50</f>
        <v>0</v>
      </c>
      <c r="AG42" s="140">
        <f t="shared" ref="AG42" si="106">AG39*$L$50</f>
        <v>0</v>
      </c>
      <c r="AH42" s="141">
        <f t="shared" ref="AH42" si="107">AH39*$N$50</f>
        <v>0</v>
      </c>
      <c r="AI42" s="140">
        <f t="shared" ref="AI42" si="108">AI39*$L$50</f>
        <v>0</v>
      </c>
      <c r="AJ42" s="141">
        <f t="shared" ref="AJ42" si="109">AJ39*$N$50</f>
        <v>0</v>
      </c>
      <c r="AK42" s="140">
        <f t="shared" ref="AK42" si="110">AK39*$L$50</f>
        <v>0</v>
      </c>
      <c r="AL42" s="141">
        <f t="shared" ref="AL42" si="111">AL39*$N$50</f>
        <v>0</v>
      </c>
      <c r="AM42" s="140">
        <f t="shared" ref="AM42" si="112">AM39*$L$50</f>
        <v>0</v>
      </c>
      <c r="AN42" s="141">
        <f t="shared" ref="AN42" si="113">AN39*$N$50</f>
        <v>0</v>
      </c>
      <c r="AO42" s="147"/>
      <c r="AP42" s="147"/>
    </row>
    <row r="43" spans="1:42" ht="34.5" customHeight="1">
      <c r="A43" s="385" t="s">
        <v>44</v>
      </c>
      <c r="B43" s="386"/>
      <c r="C43" s="387">
        <f>SUM(C41:D42)</f>
        <v>828</v>
      </c>
      <c r="D43" s="388"/>
      <c r="E43" s="387">
        <f t="shared" ref="E43" si="114">SUM(E41:F42)</f>
        <v>405</v>
      </c>
      <c r="F43" s="388"/>
      <c r="G43" s="387">
        <f t="shared" ref="G43" si="115">SUM(G41:H42)</f>
        <v>760</v>
      </c>
      <c r="H43" s="388"/>
      <c r="I43" s="387">
        <f t="shared" ref="I43:AM43" si="116">SUM(I41:J42)</f>
        <v>1249</v>
      </c>
      <c r="J43" s="388"/>
      <c r="K43" s="363">
        <f t="shared" si="116"/>
        <v>792</v>
      </c>
      <c r="L43" s="364"/>
      <c r="M43" s="363">
        <f t="shared" si="116"/>
        <v>660</v>
      </c>
      <c r="N43" s="364"/>
      <c r="O43" s="363">
        <f t="shared" si="116"/>
        <v>856</v>
      </c>
      <c r="P43" s="364"/>
      <c r="Q43" s="363">
        <f t="shared" si="116"/>
        <v>736</v>
      </c>
      <c r="R43" s="364"/>
      <c r="S43" s="363">
        <f t="shared" si="116"/>
        <v>812</v>
      </c>
      <c r="T43" s="364"/>
      <c r="U43" s="363">
        <f t="shared" si="116"/>
        <v>1104</v>
      </c>
      <c r="V43" s="364"/>
      <c r="W43" s="363">
        <f t="shared" si="116"/>
        <v>1095</v>
      </c>
      <c r="X43" s="364"/>
      <c r="Y43" s="363">
        <f t="shared" si="116"/>
        <v>636</v>
      </c>
      <c r="Z43" s="364"/>
      <c r="AA43" s="363">
        <f t="shared" si="116"/>
        <v>0</v>
      </c>
      <c r="AB43" s="364"/>
      <c r="AC43" s="363">
        <f t="shared" si="116"/>
        <v>1088</v>
      </c>
      <c r="AD43" s="364"/>
      <c r="AE43" s="363">
        <f t="shared" si="116"/>
        <v>596</v>
      </c>
      <c r="AF43" s="364"/>
      <c r="AG43" s="363">
        <f t="shared" si="116"/>
        <v>1088</v>
      </c>
      <c r="AH43" s="364"/>
      <c r="AI43" s="363">
        <f t="shared" si="116"/>
        <v>784</v>
      </c>
      <c r="AJ43" s="364"/>
      <c r="AK43" s="363">
        <f t="shared" si="116"/>
        <v>768</v>
      </c>
      <c r="AL43" s="364"/>
      <c r="AM43" s="363">
        <f t="shared" si="116"/>
        <v>964</v>
      </c>
      <c r="AN43" s="364"/>
      <c r="AO43" s="365"/>
      <c r="AP43" s="365"/>
    </row>
    <row r="44" spans="1:42" ht="9" customHeight="1">
      <c r="A44" s="142"/>
      <c r="B44" s="142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</row>
    <row r="48" spans="1:42" ht="21">
      <c r="F48" s="366" t="s">
        <v>42</v>
      </c>
      <c r="G48" s="367"/>
      <c r="H48" s="367"/>
      <c r="I48" s="368"/>
      <c r="L48" s="369" t="s">
        <v>43</v>
      </c>
      <c r="M48" s="370"/>
      <c r="N48" s="370"/>
      <c r="O48" s="371"/>
    </row>
    <row r="49" spans="6:15">
      <c r="F49" s="372" t="s">
        <v>5</v>
      </c>
      <c r="G49" s="373"/>
      <c r="H49" s="374" t="s">
        <v>6</v>
      </c>
      <c r="I49" s="375"/>
      <c r="L49" s="372" t="s">
        <v>5</v>
      </c>
      <c r="M49" s="373"/>
      <c r="N49" s="374" t="s">
        <v>6</v>
      </c>
      <c r="O49" s="375"/>
    </row>
    <row r="50" spans="6:15">
      <c r="F50" s="347">
        <v>20</v>
      </c>
      <c r="G50" s="348"/>
      <c r="H50" s="351">
        <v>44</v>
      </c>
      <c r="I50" s="352"/>
      <c r="L50" s="355">
        <f>'Data-Info'!D10</f>
        <v>35</v>
      </c>
      <c r="M50" s="356"/>
      <c r="N50" s="359">
        <f>'Data-Info'!D11</f>
        <v>60</v>
      </c>
      <c r="O50" s="360"/>
    </row>
    <row r="51" spans="6:15">
      <c r="F51" s="349"/>
      <c r="G51" s="350"/>
      <c r="H51" s="353"/>
      <c r="I51" s="354"/>
      <c r="L51" s="357"/>
      <c r="M51" s="358"/>
      <c r="N51" s="361"/>
      <c r="O51" s="362"/>
    </row>
  </sheetData>
  <sheetProtection algorithmName="SHA-512" hashValue="4P7FeKhmTtyH/C7HveYNNO1Y7N2FSt8g6YmJjpKGssTHptL4GIASqwGkBJDY1SVoFT2isHSiK2o8rIjsZXzVLg==" saltValue="Md2zo4PLllqI3A7vh5qJiA==" spinCount="100000" sheet="1" formatColumns="0" formatRows="0"/>
  <mergeCells count="109">
    <mergeCell ref="AM1:AN1"/>
    <mergeCell ref="AO1:AP1"/>
    <mergeCell ref="A3:B3"/>
    <mergeCell ref="A4:B4"/>
    <mergeCell ref="A5:B5"/>
    <mergeCell ref="A6:B6"/>
    <mergeCell ref="AG1:AH1"/>
    <mergeCell ref="AI1:AJ1"/>
    <mergeCell ref="AK1:AL1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</mergeCells>
  <conditionalFormatting sqref="C3:AN34">
    <cfRule type="cellIs" dxfId="38" priority="75" operator="equal">
      <formula>"N- OFF"</formula>
    </cfRule>
  </conditionalFormatting>
  <conditionalFormatting sqref="C3:AP34">
    <cfRule type="cellIs" dxfId="37" priority="78" operator="equal">
      <formula>"D- OFF"</formula>
    </cfRule>
    <cfRule type="cellIs" dxfId="36" priority="79" operator="equal">
      <formula>"D- ON"</formula>
    </cfRule>
  </conditionalFormatting>
  <conditionalFormatting sqref="E3:E34">
    <cfRule type="cellIs" dxfId="35" priority="41" operator="equal">
      <formula>"N- NIGHT"</formula>
    </cfRule>
  </conditionalFormatting>
  <conditionalFormatting sqref="F3:F34">
    <cfRule type="cellIs" dxfId="34" priority="40" operator="equal">
      <formula>"N- ON"</formula>
    </cfRule>
  </conditionalFormatting>
  <conditionalFormatting sqref="G3:G34">
    <cfRule type="cellIs" dxfId="33" priority="39" operator="equal">
      <formula>"N- NIGHT"</formula>
    </cfRule>
  </conditionalFormatting>
  <conditionalFormatting sqref="H3:H34">
    <cfRule type="cellIs" dxfId="32" priority="38" operator="equal">
      <formula>"N- ON"</formula>
    </cfRule>
  </conditionalFormatting>
  <conditionalFormatting sqref="I3:I34">
    <cfRule type="cellIs" dxfId="31" priority="3" operator="equal">
      <formula>"N- NIGHT"</formula>
    </cfRule>
  </conditionalFormatting>
  <conditionalFormatting sqref="J3:J34">
    <cfRule type="cellIs" dxfId="30" priority="2" operator="equal">
      <formula>"N- ON"</formula>
    </cfRule>
  </conditionalFormatting>
  <conditionalFormatting sqref="K3:K34">
    <cfRule type="cellIs" dxfId="29" priority="13" operator="equal">
      <formula>"N- NIGHT"</formula>
    </cfRule>
  </conditionalFormatting>
  <conditionalFormatting sqref="L3:L34">
    <cfRule type="cellIs" dxfId="28" priority="12" operator="equal">
      <formula>"N- ON"</formula>
    </cfRule>
  </conditionalFormatting>
  <conditionalFormatting sqref="O3:O7">
    <cfRule type="cellIs" dxfId="27" priority="33" operator="equal">
      <formula>"N- NIGHT"</formula>
    </cfRule>
  </conditionalFormatting>
  <conditionalFormatting sqref="P3:P7">
    <cfRule type="cellIs" dxfId="26" priority="32" operator="equal">
      <formula>"N- ON"</formula>
    </cfRule>
  </conditionalFormatting>
  <conditionalFormatting sqref="R3:R5 AB3:AB7 D3:D34 N3:N34 AK4:AL4 Q6:R7 P8:R34 V8:X34 AB8:AD34 AH8:AL34">
    <cfRule type="cellIs" dxfId="25" priority="74" operator="equal">
      <formula>"N- ON"</formula>
    </cfRule>
  </conditionalFormatting>
  <conditionalFormatting sqref="S3:S7">
    <cfRule type="cellIs" dxfId="24" priority="31" operator="equal">
      <formula>"N- NIGHT"</formula>
    </cfRule>
  </conditionalFormatting>
  <conditionalFormatting sqref="T3:T34">
    <cfRule type="cellIs" dxfId="23" priority="8" operator="equal">
      <formula>"N- ON"</formula>
    </cfRule>
  </conditionalFormatting>
  <conditionalFormatting sqref="U3:U7">
    <cfRule type="cellIs" dxfId="22" priority="29" operator="equal">
      <formula>"N- NIGHT"</formula>
    </cfRule>
  </conditionalFormatting>
  <conditionalFormatting sqref="V3:V7">
    <cfRule type="cellIs" dxfId="21" priority="28" operator="equal">
      <formula>"N- ON"</formula>
    </cfRule>
  </conditionalFormatting>
  <conditionalFormatting sqref="W3:W7">
    <cfRule type="cellIs" dxfId="20" priority="27" operator="equal">
      <formula>"N- NIGHT"</formula>
    </cfRule>
  </conditionalFormatting>
  <conditionalFormatting sqref="X3:X7">
    <cfRule type="cellIs" dxfId="19" priority="26" operator="equal">
      <formula>"N- ON"</formula>
    </cfRule>
  </conditionalFormatting>
  <conditionalFormatting sqref="Y3:Y7">
    <cfRule type="cellIs" dxfId="18" priority="25" operator="equal">
      <formula>"N- NIGHT"</formula>
    </cfRule>
  </conditionalFormatting>
  <conditionalFormatting sqref="Z3:Z34">
    <cfRule type="cellIs" dxfId="17" priority="1" operator="equal">
      <formula>"N- ON"</formula>
    </cfRule>
  </conditionalFormatting>
  <conditionalFormatting sqref="AC3:AC7">
    <cfRule type="cellIs" dxfId="16" priority="23" operator="equal">
      <formula>"N- NIGHT"</formula>
    </cfRule>
  </conditionalFormatting>
  <conditionalFormatting sqref="AD3:AD7">
    <cfRule type="cellIs" dxfId="15" priority="22" operator="equal">
      <formula>"N- ON"</formula>
    </cfRule>
  </conditionalFormatting>
  <conditionalFormatting sqref="AE3:AE7">
    <cfRule type="cellIs" dxfId="14" priority="51" operator="equal">
      <formula>"N- NIGHT"</formula>
    </cfRule>
  </conditionalFormatting>
  <conditionalFormatting sqref="AF3:AF34">
    <cfRule type="cellIs" dxfId="13" priority="4" operator="equal">
      <formula>"N- ON"</formula>
    </cfRule>
  </conditionalFormatting>
  <conditionalFormatting sqref="AG3:AG7">
    <cfRule type="cellIs" dxfId="12" priority="21" operator="equal">
      <formula>"N- NIGHT"</formula>
    </cfRule>
  </conditionalFormatting>
  <conditionalFormatting sqref="AH3:AH7">
    <cfRule type="cellIs" dxfId="11" priority="20" operator="equal">
      <formula>"N- ON"</formula>
    </cfRule>
  </conditionalFormatting>
  <conditionalFormatting sqref="AI3:AI7">
    <cfRule type="cellIs" dxfId="10" priority="19" operator="equal">
      <formula>"N- NIGHT"</formula>
    </cfRule>
  </conditionalFormatting>
  <conditionalFormatting sqref="AJ3:AJ7">
    <cfRule type="cellIs" dxfId="9" priority="18" operator="equal">
      <formula>"N- ON"</formula>
    </cfRule>
  </conditionalFormatting>
  <conditionalFormatting sqref="AK3:AK7">
    <cfRule type="cellIs" dxfId="8" priority="17" operator="equal">
      <formula>"N- NIGHT"</formula>
    </cfRule>
  </conditionalFormatting>
  <conditionalFormatting sqref="AL3">
    <cfRule type="cellIs" dxfId="7" priority="72" operator="equal">
      <formula>"N- ON"</formula>
    </cfRule>
  </conditionalFormatting>
  <conditionalFormatting sqref="AL5:AL7">
    <cfRule type="cellIs" dxfId="6" priority="16" operator="equal">
      <formula>"N- ON"</formula>
    </cfRule>
  </conditionalFormatting>
  <conditionalFormatting sqref="AM3 Q3:Q5 AA3:AA7 C3:C34 M3:M34 AM4:AN4 Q6:R7 O8:S34 U8:Y34 AA8:AE34 AG8:AK34 AM8:AN34">
    <cfRule type="cellIs" dxfId="5" priority="76" operator="equal">
      <formula>"N- NIGHT"</formula>
    </cfRule>
  </conditionalFormatting>
  <conditionalFormatting sqref="AM5:AM7">
    <cfRule type="cellIs" dxfId="4" priority="15" operator="equal">
      <formula>"N- NIGHT"</formula>
    </cfRule>
  </conditionalFormatting>
  <conditionalFormatting sqref="AN3:AN34">
    <cfRule type="cellIs" dxfId="3" priority="14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Z3:Z34 F3:F34 H3:H34 D3:D34 L3:L34 N3:N34 P3:P34 R3:R34 T3:T34 V3:V34 X3:X34 AH3:AH34 J3:J34 AD3:AD34 AF3:AF34 AN3:AN34 AL3:AL34 AJ3:AJ34 AB3:AB34" xr:uid="{00000000-0002-0000-0200-000001000000}">
      <formula1>"N- ON,N- OFF"</formula1>
    </dataValidation>
    <dataValidation type="list" allowBlank="1" showInputMessage="1" showErrorMessage="1" sqref="Y3:Y34 E3:E34 G3:G34 C3:C34 K3:K34 M3:M34 O3:O34 Q3:Q34 S3:S34 U3:U34 W3:W34 AG3:AG34 I3:I34 AC3:AC34 AE3:AE34 AM3:AM34 AK3:AK34 AI3:AI34 AA3:AA34" xr:uid="{00000000-0002-0000-0200-000002000000}">
      <formula1>"D- ON,D- OFF"</formula1>
    </dataValidation>
  </dataValidations>
  <pageMargins left="0.7" right="0.7" top="0.75" bottom="0.75" header="0.3" footer="0.3"/>
  <pageSetup paperSize="9" orientation="portrait" r:id="rId1"/>
  <ignoredErrors>
    <ignoredError sqref="D41:D42 E41:AN42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85" zoomScaleNormal="85" workbookViewId="0">
      <pane xSplit="2" ySplit="1" topLeftCell="C11" activePane="bottomRight" state="frozen"/>
      <selection pane="bottomLeft"/>
      <selection pane="topRight"/>
      <selection pane="bottomRight" activeCell="K40" sqref="K40"/>
    </sheetView>
  </sheetViews>
  <sheetFormatPr defaultColWidth="9.14453125" defaultRowHeight="15"/>
  <cols>
    <col min="1" max="1" width="9.14453125" style="108"/>
    <col min="2" max="2" width="6.3203125" style="108" customWidth="1"/>
    <col min="3" max="40" width="7.12890625" style="109" customWidth="1"/>
    <col min="41" max="16384" width="9.14453125" style="109"/>
  </cols>
  <sheetData>
    <row r="1" spans="1:40" s="104" customFormat="1">
      <c r="A1" s="110"/>
      <c r="B1" s="111" t="s">
        <v>15</v>
      </c>
      <c r="C1" s="409" t="str">
        <f>'Meal Counting'!C36</f>
        <v>Aman</v>
      </c>
      <c r="D1" s="410"/>
      <c r="E1" s="407" t="str">
        <f>'Meal Counting'!E36</f>
        <v>Aklash</v>
      </c>
      <c r="F1" s="408"/>
      <c r="G1" s="407" t="str">
        <f>'Meal Counting'!G36</f>
        <v>Firdosh</v>
      </c>
      <c r="H1" s="408"/>
      <c r="I1" s="407" t="str">
        <f>'Meal Counting'!I36</f>
        <v>Iftikar</v>
      </c>
      <c r="J1" s="408"/>
      <c r="K1" s="407" t="str">
        <f>'Meal Counting'!K36</f>
        <v>Imran Molla</v>
      </c>
      <c r="L1" s="408"/>
      <c r="M1" s="407" t="str">
        <f>'Meal Counting'!M36</f>
        <v>Imran Saikh</v>
      </c>
      <c r="N1" s="408"/>
      <c r="O1" s="407" t="str">
        <f>'Meal Counting'!O36</f>
        <v>Jamal</v>
      </c>
      <c r="P1" s="408"/>
      <c r="Q1" s="407" t="str">
        <f>'Meal Counting'!Q36</f>
        <v>Masudur</v>
      </c>
      <c r="R1" s="408"/>
      <c r="S1" s="407" t="str">
        <f>'Meal Counting'!S36</f>
        <v>Mofazzal</v>
      </c>
      <c r="T1" s="408"/>
      <c r="U1" s="407" t="str">
        <f>'Meal Counting'!U36</f>
        <v>Nadim</v>
      </c>
      <c r="V1" s="408"/>
      <c r="W1" s="407" t="str">
        <f>'Meal Counting'!W36</f>
        <v>Omar Faruk</v>
      </c>
      <c r="X1" s="408"/>
      <c r="Y1" s="407" t="str">
        <f>'Meal Counting'!Y36</f>
        <v>Rahul</v>
      </c>
      <c r="Z1" s="408"/>
      <c r="AA1" s="407" t="str">
        <f>'Meal Counting'!AA36</f>
        <v>Rofikul</v>
      </c>
      <c r="AB1" s="408"/>
      <c r="AC1" s="407" t="str">
        <f>'Meal Counting'!AC36</f>
        <v>Sagir</v>
      </c>
      <c r="AD1" s="408"/>
      <c r="AE1" s="407" t="str">
        <f>'Meal Counting'!AE36</f>
        <v xml:space="preserve">Sahid Hossian </v>
      </c>
      <c r="AF1" s="408"/>
      <c r="AG1" s="407" t="str">
        <f>'Meal Counting'!AG36</f>
        <v>Sahid Laskar</v>
      </c>
      <c r="AH1" s="408"/>
      <c r="AI1" s="407" t="str">
        <f>'Meal Counting'!AI36</f>
        <v>Sahidullaha</v>
      </c>
      <c r="AJ1" s="408"/>
      <c r="AK1" s="407" t="str">
        <f>'Meal Counting'!AK36</f>
        <v>Samaun</v>
      </c>
      <c r="AL1" s="408"/>
      <c r="AM1" s="407" t="str">
        <f>'Meal Counting'!AM36</f>
        <v>Sayad</v>
      </c>
      <c r="AN1" s="408"/>
    </row>
    <row r="2" spans="1:40" s="104" customFormat="1">
      <c r="A2" s="112" t="s">
        <v>1</v>
      </c>
      <c r="B2" s="109"/>
      <c r="C2" s="113" t="s">
        <v>13</v>
      </c>
      <c r="D2" s="114" t="s">
        <v>14</v>
      </c>
      <c r="E2" s="113" t="s">
        <v>13</v>
      </c>
      <c r="F2" s="114" t="s">
        <v>14</v>
      </c>
      <c r="G2" s="113" t="s">
        <v>13</v>
      </c>
      <c r="H2" s="114" t="s">
        <v>14</v>
      </c>
      <c r="I2" s="113" t="s">
        <v>13</v>
      </c>
      <c r="J2" s="114" t="s">
        <v>14</v>
      </c>
      <c r="K2" s="113" t="s">
        <v>13</v>
      </c>
      <c r="L2" s="114" t="s">
        <v>14</v>
      </c>
      <c r="M2" s="113" t="s">
        <v>13</v>
      </c>
      <c r="N2" s="114" t="s">
        <v>14</v>
      </c>
      <c r="O2" s="113" t="s">
        <v>13</v>
      </c>
      <c r="P2" s="114" t="s">
        <v>14</v>
      </c>
      <c r="Q2" s="113" t="s">
        <v>13</v>
      </c>
      <c r="R2" s="114" t="s">
        <v>14</v>
      </c>
      <c r="S2" s="113" t="s">
        <v>13</v>
      </c>
      <c r="T2" s="114" t="s">
        <v>14</v>
      </c>
      <c r="U2" s="113" t="s">
        <v>13</v>
      </c>
      <c r="V2" s="114" t="s">
        <v>14</v>
      </c>
      <c r="W2" s="113" t="s">
        <v>13</v>
      </c>
      <c r="X2" s="114" t="s">
        <v>14</v>
      </c>
      <c r="Y2" s="113" t="s">
        <v>13</v>
      </c>
      <c r="Z2" s="114" t="s">
        <v>14</v>
      </c>
      <c r="AA2" s="113" t="s">
        <v>13</v>
      </c>
      <c r="AB2" s="114" t="s">
        <v>14</v>
      </c>
      <c r="AC2" s="113" t="s">
        <v>13</v>
      </c>
      <c r="AD2" s="114" t="s">
        <v>14</v>
      </c>
      <c r="AE2" s="113" t="s">
        <v>13</v>
      </c>
      <c r="AF2" s="114" t="s">
        <v>14</v>
      </c>
      <c r="AG2" s="113" t="s">
        <v>13</v>
      </c>
      <c r="AH2" s="114" t="s">
        <v>14</v>
      </c>
      <c r="AI2" s="113" t="s">
        <v>13</v>
      </c>
      <c r="AJ2" s="114" t="s">
        <v>14</v>
      </c>
      <c r="AK2" s="113" t="s">
        <v>13</v>
      </c>
      <c r="AL2" s="114" t="s">
        <v>14</v>
      </c>
      <c r="AM2" s="113" t="s">
        <v>13</v>
      </c>
      <c r="AN2" s="114" t="s">
        <v>14</v>
      </c>
    </row>
    <row r="3" spans="1:40" s="104" customFormat="1">
      <c r="A3" s="393">
        <f>Dashboard!C1</f>
        <v>45474</v>
      </c>
      <c r="B3" s="406"/>
      <c r="C3" s="115"/>
      <c r="D3" s="116"/>
      <c r="E3" s="117"/>
      <c r="F3" s="118">
        <v>1</v>
      </c>
      <c r="G3" s="117"/>
      <c r="H3" s="118">
        <v>2</v>
      </c>
      <c r="I3" s="117"/>
      <c r="J3" s="118"/>
      <c r="K3" s="117"/>
      <c r="L3" s="118"/>
      <c r="M3" s="117"/>
      <c r="N3" s="118"/>
      <c r="O3" s="117"/>
      <c r="P3" s="118"/>
      <c r="Q3" s="117"/>
      <c r="R3" s="118"/>
      <c r="S3" s="117"/>
      <c r="T3" s="118"/>
      <c r="U3" s="117"/>
      <c r="V3" s="118"/>
      <c r="W3" s="117"/>
      <c r="X3" s="118"/>
      <c r="Y3" s="117"/>
      <c r="Z3" s="118"/>
      <c r="AA3" s="117"/>
      <c r="AB3" s="118"/>
      <c r="AC3" s="117"/>
      <c r="AD3" s="118"/>
      <c r="AE3" s="117"/>
      <c r="AF3" s="118"/>
      <c r="AG3" s="117"/>
      <c r="AH3" s="118"/>
      <c r="AI3" s="117"/>
      <c r="AJ3" s="118"/>
      <c r="AK3" s="117"/>
      <c r="AL3" s="118"/>
      <c r="AM3" s="117"/>
      <c r="AN3" s="118"/>
    </row>
    <row r="4" spans="1:40" s="104" customFormat="1">
      <c r="A4" s="391">
        <f>A3+1</f>
        <v>45475</v>
      </c>
      <c r="B4" s="401"/>
      <c r="C4" s="117"/>
      <c r="D4" s="118"/>
      <c r="E4" s="117">
        <v>1</v>
      </c>
      <c r="F4" s="118">
        <v>1</v>
      </c>
      <c r="G4" s="117">
        <v>2</v>
      </c>
      <c r="H4" s="118">
        <v>2</v>
      </c>
      <c r="I4" s="117"/>
      <c r="J4" s="118">
        <v>1</v>
      </c>
      <c r="K4" s="117"/>
      <c r="L4" s="118"/>
      <c r="M4" s="117"/>
      <c r="N4" s="118"/>
      <c r="O4" s="117"/>
      <c r="P4" s="118"/>
      <c r="Q4" s="117"/>
      <c r="R4" s="118"/>
      <c r="S4" s="117"/>
      <c r="T4" s="118"/>
      <c r="U4" s="117"/>
      <c r="V4" s="118"/>
      <c r="W4" s="117"/>
      <c r="X4" s="118"/>
      <c r="Y4" s="117"/>
      <c r="Z4" s="118"/>
      <c r="AA4" s="117"/>
      <c r="AB4" s="118"/>
      <c r="AC4" s="117"/>
      <c r="AD4" s="118"/>
      <c r="AE4" s="117"/>
      <c r="AF4" s="118"/>
      <c r="AG4" s="117"/>
      <c r="AH4" s="118"/>
      <c r="AI4" s="117"/>
      <c r="AJ4" s="118"/>
      <c r="AK4" s="117"/>
      <c r="AL4" s="118"/>
      <c r="AM4" s="117"/>
      <c r="AN4" s="118"/>
    </row>
    <row r="5" spans="1:40" s="104" customFormat="1">
      <c r="A5" s="393">
        <f>A4+1</f>
        <v>45476</v>
      </c>
      <c r="B5" s="406"/>
      <c r="C5" s="117"/>
      <c r="D5" s="118"/>
      <c r="E5" s="117"/>
      <c r="F5" s="118">
        <v>1</v>
      </c>
      <c r="G5" s="117">
        <v>2</v>
      </c>
      <c r="H5" s="118"/>
      <c r="I5" s="117">
        <v>1</v>
      </c>
      <c r="J5" s="118"/>
      <c r="K5" s="117"/>
      <c r="L5" s="118"/>
      <c r="M5" s="117"/>
      <c r="N5" s="118"/>
      <c r="O5" s="117"/>
      <c r="P5" s="118"/>
      <c r="Q5" s="117"/>
      <c r="R5" s="118"/>
      <c r="S5" s="117"/>
      <c r="T5" s="118"/>
      <c r="U5" s="117"/>
      <c r="V5" s="118"/>
      <c r="W5" s="117"/>
      <c r="X5" s="118"/>
      <c r="Y5" s="117"/>
      <c r="Z5" s="118"/>
      <c r="AA5" s="117"/>
      <c r="AB5" s="118"/>
      <c r="AC5" s="117"/>
      <c r="AD5" s="118"/>
      <c r="AE5" s="117"/>
      <c r="AF5" s="118"/>
      <c r="AG5" s="117"/>
      <c r="AH5" s="118"/>
      <c r="AI5" s="117"/>
      <c r="AJ5" s="118"/>
      <c r="AK5" s="117"/>
      <c r="AL5" s="118"/>
      <c r="AM5" s="117"/>
      <c r="AN5" s="118"/>
    </row>
    <row r="6" spans="1:40" s="104" customFormat="1">
      <c r="A6" s="391">
        <f t="shared" ref="A6:A34" si="0">A5+1</f>
        <v>45477</v>
      </c>
      <c r="B6" s="401"/>
      <c r="C6" s="117"/>
      <c r="D6" s="118"/>
      <c r="E6" s="117">
        <v>1</v>
      </c>
      <c r="F6" s="118">
        <v>1</v>
      </c>
      <c r="G6" s="117">
        <v>2</v>
      </c>
      <c r="H6" s="118">
        <v>2</v>
      </c>
      <c r="I6" s="117"/>
      <c r="J6" s="118">
        <v>1</v>
      </c>
      <c r="K6" s="117"/>
      <c r="L6" s="118"/>
      <c r="M6" s="117"/>
      <c r="N6" s="118"/>
      <c r="O6" s="117"/>
      <c r="P6" s="118"/>
      <c r="Q6" s="117"/>
      <c r="R6" s="118"/>
      <c r="S6" s="117"/>
      <c r="T6" s="118"/>
      <c r="U6" s="117"/>
      <c r="V6" s="118">
        <v>1</v>
      </c>
      <c r="W6" s="117"/>
      <c r="X6" s="118"/>
      <c r="Y6" s="117"/>
      <c r="Z6" s="118"/>
      <c r="AA6" s="117"/>
      <c r="AB6" s="118"/>
      <c r="AC6" s="117"/>
      <c r="AD6" s="118"/>
      <c r="AE6" s="117"/>
      <c r="AF6" s="118"/>
      <c r="AG6" s="117"/>
      <c r="AH6" s="118"/>
      <c r="AI6" s="117"/>
      <c r="AJ6" s="118"/>
      <c r="AK6" s="117"/>
      <c r="AL6" s="118"/>
      <c r="AM6" s="117"/>
      <c r="AN6" s="118"/>
    </row>
    <row r="7" spans="1:40" s="104" customFormat="1">
      <c r="A7" s="393">
        <f t="shared" si="0"/>
        <v>45478</v>
      </c>
      <c r="B7" s="406"/>
      <c r="C7" s="117"/>
      <c r="D7" s="118"/>
      <c r="E7" s="117">
        <v>1</v>
      </c>
      <c r="F7" s="118">
        <v>1</v>
      </c>
      <c r="G7" s="117">
        <v>2</v>
      </c>
      <c r="H7" s="118">
        <v>2</v>
      </c>
      <c r="I7" s="117">
        <v>1</v>
      </c>
      <c r="J7" s="118"/>
      <c r="K7" s="117"/>
      <c r="L7" s="118"/>
      <c r="M7" s="117"/>
      <c r="N7" s="118"/>
      <c r="O7" s="117"/>
      <c r="P7" s="118"/>
      <c r="Q7" s="117"/>
      <c r="R7" s="118">
        <v>1</v>
      </c>
      <c r="S7" s="117"/>
      <c r="T7" s="118"/>
      <c r="U7" s="117"/>
      <c r="V7" s="118"/>
      <c r="W7" s="117"/>
      <c r="X7" s="118"/>
      <c r="Y7" s="117"/>
      <c r="Z7" s="118"/>
      <c r="AA7" s="117"/>
      <c r="AB7" s="118"/>
      <c r="AC7" s="117"/>
      <c r="AD7" s="118"/>
      <c r="AE7" s="117"/>
      <c r="AF7" s="118"/>
      <c r="AG7" s="117"/>
      <c r="AH7" s="118"/>
      <c r="AI7" s="117"/>
      <c r="AJ7" s="118"/>
      <c r="AK7" s="117"/>
      <c r="AL7" s="118"/>
      <c r="AM7" s="117"/>
      <c r="AN7" s="118"/>
    </row>
    <row r="8" spans="1:40" s="104" customFormat="1">
      <c r="A8" s="391">
        <f t="shared" si="0"/>
        <v>45479</v>
      </c>
      <c r="B8" s="401"/>
      <c r="C8" s="117"/>
      <c r="D8" s="118"/>
      <c r="E8" s="117"/>
      <c r="F8" s="118"/>
      <c r="G8" s="117"/>
      <c r="H8" s="118"/>
      <c r="I8" s="117"/>
      <c r="J8" s="118"/>
      <c r="K8" s="117"/>
      <c r="L8" s="118"/>
      <c r="M8" s="117"/>
      <c r="N8" s="118"/>
      <c r="O8" s="117"/>
      <c r="P8" s="118"/>
      <c r="Q8" s="117"/>
      <c r="R8" s="118"/>
      <c r="S8" s="117"/>
      <c r="T8" s="118"/>
      <c r="U8" s="117"/>
      <c r="V8" s="118"/>
      <c r="W8" s="117"/>
      <c r="X8" s="118"/>
      <c r="Y8" s="117"/>
      <c r="Z8" s="118"/>
      <c r="AA8" s="117"/>
      <c r="AB8" s="118"/>
      <c r="AC8" s="117"/>
      <c r="AD8" s="118"/>
      <c r="AE8" s="117"/>
      <c r="AF8" s="118"/>
      <c r="AG8" s="117"/>
      <c r="AH8" s="118"/>
      <c r="AI8" s="117"/>
      <c r="AJ8" s="118"/>
      <c r="AK8" s="117"/>
      <c r="AL8" s="118"/>
      <c r="AM8" s="117"/>
      <c r="AN8" s="118"/>
    </row>
    <row r="9" spans="1:40" s="104" customFormat="1">
      <c r="A9" s="393">
        <f t="shared" si="0"/>
        <v>45480</v>
      </c>
      <c r="B9" s="406"/>
      <c r="C9" s="117"/>
      <c r="D9" s="118"/>
      <c r="E9" s="117"/>
      <c r="F9" s="118"/>
      <c r="G9" s="117"/>
      <c r="H9" s="118"/>
      <c r="I9" s="117"/>
      <c r="J9" s="118"/>
      <c r="K9" s="117"/>
      <c r="L9" s="118"/>
      <c r="M9" s="117"/>
      <c r="N9" s="118"/>
      <c r="O9" s="117"/>
      <c r="P9" s="118"/>
      <c r="Q9" s="117"/>
      <c r="R9" s="118">
        <v>1</v>
      </c>
      <c r="S9" s="117"/>
      <c r="T9" s="118"/>
      <c r="U9" s="117"/>
      <c r="V9" s="118"/>
      <c r="W9" s="117"/>
      <c r="X9" s="118">
        <v>1</v>
      </c>
      <c r="Y9" s="117"/>
      <c r="Z9" s="118"/>
      <c r="AA9" s="117"/>
      <c r="AB9" s="118"/>
      <c r="AC9" s="117"/>
      <c r="AD9" s="118"/>
      <c r="AE9" s="117"/>
      <c r="AF9" s="118"/>
      <c r="AG9" s="117"/>
      <c r="AH9" s="118"/>
      <c r="AI9" s="117"/>
      <c r="AJ9" s="118"/>
      <c r="AK9" s="117"/>
      <c r="AL9" s="118"/>
      <c r="AM9" s="117"/>
      <c r="AN9" s="118"/>
    </row>
    <row r="10" spans="1:40" s="104" customFormat="1">
      <c r="A10" s="391">
        <f t="shared" si="0"/>
        <v>45481</v>
      </c>
      <c r="B10" s="401"/>
      <c r="C10" s="117"/>
      <c r="D10" s="118"/>
      <c r="E10" s="117"/>
      <c r="F10" s="118"/>
      <c r="G10" s="117"/>
      <c r="H10" s="118"/>
      <c r="I10" s="117"/>
      <c r="J10" s="118"/>
      <c r="K10" s="117"/>
      <c r="L10" s="118"/>
      <c r="M10" s="117"/>
      <c r="N10" s="118"/>
      <c r="O10" s="117"/>
      <c r="P10" s="118"/>
      <c r="Q10" s="117"/>
      <c r="R10" s="118"/>
      <c r="S10" s="117"/>
      <c r="T10" s="118"/>
      <c r="U10" s="117"/>
      <c r="V10" s="118"/>
      <c r="W10" s="117">
        <v>1</v>
      </c>
      <c r="X10" s="118"/>
      <c r="Y10" s="117"/>
      <c r="Z10" s="118"/>
      <c r="AA10" s="117"/>
      <c r="AB10" s="118"/>
      <c r="AC10" s="117"/>
      <c r="AD10" s="118"/>
      <c r="AE10" s="117"/>
      <c r="AF10" s="118"/>
      <c r="AG10" s="117"/>
      <c r="AH10" s="118"/>
      <c r="AI10" s="117"/>
      <c r="AJ10" s="118"/>
      <c r="AK10" s="117"/>
      <c r="AL10" s="118"/>
      <c r="AM10" s="117"/>
      <c r="AN10" s="118"/>
    </row>
    <row r="11" spans="1:40" s="104" customFormat="1">
      <c r="A11" s="393">
        <f t="shared" si="0"/>
        <v>45482</v>
      </c>
      <c r="B11" s="406"/>
      <c r="C11" s="117"/>
      <c r="D11" s="118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118"/>
      <c r="AC11" s="117"/>
      <c r="AD11" s="118"/>
      <c r="AE11" s="117"/>
      <c r="AF11" s="118"/>
      <c r="AG11" s="117"/>
      <c r="AH11" s="118"/>
      <c r="AI11" s="117"/>
      <c r="AJ11" s="118"/>
      <c r="AK11" s="117"/>
      <c r="AL11" s="118"/>
      <c r="AM11" s="117"/>
      <c r="AN11" s="118"/>
    </row>
    <row r="12" spans="1:40" s="104" customFormat="1">
      <c r="A12" s="391">
        <f t="shared" si="0"/>
        <v>45483</v>
      </c>
      <c r="B12" s="401"/>
      <c r="C12" s="117"/>
      <c r="D12" s="118"/>
      <c r="E12" s="117"/>
      <c r="F12" s="118"/>
      <c r="G12" s="117"/>
      <c r="H12" s="118"/>
      <c r="I12" s="117"/>
      <c r="J12" s="118"/>
      <c r="K12" s="117"/>
      <c r="L12" s="118"/>
      <c r="M12" s="117"/>
      <c r="N12" s="118"/>
      <c r="O12" s="117"/>
      <c r="P12" s="118"/>
      <c r="Q12" s="117"/>
      <c r="R12" s="118"/>
      <c r="S12" s="117"/>
      <c r="T12" s="118"/>
      <c r="U12" s="117"/>
      <c r="V12" s="118"/>
      <c r="W12" s="117"/>
      <c r="X12" s="118"/>
      <c r="Y12" s="117"/>
      <c r="Z12" s="118"/>
      <c r="AA12" s="117"/>
      <c r="AB12" s="118"/>
      <c r="AC12" s="117"/>
      <c r="AD12" s="118"/>
      <c r="AE12" s="117"/>
      <c r="AF12" s="118"/>
      <c r="AG12" s="117"/>
      <c r="AH12" s="118"/>
      <c r="AI12" s="117"/>
      <c r="AJ12" s="118"/>
      <c r="AK12" s="117"/>
      <c r="AL12" s="118"/>
      <c r="AM12" s="117"/>
      <c r="AN12" s="118"/>
    </row>
    <row r="13" spans="1:40" s="104" customFormat="1">
      <c r="A13" s="393">
        <f t="shared" si="0"/>
        <v>45484</v>
      </c>
      <c r="B13" s="406"/>
      <c r="C13" s="117"/>
      <c r="D13" s="118"/>
      <c r="E13" s="117"/>
      <c r="F13" s="118"/>
      <c r="G13" s="117"/>
      <c r="H13" s="118"/>
      <c r="I13" s="117"/>
      <c r="J13" s="118"/>
      <c r="K13" s="117"/>
      <c r="L13" s="118"/>
      <c r="M13" s="117"/>
      <c r="N13" s="118"/>
      <c r="O13" s="117"/>
      <c r="P13" s="118"/>
      <c r="Q13" s="117"/>
      <c r="R13" s="118"/>
      <c r="S13" s="117"/>
      <c r="T13" s="118"/>
      <c r="U13" s="117"/>
      <c r="V13" s="118"/>
      <c r="W13" s="117"/>
      <c r="X13" s="118"/>
      <c r="Y13" s="117"/>
      <c r="Z13" s="118"/>
      <c r="AA13" s="117"/>
      <c r="AB13" s="118"/>
      <c r="AC13" s="117"/>
      <c r="AD13" s="118"/>
      <c r="AE13" s="117"/>
      <c r="AF13" s="118"/>
      <c r="AG13" s="117"/>
      <c r="AH13" s="118"/>
      <c r="AI13" s="117"/>
      <c r="AJ13" s="118"/>
      <c r="AK13" s="117"/>
      <c r="AL13" s="118"/>
      <c r="AM13" s="117"/>
      <c r="AN13" s="118"/>
    </row>
    <row r="14" spans="1:40" s="104" customFormat="1">
      <c r="A14" s="391">
        <f t="shared" si="0"/>
        <v>45485</v>
      </c>
      <c r="B14" s="401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7"/>
      <c r="N14" s="118"/>
      <c r="O14" s="117"/>
      <c r="P14" s="118"/>
      <c r="Q14" s="117"/>
      <c r="R14" s="118"/>
      <c r="S14" s="117"/>
      <c r="T14" s="118"/>
      <c r="U14" s="117"/>
      <c r="V14" s="118"/>
      <c r="W14" s="117"/>
      <c r="X14" s="118"/>
      <c r="Y14" s="117"/>
      <c r="Z14" s="118"/>
      <c r="AA14" s="117"/>
      <c r="AB14" s="118"/>
      <c r="AC14" s="117"/>
      <c r="AD14" s="118"/>
      <c r="AE14" s="117"/>
      <c r="AF14" s="118"/>
      <c r="AG14" s="117"/>
      <c r="AH14" s="118"/>
      <c r="AI14" s="117"/>
      <c r="AJ14" s="118"/>
      <c r="AK14" s="117"/>
      <c r="AL14" s="118"/>
      <c r="AM14" s="117"/>
      <c r="AN14" s="118"/>
    </row>
    <row r="15" spans="1:40" s="104" customFormat="1">
      <c r="A15" s="393">
        <f t="shared" si="0"/>
        <v>45486</v>
      </c>
      <c r="B15" s="406"/>
      <c r="C15" s="117"/>
      <c r="D15" s="118"/>
      <c r="E15" s="117"/>
      <c r="F15" s="118"/>
      <c r="G15" s="117"/>
      <c r="H15" s="118"/>
      <c r="I15" s="117">
        <v>1</v>
      </c>
      <c r="J15" s="118"/>
      <c r="K15" s="117"/>
      <c r="L15" s="118"/>
      <c r="M15" s="117"/>
      <c r="N15" s="118"/>
      <c r="O15" s="117"/>
      <c r="P15" s="118"/>
      <c r="Q15" s="117"/>
      <c r="R15" s="118"/>
      <c r="S15" s="117"/>
      <c r="T15" s="118"/>
      <c r="U15" s="117"/>
      <c r="V15" s="118"/>
      <c r="W15" s="117"/>
      <c r="X15" s="118"/>
      <c r="Y15" s="117"/>
      <c r="Z15" s="118"/>
      <c r="AA15" s="117"/>
      <c r="AB15" s="118"/>
      <c r="AC15" s="117"/>
      <c r="AD15" s="118"/>
      <c r="AE15" s="117"/>
      <c r="AF15" s="118"/>
      <c r="AG15" s="117"/>
      <c r="AH15" s="118"/>
      <c r="AI15" s="117"/>
      <c r="AJ15" s="118"/>
      <c r="AK15" s="117"/>
      <c r="AL15" s="118"/>
      <c r="AM15" s="117"/>
      <c r="AN15" s="118"/>
    </row>
    <row r="16" spans="1:40" s="104" customFormat="1">
      <c r="A16" s="391">
        <f t="shared" si="0"/>
        <v>45487</v>
      </c>
      <c r="B16" s="401"/>
      <c r="C16" s="117"/>
      <c r="D16" s="118"/>
      <c r="E16" s="117"/>
      <c r="F16" s="118"/>
      <c r="G16" s="117"/>
      <c r="H16" s="118"/>
      <c r="I16" s="117"/>
      <c r="J16" s="118"/>
      <c r="K16" s="117"/>
      <c r="L16" s="118"/>
      <c r="M16" s="117"/>
      <c r="N16" s="118"/>
      <c r="O16" s="117"/>
      <c r="P16" s="118"/>
      <c r="Q16" s="117"/>
      <c r="R16" s="118"/>
      <c r="S16" s="117"/>
      <c r="T16" s="118"/>
      <c r="U16" s="117"/>
      <c r="V16" s="118"/>
      <c r="W16" s="117"/>
      <c r="X16" s="118"/>
      <c r="Y16" s="117"/>
      <c r="Z16" s="118"/>
      <c r="AA16" s="117"/>
      <c r="AB16" s="118"/>
      <c r="AC16" s="117"/>
      <c r="AD16" s="118"/>
      <c r="AE16" s="117"/>
      <c r="AF16" s="118"/>
      <c r="AG16" s="117"/>
      <c r="AH16" s="118"/>
      <c r="AI16" s="117"/>
      <c r="AJ16" s="118"/>
      <c r="AK16" s="117"/>
      <c r="AL16" s="118"/>
      <c r="AM16" s="117"/>
      <c r="AN16" s="118"/>
    </row>
    <row r="17" spans="1:40" s="104" customFormat="1">
      <c r="A17" s="393">
        <f t="shared" si="0"/>
        <v>45488</v>
      </c>
      <c r="B17" s="406"/>
      <c r="C17" s="117"/>
      <c r="D17" s="118"/>
      <c r="E17" s="117"/>
      <c r="F17" s="118"/>
      <c r="G17" s="117"/>
      <c r="H17" s="118"/>
      <c r="I17" s="117"/>
      <c r="J17" s="118"/>
      <c r="K17" s="117"/>
      <c r="L17" s="118"/>
      <c r="M17" s="117"/>
      <c r="N17" s="118"/>
      <c r="O17" s="117"/>
      <c r="P17" s="118"/>
      <c r="Q17" s="117"/>
      <c r="R17" s="118"/>
      <c r="S17" s="117"/>
      <c r="T17" s="118"/>
      <c r="U17" s="117"/>
      <c r="V17" s="118"/>
      <c r="W17" s="117"/>
      <c r="X17" s="118"/>
      <c r="Y17" s="117"/>
      <c r="Z17" s="118"/>
      <c r="AA17" s="117"/>
      <c r="AB17" s="118"/>
      <c r="AC17" s="117"/>
      <c r="AD17" s="118"/>
      <c r="AE17" s="117"/>
      <c r="AF17" s="118"/>
      <c r="AG17" s="117"/>
      <c r="AH17" s="118"/>
      <c r="AI17" s="117"/>
      <c r="AJ17" s="118"/>
      <c r="AK17" s="117"/>
      <c r="AL17" s="118"/>
      <c r="AM17" s="117"/>
      <c r="AN17" s="118"/>
    </row>
    <row r="18" spans="1:40" s="104" customFormat="1">
      <c r="A18" s="391">
        <f t="shared" si="0"/>
        <v>45489</v>
      </c>
      <c r="B18" s="401"/>
      <c r="C18" s="117"/>
      <c r="D18" s="118"/>
      <c r="E18" s="117"/>
      <c r="F18" s="118"/>
      <c r="G18" s="117"/>
      <c r="H18" s="118"/>
      <c r="I18" s="117"/>
      <c r="J18" s="118"/>
      <c r="K18" s="117"/>
      <c r="L18" s="118"/>
      <c r="M18" s="117"/>
      <c r="N18" s="118"/>
      <c r="O18" s="117"/>
      <c r="P18" s="118"/>
      <c r="Q18" s="117"/>
      <c r="R18" s="118"/>
      <c r="S18" s="117"/>
      <c r="T18" s="118"/>
      <c r="U18" s="117"/>
      <c r="V18" s="118"/>
      <c r="W18" s="117"/>
      <c r="X18" s="118"/>
      <c r="Y18" s="117"/>
      <c r="Z18" s="118"/>
      <c r="AA18" s="117"/>
      <c r="AB18" s="118"/>
      <c r="AC18" s="117"/>
      <c r="AD18" s="118"/>
      <c r="AE18" s="117"/>
      <c r="AF18" s="118"/>
      <c r="AG18" s="117"/>
      <c r="AH18" s="118"/>
      <c r="AI18" s="117"/>
      <c r="AJ18" s="118"/>
      <c r="AK18" s="117"/>
      <c r="AL18" s="118"/>
      <c r="AM18" s="117"/>
      <c r="AN18" s="118"/>
    </row>
    <row r="19" spans="1:40" s="104" customFormat="1">
      <c r="A19" s="393">
        <f t="shared" si="0"/>
        <v>45490</v>
      </c>
      <c r="B19" s="406"/>
      <c r="C19" s="117"/>
      <c r="D19" s="118"/>
      <c r="E19" s="117"/>
      <c r="F19" s="118"/>
      <c r="G19" s="117"/>
      <c r="H19" s="118"/>
      <c r="I19" s="117"/>
      <c r="J19" s="118"/>
      <c r="K19" s="117"/>
      <c r="L19" s="118"/>
      <c r="M19" s="117"/>
      <c r="N19" s="118"/>
      <c r="O19" s="117"/>
      <c r="P19" s="118"/>
      <c r="Q19" s="117"/>
      <c r="R19" s="118"/>
      <c r="S19" s="117"/>
      <c r="T19" s="118"/>
      <c r="U19" s="117"/>
      <c r="V19" s="118"/>
      <c r="W19" s="117"/>
      <c r="X19" s="118"/>
      <c r="Y19" s="117"/>
      <c r="Z19" s="118"/>
      <c r="AA19" s="117"/>
      <c r="AB19" s="118"/>
      <c r="AC19" s="117"/>
      <c r="AD19" s="118"/>
      <c r="AE19" s="117"/>
      <c r="AF19" s="118"/>
      <c r="AG19" s="117"/>
      <c r="AH19" s="118"/>
      <c r="AI19" s="117"/>
      <c r="AJ19" s="118"/>
      <c r="AK19" s="117"/>
      <c r="AL19" s="118"/>
      <c r="AM19" s="117"/>
      <c r="AN19" s="118"/>
    </row>
    <row r="20" spans="1:40" s="104" customFormat="1">
      <c r="A20" s="391">
        <f t="shared" si="0"/>
        <v>45491</v>
      </c>
      <c r="B20" s="401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7"/>
      <c r="N20" s="118"/>
      <c r="O20" s="117"/>
      <c r="P20" s="118"/>
      <c r="Q20" s="117"/>
      <c r="R20" s="118"/>
      <c r="S20" s="117"/>
      <c r="T20" s="118"/>
      <c r="U20" s="117"/>
      <c r="V20" s="118"/>
      <c r="W20" s="117"/>
      <c r="X20" s="118"/>
      <c r="Y20" s="117"/>
      <c r="Z20" s="118"/>
      <c r="AA20" s="117"/>
      <c r="AB20" s="118"/>
      <c r="AC20" s="117"/>
      <c r="AD20" s="118"/>
      <c r="AE20" s="117"/>
      <c r="AF20" s="118"/>
      <c r="AG20" s="117"/>
      <c r="AH20" s="118"/>
      <c r="AI20" s="117"/>
      <c r="AJ20" s="118"/>
      <c r="AK20" s="117"/>
      <c r="AL20" s="118"/>
      <c r="AM20" s="117"/>
      <c r="AN20" s="118"/>
    </row>
    <row r="21" spans="1:40" s="104" customFormat="1">
      <c r="A21" s="393">
        <f t="shared" si="0"/>
        <v>45492</v>
      </c>
      <c r="B21" s="406"/>
      <c r="C21" s="117"/>
      <c r="D21" s="118"/>
      <c r="E21" s="117"/>
      <c r="F21" s="118"/>
      <c r="G21" s="117"/>
      <c r="H21" s="118"/>
      <c r="I21" s="117"/>
      <c r="J21" s="118"/>
      <c r="K21" s="117"/>
      <c r="L21" s="118"/>
      <c r="M21" s="117"/>
      <c r="N21" s="118"/>
      <c r="O21" s="117"/>
      <c r="P21" s="118"/>
      <c r="Q21" s="117"/>
      <c r="R21" s="118"/>
      <c r="S21" s="117"/>
      <c r="T21" s="118"/>
      <c r="U21" s="117"/>
      <c r="V21" s="118"/>
      <c r="W21" s="117"/>
      <c r="X21" s="118"/>
      <c r="Y21" s="117"/>
      <c r="Z21" s="118"/>
      <c r="AA21" s="117"/>
      <c r="AB21" s="118"/>
      <c r="AC21" s="117"/>
      <c r="AD21" s="118"/>
      <c r="AE21" s="117"/>
      <c r="AF21" s="118"/>
      <c r="AG21" s="117"/>
      <c r="AH21" s="118"/>
      <c r="AI21" s="117"/>
      <c r="AJ21" s="118"/>
      <c r="AK21" s="117"/>
      <c r="AL21" s="118"/>
      <c r="AM21" s="117"/>
      <c r="AN21" s="118"/>
    </row>
    <row r="22" spans="1:40" s="104" customFormat="1">
      <c r="A22" s="391">
        <f t="shared" si="0"/>
        <v>45493</v>
      </c>
      <c r="B22" s="401"/>
      <c r="C22" s="117"/>
      <c r="D22" s="118"/>
      <c r="E22" s="117"/>
      <c r="F22" s="118"/>
      <c r="G22" s="117"/>
      <c r="H22" s="118"/>
      <c r="I22" s="117"/>
      <c r="J22" s="118"/>
      <c r="K22" s="117"/>
      <c r="L22" s="118"/>
      <c r="M22" s="117"/>
      <c r="N22" s="118"/>
      <c r="O22" s="117"/>
      <c r="P22" s="118"/>
      <c r="Q22" s="117"/>
      <c r="R22" s="118"/>
      <c r="S22" s="117"/>
      <c r="T22" s="118"/>
      <c r="U22" s="117"/>
      <c r="V22" s="118"/>
      <c r="W22" s="117"/>
      <c r="X22" s="118"/>
      <c r="Y22" s="117"/>
      <c r="Z22" s="118"/>
      <c r="AA22" s="117"/>
      <c r="AB22" s="118"/>
      <c r="AC22" s="117"/>
      <c r="AD22" s="118"/>
      <c r="AE22" s="117"/>
      <c r="AF22" s="118"/>
      <c r="AG22" s="117"/>
      <c r="AH22" s="118"/>
      <c r="AI22" s="117"/>
      <c r="AJ22" s="118"/>
      <c r="AK22" s="117"/>
      <c r="AL22" s="118"/>
      <c r="AM22" s="117"/>
      <c r="AN22" s="118"/>
    </row>
    <row r="23" spans="1:40" s="104" customFormat="1">
      <c r="A23" s="393">
        <f t="shared" si="0"/>
        <v>45494</v>
      </c>
      <c r="B23" s="406"/>
      <c r="C23" s="117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</row>
    <row r="24" spans="1:40" s="104" customFormat="1">
      <c r="A24" s="391">
        <f t="shared" si="0"/>
        <v>45495</v>
      </c>
      <c r="B24" s="401"/>
      <c r="C24" s="117"/>
      <c r="D24" s="118"/>
      <c r="E24" s="117"/>
      <c r="F24" s="118"/>
      <c r="G24" s="117"/>
      <c r="H24" s="118"/>
      <c r="I24" s="117"/>
      <c r="J24" s="118"/>
      <c r="K24" s="117"/>
      <c r="L24" s="118"/>
      <c r="M24" s="117"/>
      <c r="N24" s="118"/>
      <c r="O24" s="117"/>
      <c r="P24" s="118"/>
      <c r="Q24" s="117"/>
      <c r="R24" s="118"/>
      <c r="S24" s="117"/>
      <c r="T24" s="118"/>
      <c r="U24" s="117"/>
      <c r="V24" s="118"/>
      <c r="W24" s="117"/>
      <c r="X24" s="118"/>
      <c r="Y24" s="117"/>
      <c r="Z24" s="118"/>
      <c r="AA24" s="117"/>
      <c r="AB24" s="118"/>
      <c r="AC24" s="117"/>
      <c r="AD24" s="118"/>
      <c r="AE24" s="117"/>
      <c r="AF24" s="118"/>
      <c r="AG24" s="117"/>
      <c r="AH24" s="118"/>
      <c r="AI24" s="117"/>
      <c r="AJ24" s="118"/>
      <c r="AK24" s="117"/>
      <c r="AL24" s="118"/>
      <c r="AM24" s="117"/>
      <c r="AN24" s="118"/>
    </row>
    <row r="25" spans="1:40" s="104" customFormat="1">
      <c r="A25" s="393">
        <f t="shared" si="0"/>
        <v>45496</v>
      </c>
      <c r="B25" s="406"/>
      <c r="C25" s="117"/>
      <c r="D25" s="118"/>
      <c r="E25" s="117"/>
      <c r="F25" s="118"/>
      <c r="G25" s="117"/>
      <c r="H25" s="118"/>
      <c r="I25" s="117"/>
      <c r="J25" s="118"/>
      <c r="K25" s="117"/>
      <c r="L25" s="118"/>
      <c r="M25" s="117"/>
      <c r="N25" s="118"/>
      <c r="O25" s="117"/>
      <c r="P25" s="118"/>
      <c r="Q25" s="117"/>
      <c r="R25" s="118"/>
      <c r="S25" s="117"/>
      <c r="T25" s="118"/>
      <c r="U25" s="117"/>
      <c r="V25" s="118"/>
      <c r="W25" s="117"/>
      <c r="X25" s="118"/>
      <c r="Y25" s="117"/>
      <c r="Z25" s="118"/>
      <c r="AA25" s="117"/>
      <c r="AB25" s="118"/>
      <c r="AC25" s="117"/>
      <c r="AD25" s="118"/>
      <c r="AE25" s="117"/>
      <c r="AF25" s="118"/>
      <c r="AG25" s="117"/>
      <c r="AH25" s="118"/>
      <c r="AI25" s="117"/>
      <c r="AJ25" s="118"/>
      <c r="AK25" s="117"/>
      <c r="AL25" s="118"/>
      <c r="AM25" s="117"/>
      <c r="AN25" s="118"/>
    </row>
    <row r="26" spans="1:40" s="104" customFormat="1">
      <c r="A26" s="391">
        <f t="shared" si="0"/>
        <v>45497</v>
      </c>
      <c r="B26" s="401"/>
      <c r="C26" s="117"/>
      <c r="D26" s="118"/>
      <c r="E26" s="117"/>
      <c r="F26" s="118"/>
      <c r="G26" s="117"/>
      <c r="H26" s="118"/>
      <c r="I26" s="117"/>
      <c r="J26" s="118"/>
      <c r="K26" s="117"/>
      <c r="L26" s="118"/>
      <c r="M26" s="117"/>
      <c r="N26" s="118"/>
      <c r="O26" s="117"/>
      <c r="P26" s="118"/>
      <c r="Q26" s="117"/>
      <c r="R26" s="118"/>
      <c r="S26" s="117"/>
      <c r="T26" s="118"/>
      <c r="U26" s="117"/>
      <c r="V26" s="118"/>
      <c r="W26" s="117"/>
      <c r="X26" s="118"/>
      <c r="Y26" s="117"/>
      <c r="Z26" s="118"/>
      <c r="AA26" s="117"/>
      <c r="AB26" s="118"/>
      <c r="AC26" s="117"/>
      <c r="AD26" s="118"/>
      <c r="AE26" s="117"/>
      <c r="AF26" s="118"/>
      <c r="AG26" s="117"/>
      <c r="AH26" s="118"/>
      <c r="AI26" s="117"/>
      <c r="AJ26" s="118"/>
      <c r="AK26" s="117"/>
      <c r="AL26" s="118"/>
      <c r="AM26" s="117"/>
      <c r="AN26" s="118"/>
    </row>
    <row r="27" spans="1:40" s="104" customFormat="1">
      <c r="A27" s="393">
        <f t="shared" si="0"/>
        <v>45498</v>
      </c>
      <c r="B27" s="406"/>
      <c r="C27" s="117"/>
      <c r="D27" s="118"/>
      <c r="E27" s="117"/>
      <c r="F27" s="118"/>
      <c r="G27" s="117"/>
      <c r="H27" s="118"/>
      <c r="I27" s="117"/>
      <c r="J27" s="118"/>
      <c r="K27" s="117"/>
      <c r="L27" s="118"/>
      <c r="M27" s="117"/>
      <c r="N27" s="118"/>
      <c r="O27" s="117"/>
      <c r="P27" s="118"/>
      <c r="Q27" s="117"/>
      <c r="R27" s="118"/>
      <c r="S27" s="117"/>
      <c r="T27" s="118"/>
      <c r="U27" s="117"/>
      <c r="V27" s="118"/>
      <c r="W27" s="117"/>
      <c r="X27" s="118"/>
      <c r="Y27" s="117"/>
      <c r="Z27" s="118"/>
      <c r="AA27" s="117"/>
      <c r="AB27" s="118"/>
      <c r="AC27" s="117"/>
      <c r="AD27" s="118"/>
      <c r="AE27" s="117"/>
      <c r="AF27" s="118"/>
      <c r="AG27" s="117"/>
      <c r="AH27" s="118"/>
      <c r="AI27" s="117"/>
      <c r="AJ27" s="118"/>
      <c r="AK27" s="117"/>
      <c r="AL27" s="118"/>
      <c r="AM27" s="117"/>
      <c r="AN27" s="118"/>
    </row>
    <row r="28" spans="1:40" s="104" customFormat="1">
      <c r="A28" s="391">
        <f t="shared" si="0"/>
        <v>45499</v>
      </c>
      <c r="B28" s="401"/>
      <c r="C28" s="117"/>
      <c r="D28" s="118"/>
      <c r="E28" s="117"/>
      <c r="F28" s="118"/>
      <c r="G28" s="117"/>
      <c r="H28" s="118"/>
      <c r="I28" s="117"/>
      <c r="J28" s="118"/>
      <c r="K28" s="117"/>
      <c r="L28" s="118"/>
      <c r="M28" s="117"/>
      <c r="N28" s="118"/>
      <c r="O28" s="117"/>
      <c r="P28" s="118"/>
      <c r="Q28" s="117"/>
      <c r="R28" s="118"/>
      <c r="S28" s="117"/>
      <c r="T28" s="118"/>
      <c r="U28" s="117"/>
      <c r="V28" s="118"/>
      <c r="W28" s="117"/>
      <c r="X28" s="118"/>
      <c r="Y28" s="117"/>
      <c r="Z28" s="118"/>
      <c r="AA28" s="117"/>
      <c r="AB28" s="118"/>
      <c r="AC28" s="117"/>
      <c r="AD28" s="118"/>
      <c r="AE28" s="117"/>
      <c r="AF28" s="118"/>
      <c r="AG28" s="117"/>
      <c r="AH28" s="118"/>
      <c r="AI28" s="117"/>
      <c r="AJ28" s="118"/>
      <c r="AK28" s="117"/>
      <c r="AL28" s="118"/>
      <c r="AM28" s="117"/>
      <c r="AN28" s="118"/>
    </row>
    <row r="29" spans="1:40" s="104" customFormat="1">
      <c r="A29" s="393">
        <f t="shared" si="0"/>
        <v>45500</v>
      </c>
      <c r="B29" s="406"/>
      <c r="C29" s="117"/>
      <c r="D29" s="118"/>
      <c r="E29" s="117"/>
      <c r="F29" s="118"/>
      <c r="G29" s="117"/>
      <c r="H29" s="118"/>
      <c r="I29" s="117"/>
      <c r="J29" s="118"/>
      <c r="K29" s="117"/>
      <c r="L29" s="118"/>
      <c r="M29" s="117"/>
      <c r="N29" s="118"/>
      <c r="O29" s="117"/>
      <c r="P29" s="118"/>
      <c r="Q29" s="117"/>
      <c r="R29" s="118"/>
      <c r="S29" s="117"/>
      <c r="T29" s="118"/>
      <c r="U29" s="117"/>
      <c r="V29" s="118"/>
      <c r="W29" s="117"/>
      <c r="X29" s="118"/>
      <c r="Y29" s="117"/>
      <c r="Z29" s="118"/>
      <c r="AA29" s="117"/>
      <c r="AB29" s="118"/>
      <c r="AC29" s="117"/>
      <c r="AD29" s="118"/>
      <c r="AE29" s="117"/>
      <c r="AF29" s="118"/>
      <c r="AG29" s="117"/>
      <c r="AH29" s="118"/>
      <c r="AI29" s="117"/>
      <c r="AJ29" s="118"/>
      <c r="AK29" s="117"/>
      <c r="AL29" s="118"/>
      <c r="AM29" s="117"/>
      <c r="AN29" s="118"/>
    </row>
    <row r="30" spans="1:40" s="104" customFormat="1">
      <c r="A30" s="391">
        <f t="shared" si="0"/>
        <v>45501</v>
      </c>
      <c r="B30" s="401"/>
      <c r="C30" s="117"/>
      <c r="D30" s="118"/>
      <c r="E30" s="117"/>
      <c r="F30" s="118"/>
      <c r="G30" s="117"/>
      <c r="H30" s="118"/>
      <c r="I30" s="117"/>
      <c r="J30" s="118"/>
      <c r="K30" s="117"/>
      <c r="L30" s="118"/>
      <c r="M30" s="117"/>
      <c r="N30" s="118"/>
      <c r="O30" s="117"/>
      <c r="P30" s="118"/>
      <c r="Q30" s="117"/>
      <c r="R30" s="118"/>
      <c r="S30" s="117"/>
      <c r="T30" s="118"/>
      <c r="U30" s="117"/>
      <c r="V30" s="118"/>
      <c r="W30" s="117"/>
      <c r="X30" s="118"/>
      <c r="Y30" s="117"/>
      <c r="Z30" s="118"/>
      <c r="AA30" s="117"/>
      <c r="AB30" s="118"/>
      <c r="AC30" s="117"/>
      <c r="AD30" s="118"/>
      <c r="AE30" s="117"/>
      <c r="AF30" s="118"/>
      <c r="AG30" s="117"/>
      <c r="AH30" s="118"/>
      <c r="AI30" s="117"/>
      <c r="AJ30" s="118"/>
      <c r="AK30" s="117"/>
      <c r="AL30" s="118"/>
      <c r="AM30" s="117"/>
      <c r="AN30" s="118"/>
    </row>
    <row r="31" spans="1:40" s="104" customFormat="1">
      <c r="A31" s="393">
        <f t="shared" si="0"/>
        <v>45502</v>
      </c>
      <c r="B31" s="406"/>
      <c r="C31" s="117"/>
      <c r="D31" s="118"/>
      <c r="E31" s="117"/>
      <c r="F31" s="118"/>
      <c r="G31" s="117"/>
      <c r="H31" s="118"/>
      <c r="I31" s="117"/>
      <c r="J31" s="118"/>
      <c r="K31" s="117"/>
      <c r="L31" s="118"/>
      <c r="M31" s="117"/>
      <c r="N31" s="118"/>
      <c r="O31" s="117"/>
      <c r="P31" s="118"/>
      <c r="Q31" s="117"/>
      <c r="R31" s="118"/>
      <c r="S31" s="117"/>
      <c r="T31" s="118"/>
      <c r="U31" s="117"/>
      <c r="V31" s="118"/>
      <c r="W31" s="117"/>
      <c r="X31" s="118"/>
      <c r="Y31" s="117"/>
      <c r="Z31" s="118"/>
      <c r="AA31" s="117"/>
      <c r="AB31" s="118"/>
      <c r="AC31" s="117"/>
      <c r="AD31" s="118"/>
      <c r="AE31" s="117"/>
      <c r="AF31" s="118"/>
      <c r="AG31" s="117"/>
      <c r="AH31" s="118"/>
      <c r="AI31" s="117"/>
      <c r="AJ31" s="118"/>
      <c r="AK31" s="117"/>
      <c r="AL31" s="118"/>
      <c r="AM31" s="117"/>
      <c r="AN31" s="118"/>
    </row>
    <row r="32" spans="1:40" s="104" customFormat="1">
      <c r="A32" s="391">
        <f t="shared" si="0"/>
        <v>45503</v>
      </c>
      <c r="B32" s="401"/>
      <c r="C32" s="117"/>
      <c r="D32" s="118"/>
      <c r="E32" s="117"/>
      <c r="F32" s="118"/>
      <c r="G32" s="117"/>
      <c r="H32" s="118"/>
      <c r="I32" s="117"/>
      <c r="J32" s="118"/>
      <c r="K32" s="117"/>
      <c r="L32" s="118"/>
      <c r="M32" s="117"/>
      <c r="N32" s="118"/>
      <c r="O32" s="117"/>
      <c r="P32" s="118"/>
      <c r="Q32" s="117"/>
      <c r="R32" s="118"/>
      <c r="S32" s="117"/>
      <c r="T32" s="118"/>
      <c r="U32" s="117"/>
      <c r="V32" s="118"/>
      <c r="W32" s="117"/>
      <c r="X32" s="118"/>
      <c r="Y32" s="117"/>
      <c r="Z32" s="118"/>
      <c r="AA32" s="117"/>
      <c r="AB32" s="118"/>
      <c r="AC32" s="117"/>
      <c r="AD32" s="118"/>
      <c r="AE32" s="117"/>
      <c r="AF32" s="118"/>
      <c r="AG32" s="117"/>
      <c r="AH32" s="118"/>
      <c r="AI32" s="117"/>
      <c r="AJ32" s="118"/>
      <c r="AK32" s="117"/>
      <c r="AL32" s="118"/>
      <c r="AM32" s="117"/>
      <c r="AN32" s="118"/>
    </row>
    <row r="33" spans="1:40" s="104" customFormat="1">
      <c r="A33" s="393">
        <f t="shared" si="0"/>
        <v>45504</v>
      </c>
      <c r="B33" s="406"/>
      <c r="C33" s="117"/>
      <c r="D33" s="118"/>
      <c r="E33" s="117"/>
      <c r="F33" s="118"/>
      <c r="G33" s="117"/>
      <c r="H33" s="118"/>
      <c r="I33" s="117"/>
      <c r="J33" s="118"/>
      <c r="K33" s="117"/>
      <c r="L33" s="118"/>
      <c r="M33" s="117"/>
      <c r="N33" s="118"/>
      <c r="O33" s="117"/>
      <c r="P33" s="118"/>
      <c r="Q33" s="117"/>
      <c r="R33" s="118"/>
      <c r="S33" s="117"/>
      <c r="T33" s="118"/>
      <c r="U33" s="117"/>
      <c r="V33" s="118"/>
      <c r="W33" s="117"/>
      <c r="X33" s="118"/>
      <c r="Y33" s="117"/>
      <c r="Z33" s="118"/>
      <c r="AA33" s="117"/>
      <c r="AB33" s="118"/>
      <c r="AC33" s="117"/>
      <c r="AD33" s="118"/>
      <c r="AE33" s="117"/>
      <c r="AF33" s="118"/>
      <c r="AG33" s="117"/>
      <c r="AH33" s="118"/>
      <c r="AI33" s="117"/>
      <c r="AJ33" s="118"/>
      <c r="AK33" s="117"/>
      <c r="AL33" s="118"/>
      <c r="AM33" s="117"/>
      <c r="AN33" s="118"/>
    </row>
    <row r="34" spans="1:40" s="104" customFormat="1">
      <c r="A34" s="391">
        <f t="shared" si="0"/>
        <v>45505</v>
      </c>
      <c r="B34" s="401"/>
      <c r="C34" s="117"/>
      <c r="D34" s="118"/>
      <c r="E34" s="117"/>
      <c r="F34" s="118"/>
      <c r="G34" s="117"/>
      <c r="H34" s="118"/>
      <c r="I34" s="117"/>
      <c r="J34" s="118"/>
      <c r="K34" s="117"/>
      <c r="L34" s="118"/>
      <c r="M34" s="117"/>
      <c r="N34" s="118"/>
      <c r="O34" s="117"/>
      <c r="P34" s="118"/>
      <c r="Q34" s="117"/>
      <c r="R34" s="118"/>
      <c r="S34" s="117"/>
      <c r="T34" s="118"/>
      <c r="U34" s="117"/>
      <c r="V34" s="118"/>
      <c r="W34" s="117"/>
      <c r="X34" s="118"/>
      <c r="Y34" s="117"/>
      <c r="Z34" s="118"/>
      <c r="AA34" s="117"/>
      <c r="AB34" s="118"/>
      <c r="AC34" s="117"/>
      <c r="AD34" s="118"/>
      <c r="AE34" s="117"/>
      <c r="AF34" s="118"/>
      <c r="AG34" s="117"/>
      <c r="AH34" s="118"/>
      <c r="AI34" s="117"/>
      <c r="AJ34" s="118"/>
      <c r="AK34" s="117"/>
      <c r="AL34" s="118"/>
      <c r="AM34" s="117"/>
      <c r="AN34" s="118"/>
    </row>
    <row r="36" spans="1:40" s="105" customFormat="1" ht="9" customHeight="1">
      <c r="A36" s="119"/>
      <c r="B36" s="120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</row>
    <row r="37" spans="1:40" s="106" customFormat="1" ht="21">
      <c r="A37" s="402" t="s">
        <v>45</v>
      </c>
      <c r="B37" s="403"/>
      <c r="C37" s="122">
        <f>SUM(C$3:C$33)</f>
        <v>0</v>
      </c>
      <c r="D37" s="123">
        <f>SUM(D$3:D$33)</f>
        <v>0</v>
      </c>
      <c r="E37" s="122">
        <f t="shared" ref="E37:AN37" si="1">SUM(E$3:E$33)</f>
        <v>3</v>
      </c>
      <c r="F37" s="123">
        <f t="shared" si="1"/>
        <v>5</v>
      </c>
      <c r="G37" s="122">
        <f t="shared" si="1"/>
        <v>8</v>
      </c>
      <c r="H37" s="123">
        <f t="shared" si="1"/>
        <v>8</v>
      </c>
      <c r="I37" s="122">
        <f t="shared" si="1"/>
        <v>3</v>
      </c>
      <c r="J37" s="123">
        <f t="shared" si="1"/>
        <v>2</v>
      </c>
      <c r="K37" s="122">
        <f t="shared" si="1"/>
        <v>0</v>
      </c>
      <c r="L37" s="123">
        <f t="shared" si="1"/>
        <v>0</v>
      </c>
      <c r="M37" s="122">
        <f t="shared" si="1"/>
        <v>0</v>
      </c>
      <c r="N37" s="123">
        <f t="shared" si="1"/>
        <v>0</v>
      </c>
      <c r="O37" s="122">
        <f t="shared" si="1"/>
        <v>0</v>
      </c>
      <c r="P37" s="123">
        <f t="shared" si="1"/>
        <v>0</v>
      </c>
      <c r="Q37" s="122">
        <f t="shared" si="1"/>
        <v>0</v>
      </c>
      <c r="R37" s="123">
        <f t="shared" si="1"/>
        <v>2</v>
      </c>
      <c r="S37" s="122">
        <f t="shared" si="1"/>
        <v>0</v>
      </c>
      <c r="T37" s="123">
        <f t="shared" si="1"/>
        <v>0</v>
      </c>
      <c r="U37" s="122">
        <f t="shared" si="1"/>
        <v>0</v>
      </c>
      <c r="V37" s="123">
        <f t="shared" si="1"/>
        <v>1</v>
      </c>
      <c r="W37" s="122">
        <f t="shared" si="1"/>
        <v>1</v>
      </c>
      <c r="X37" s="123">
        <f t="shared" si="1"/>
        <v>1</v>
      </c>
      <c r="Y37" s="122">
        <f t="shared" si="1"/>
        <v>0</v>
      </c>
      <c r="Z37" s="123">
        <f t="shared" si="1"/>
        <v>0</v>
      </c>
      <c r="AA37" s="122">
        <f t="shared" si="1"/>
        <v>0</v>
      </c>
      <c r="AB37" s="123">
        <f t="shared" si="1"/>
        <v>0</v>
      </c>
      <c r="AC37" s="122">
        <f t="shared" si="1"/>
        <v>0</v>
      </c>
      <c r="AD37" s="123">
        <f t="shared" si="1"/>
        <v>0</v>
      </c>
      <c r="AE37" s="122">
        <f t="shared" si="1"/>
        <v>0</v>
      </c>
      <c r="AF37" s="123">
        <f t="shared" si="1"/>
        <v>0</v>
      </c>
      <c r="AG37" s="122">
        <f t="shared" si="1"/>
        <v>0</v>
      </c>
      <c r="AH37" s="123">
        <f t="shared" si="1"/>
        <v>0</v>
      </c>
      <c r="AI37" s="122">
        <f t="shared" si="1"/>
        <v>0</v>
      </c>
      <c r="AJ37" s="123">
        <f t="shared" si="1"/>
        <v>0</v>
      </c>
      <c r="AK37" s="122">
        <f t="shared" si="1"/>
        <v>0</v>
      </c>
      <c r="AL37" s="123">
        <f t="shared" si="1"/>
        <v>0</v>
      </c>
      <c r="AM37" s="122">
        <f t="shared" si="1"/>
        <v>0</v>
      </c>
      <c r="AN37" s="123">
        <f t="shared" si="1"/>
        <v>0</v>
      </c>
    </row>
    <row r="38" spans="1:40" s="107" customFormat="1" ht="24.75">
      <c r="A38" s="404" t="s">
        <v>46</v>
      </c>
      <c r="B38" s="405"/>
      <c r="C38" s="376">
        <f>C37+D37</f>
        <v>0</v>
      </c>
      <c r="D38" s="377"/>
      <c r="E38" s="376">
        <f t="shared" ref="E38" si="2">E37+F37</f>
        <v>8</v>
      </c>
      <c r="F38" s="377"/>
      <c r="G38" s="376">
        <f t="shared" ref="G38" si="3">G37+H37</f>
        <v>16</v>
      </c>
      <c r="H38" s="377"/>
      <c r="I38" s="376">
        <f t="shared" ref="I38" si="4">I37+J37</f>
        <v>5</v>
      </c>
      <c r="J38" s="377"/>
      <c r="K38" s="376">
        <f t="shared" ref="K38" si="5">K37+L37</f>
        <v>0</v>
      </c>
      <c r="L38" s="377"/>
      <c r="M38" s="376">
        <f t="shared" ref="M38" si="6">M37+N37</f>
        <v>0</v>
      </c>
      <c r="N38" s="377"/>
      <c r="O38" s="376">
        <f t="shared" ref="O38" si="7">O37+P37</f>
        <v>0</v>
      </c>
      <c r="P38" s="377"/>
      <c r="Q38" s="376">
        <f t="shared" ref="Q38" si="8">Q37+R37</f>
        <v>2</v>
      </c>
      <c r="R38" s="377"/>
      <c r="S38" s="376">
        <f t="shared" ref="S38" si="9">S37+T37</f>
        <v>0</v>
      </c>
      <c r="T38" s="377"/>
      <c r="U38" s="376">
        <f t="shared" ref="U38" si="10">U37+V37</f>
        <v>1</v>
      </c>
      <c r="V38" s="377"/>
      <c r="W38" s="376">
        <f t="shared" ref="W38" si="11">W37+X37</f>
        <v>2</v>
      </c>
      <c r="X38" s="377"/>
      <c r="Y38" s="376">
        <f t="shared" ref="Y38" si="12">Y37+Z37</f>
        <v>0</v>
      </c>
      <c r="Z38" s="377"/>
      <c r="AA38" s="376">
        <f t="shared" ref="AA38" si="13">AA37+AB37</f>
        <v>0</v>
      </c>
      <c r="AB38" s="377"/>
      <c r="AC38" s="376">
        <f t="shared" ref="AC38" si="14">AC37+AD37</f>
        <v>0</v>
      </c>
      <c r="AD38" s="377"/>
      <c r="AE38" s="376">
        <f t="shared" ref="AE38" si="15">AE37+AF37</f>
        <v>0</v>
      </c>
      <c r="AF38" s="377"/>
      <c r="AG38" s="376">
        <f t="shared" ref="AG38" si="16">AG37+AH37</f>
        <v>0</v>
      </c>
      <c r="AH38" s="377"/>
      <c r="AI38" s="376">
        <f t="shared" ref="AI38" si="17">AI37+AJ37</f>
        <v>0</v>
      </c>
      <c r="AJ38" s="377"/>
      <c r="AK38" s="376">
        <f t="shared" ref="AK38" si="18">AK37+AL37</f>
        <v>0</v>
      </c>
      <c r="AL38" s="377"/>
      <c r="AM38" s="376">
        <f t="shared" ref="AM38" si="19">AM37+AN37</f>
        <v>0</v>
      </c>
      <c r="AN38" s="377"/>
    </row>
  </sheetData>
  <sheetProtection algorithmName="SHA-512" hashValue="xJfApoJIIV6BpGWTu4LLj7C74u7KAUubBoxTsgRE85sVQmgCtdqJ6c0iErL8Ua+JJoltGyu3g27ab1gNa/DSSw==" saltValue="lxDxADnzlbGwbh5OA+8ZHg==" spinCount="100000" sheet="1" formatColumns="0" formatRows="0"/>
  <mergeCells count="72">
    <mergeCell ref="AG1:AH1"/>
    <mergeCell ref="AI1:AJ1"/>
    <mergeCell ref="AK1:AL1"/>
    <mergeCell ref="AM1:AN1"/>
    <mergeCell ref="AE1:AF1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K38:AL38"/>
    <mergeCell ref="AM38:AN38"/>
    <mergeCell ref="AA38:AB38"/>
    <mergeCell ref="AC38:AD38"/>
    <mergeCell ref="AE38:AF38"/>
    <mergeCell ref="AG38:AH38"/>
    <mergeCell ref="AI38:AJ38"/>
  </mergeCells>
  <conditionalFormatting sqref="C3:AN34">
    <cfRule type="cellIs" dxfId="2" priority="1" operator="equal">
      <formula>"OFF"</formula>
    </cfRule>
    <cfRule type="cellIs" dxfId="1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70" zoomScaleNormal="70" workbookViewId="0">
      <pane xSplit="2" ySplit="1" topLeftCell="C20" activePane="bottomRight" state="frozen"/>
      <selection pane="bottomLeft"/>
      <selection pane="topRight"/>
      <selection pane="bottomRight" activeCell="C41" sqref="C41"/>
    </sheetView>
  </sheetViews>
  <sheetFormatPr defaultColWidth="10.625" defaultRowHeight="27" customHeight="1"/>
  <cols>
    <col min="1" max="1" width="29.7265625" style="79" customWidth="1"/>
    <col min="2" max="2" width="27.84375" style="80" customWidth="1"/>
    <col min="3" max="7" width="22.1953125" style="80" customWidth="1"/>
    <col min="8" max="8" width="25.2890625" style="81" customWidth="1"/>
    <col min="9" max="9" width="61.33984375" style="82" customWidth="1"/>
    <col min="10" max="10" width="17.21875" style="82" customWidth="1"/>
    <col min="11" max="13" width="10.625" style="82"/>
    <col min="14" max="16384" width="10.625" style="80"/>
  </cols>
  <sheetData>
    <row r="1" spans="1:13" s="15" customFormat="1" ht="39.75" customHeight="1">
      <c r="A1" s="83" t="s">
        <v>47</v>
      </c>
      <c r="B1" s="84" t="s">
        <v>2</v>
      </c>
      <c r="C1" s="84" t="s">
        <v>48</v>
      </c>
      <c r="D1" s="84" t="s">
        <v>49</v>
      </c>
      <c r="E1" s="84" t="s">
        <v>50</v>
      </c>
      <c r="F1" s="84" t="s">
        <v>51</v>
      </c>
      <c r="G1" s="84" t="s">
        <v>52</v>
      </c>
      <c r="H1" s="84" t="s">
        <v>45</v>
      </c>
      <c r="I1" s="101" t="s">
        <v>53</v>
      </c>
      <c r="J1" s="34"/>
      <c r="K1" s="34"/>
      <c r="L1" s="34"/>
      <c r="M1" s="34"/>
    </row>
    <row r="2" spans="1:13" ht="27" customHeight="1">
      <c r="A2" s="422">
        <f>Dashboard!C1</f>
        <v>45474</v>
      </c>
      <c r="B2" s="85" t="s">
        <v>29</v>
      </c>
      <c r="C2" s="86" t="s">
        <v>54</v>
      </c>
      <c r="D2" s="87">
        <v>545</v>
      </c>
      <c r="E2" s="87">
        <v>367</v>
      </c>
      <c r="F2" s="87"/>
      <c r="G2" s="97">
        <f t="shared" ref="G2:G33" si="0">SUM(D2:F2)</f>
        <v>912</v>
      </c>
      <c r="H2" s="411">
        <f>SUM(G2:G3)</f>
        <v>912</v>
      </c>
      <c r="I2" s="102"/>
      <c r="J2" s="103"/>
    </row>
    <row r="3" spans="1:13" ht="27" customHeight="1">
      <c r="A3" s="426"/>
      <c r="B3" s="88"/>
      <c r="C3" s="89"/>
      <c r="D3" s="90"/>
      <c r="E3" s="90"/>
      <c r="F3" s="90"/>
      <c r="G3" s="98">
        <f t="shared" si="0"/>
        <v>0</v>
      </c>
      <c r="H3" s="421"/>
      <c r="I3" s="102"/>
      <c r="J3" s="103"/>
    </row>
    <row r="4" spans="1:13" ht="27" customHeight="1">
      <c r="A4" s="424">
        <f>A2+1</f>
        <v>45475</v>
      </c>
      <c r="B4" s="91" t="s">
        <v>20</v>
      </c>
      <c r="C4" s="92" t="s">
        <v>55</v>
      </c>
      <c r="D4" s="93">
        <v>150</v>
      </c>
      <c r="E4" s="93">
        <v>366</v>
      </c>
      <c r="F4" s="93"/>
      <c r="G4" s="99">
        <f t="shared" si="0"/>
        <v>516</v>
      </c>
      <c r="H4" s="419">
        <f>SUM(G4:G5)</f>
        <v>516</v>
      </c>
      <c r="I4" s="102"/>
      <c r="J4" s="103"/>
    </row>
    <row r="5" spans="1:13" ht="27" customHeight="1">
      <c r="A5" s="425"/>
      <c r="B5" s="88"/>
      <c r="C5" s="89"/>
      <c r="D5" s="90"/>
      <c r="E5" s="90"/>
      <c r="F5" s="90"/>
      <c r="G5" s="98">
        <f t="shared" si="0"/>
        <v>0</v>
      </c>
      <c r="H5" s="420"/>
      <c r="I5" s="102"/>
      <c r="J5" s="103"/>
    </row>
    <row r="6" spans="1:13" ht="27" customHeight="1">
      <c r="A6" s="422">
        <f>A4+1</f>
        <v>45476</v>
      </c>
      <c r="B6" s="85" t="s">
        <v>26</v>
      </c>
      <c r="C6" s="86" t="s">
        <v>56</v>
      </c>
      <c r="D6" s="87">
        <v>215</v>
      </c>
      <c r="E6" s="87">
        <v>336</v>
      </c>
      <c r="F6" s="87"/>
      <c r="G6" s="97">
        <f t="shared" si="0"/>
        <v>551</v>
      </c>
      <c r="H6" s="411">
        <f>SUM(G6:G7)</f>
        <v>551</v>
      </c>
      <c r="I6" s="102"/>
      <c r="J6" s="103"/>
    </row>
    <row r="7" spans="1:13" ht="27" customHeight="1">
      <c r="A7" s="426"/>
      <c r="B7" s="88"/>
      <c r="C7" s="89"/>
      <c r="D7" s="90"/>
      <c r="E7" s="90"/>
      <c r="F7" s="90"/>
      <c r="G7" s="98">
        <f t="shared" si="0"/>
        <v>0</v>
      </c>
      <c r="H7" s="421"/>
      <c r="I7" s="102"/>
      <c r="J7" s="103"/>
    </row>
    <row r="8" spans="1:13" ht="27" customHeight="1">
      <c r="A8" s="424">
        <f>A6+1</f>
        <v>45477</v>
      </c>
      <c r="B8" s="91" t="s">
        <v>23</v>
      </c>
      <c r="C8" s="92" t="s">
        <v>54</v>
      </c>
      <c r="D8" s="93">
        <v>550</v>
      </c>
      <c r="E8" s="93">
        <v>298</v>
      </c>
      <c r="F8" s="93"/>
      <c r="G8" s="99">
        <f t="shared" si="0"/>
        <v>848</v>
      </c>
      <c r="H8" s="419">
        <f>SUM(G8:G9)</f>
        <v>848</v>
      </c>
      <c r="I8" s="102"/>
      <c r="J8" s="103"/>
    </row>
    <row r="9" spans="1:13" ht="27" customHeight="1">
      <c r="A9" s="425"/>
      <c r="B9" s="88"/>
      <c r="C9" s="89"/>
      <c r="D9" s="90"/>
      <c r="E9" s="90"/>
      <c r="F9" s="90"/>
      <c r="G9" s="98">
        <f t="shared" si="0"/>
        <v>0</v>
      </c>
      <c r="H9" s="420"/>
      <c r="I9" s="102"/>
      <c r="J9" s="103"/>
    </row>
    <row r="10" spans="1:13" ht="27" customHeight="1">
      <c r="A10" s="422">
        <f t="shared" ref="A10" si="1">A8+1</f>
        <v>45478</v>
      </c>
      <c r="B10" s="85" t="s">
        <v>23</v>
      </c>
      <c r="C10" s="86" t="s">
        <v>56</v>
      </c>
      <c r="D10" s="87">
        <v>357</v>
      </c>
      <c r="E10" s="87">
        <v>266</v>
      </c>
      <c r="F10" s="87"/>
      <c r="G10" s="97">
        <f t="shared" si="0"/>
        <v>623</v>
      </c>
      <c r="H10" s="411">
        <f t="shared" ref="H10" si="2">SUM(G10:G11)</f>
        <v>623</v>
      </c>
      <c r="I10" s="102"/>
      <c r="J10" s="103"/>
    </row>
    <row r="11" spans="1:13" ht="27" customHeight="1">
      <c r="A11" s="426"/>
      <c r="B11" s="88"/>
      <c r="C11" s="89"/>
      <c r="D11" s="90"/>
      <c r="E11" s="90"/>
      <c r="F11" s="90"/>
      <c r="G11" s="98">
        <f t="shared" si="0"/>
        <v>0</v>
      </c>
      <c r="H11" s="421"/>
      <c r="I11" s="102"/>
      <c r="J11" s="103"/>
    </row>
    <row r="12" spans="1:13" ht="27" customHeight="1">
      <c r="A12" s="424">
        <f t="shared" ref="A12" si="3">A10+1</f>
        <v>45479</v>
      </c>
      <c r="B12" s="91" t="s">
        <v>26</v>
      </c>
      <c r="C12" s="92" t="s">
        <v>57</v>
      </c>
      <c r="D12" s="93">
        <v>300</v>
      </c>
      <c r="E12" s="93">
        <v>216</v>
      </c>
      <c r="F12" s="93"/>
      <c r="G12" s="99">
        <f t="shared" si="0"/>
        <v>516</v>
      </c>
      <c r="H12" s="419">
        <f t="shared" ref="H12" si="4">SUM(G12:G13)</f>
        <v>516</v>
      </c>
      <c r="I12" s="102"/>
      <c r="J12" s="103"/>
    </row>
    <row r="13" spans="1:13" ht="27" customHeight="1">
      <c r="A13" s="425"/>
      <c r="B13" s="88"/>
      <c r="C13" s="89"/>
      <c r="D13" s="90"/>
      <c r="E13" s="90"/>
      <c r="F13" s="90"/>
      <c r="G13" s="98">
        <f t="shared" si="0"/>
        <v>0</v>
      </c>
      <c r="H13" s="420"/>
      <c r="I13" s="102"/>
      <c r="J13" s="103"/>
    </row>
    <row r="14" spans="1:13" ht="27" customHeight="1">
      <c r="A14" s="422">
        <f t="shared" ref="A14" si="5">A12+1</f>
        <v>45480</v>
      </c>
      <c r="B14" s="85" t="s">
        <v>32</v>
      </c>
      <c r="C14" s="86" t="s">
        <v>56</v>
      </c>
      <c r="D14" s="87">
        <v>344</v>
      </c>
      <c r="E14" s="87">
        <v>205</v>
      </c>
      <c r="F14" s="87"/>
      <c r="G14" s="97">
        <f t="shared" si="0"/>
        <v>549</v>
      </c>
      <c r="H14" s="411">
        <f t="shared" ref="H14:H62" si="6">SUM(G14:G15)</f>
        <v>549</v>
      </c>
      <c r="I14" s="102"/>
      <c r="J14" s="103"/>
    </row>
    <row r="15" spans="1:13" ht="27" customHeight="1">
      <c r="A15" s="426"/>
      <c r="B15" s="88"/>
      <c r="C15" s="89"/>
      <c r="D15" s="90"/>
      <c r="E15" s="90"/>
      <c r="F15" s="90"/>
      <c r="G15" s="98">
        <f t="shared" si="0"/>
        <v>0</v>
      </c>
      <c r="H15" s="421"/>
      <c r="I15" s="102"/>
      <c r="J15" s="103"/>
    </row>
    <row r="16" spans="1:13" ht="27" customHeight="1">
      <c r="A16" s="424">
        <f t="shared" ref="A16" si="7">A14+1</f>
        <v>45481</v>
      </c>
      <c r="B16" s="91" t="s">
        <v>20</v>
      </c>
      <c r="C16" s="92" t="s">
        <v>54</v>
      </c>
      <c r="D16" s="93">
        <v>460</v>
      </c>
      <c r="E16" s="93">
        <v>244</v>
      </c>
      <c r="F16" s="93"/>
      <c r="G16" s="99">
        <f t="shared" si="0"/>
        <v>704</v>
      </c>
      <c r="H16" s="419">
        <f t="shared" ref="H16:H60" si="8">SUM(G16:G17)</f>
        <v>704</v>
      </c>
      <c r="I16" s="102"/>
      <c r="J16" s="103"/>
    </row>
    <row r="17" spans="1:10" ht="27" customHeight="1">
      <c r="A17" s="425"/>
      <c r="B17" s="88"/>
      <c r="C17" s="89"/>
      <c r="D17" s="90"/>
      <c r="E17" s="90"/>
      <c r="F17" s="90"/>
      <c r="G17" s="98">
        <f t="shared" si="0"/>
        <v>0</v>
      </c>
      <c r="H17" s="420"/>
      <c r="I17" s="102"/>
      <c r="J17" s="103"/>
    </row>
    <row r="18" spans="1:10" ht="27" customHeight="1">
      <c r="A18" s="422">
        <f t="shared" ref="A18" si="9">A16+1</f>
        <v>45482</v>
      </c>
      <c r="B18" s="85" t="s">
        <v>33</v>
      </c>
      <c r="C18" s="86" t="s">
        <v>55</v>
      </c>
      <c r="D18" s="87">
        <v>80</v>
      </c>
      <c r="E18" s="87">
        <v>352</v>
      </c>
      <c r="F18" s="87"/>
      <c r="G18" s="97">
        <f t="shared" si="0"/>
        <v>432</v>
      </c>
      <c r="H18" s="411">
        <f t="shared" si="6"/>
        <v>432</v>
      </c>
      <c r="I18" s="102"/>
      <c r="J18" s="103"/>
    </row>
    <row r="19" spans="1:10" ht="27" customHeight="1">
      <c r="A19" s="426"/>
      <c r="B19" s="88"/>
      <c r="C19" s="89"/>
      <c r="D19" s="90"/>
      <c r="E19" s="90"/>
      <c r="F19" s="90"/>
      <c r="G19" s="98">
        <f t="shared" si="0"/>
        <v>0</v>
      </c>
      <c r="H19" s="421"/>
      <c r="I19" s="102"/>
      <c r="J19" s="103"/>
    </row>
    <row r="20" spans="1:10" ht="27" customHeight="1">
      <c r="A20" s="424">
        <f t="shared" ref="A20" si="10">A18+1</f>
        <v>45483</v>
      </c>
      <c r="B20" s="91" t="s">
        <v>34</v>
      </c>
      <c r="C20" s="92" t="s">
        <v>56</v>
      </c>
      <c r="D20" s="93">
        <v>380</v>
      </c>
      <c r="E20" s="93">
        <v>240</v>
      </c>
      <c r="F20" s="93"/>
      <c r="G20" s="99">
        <f t="shared" si="0"/>
        <v>620</v>
      </c>
      <c r="H20" s="419">
        <f t="shared" si="8"/>
        <v>620</v>
      </c>
      <c r="I20" s="102"/>
      <c r="J20" s="103"/>
    </row>
    <row r="21" spans="1:10" ht="27" customHeight="1">
      <c r="A21" s="425"/>
      <c r="B21" s="88"/>
      <c r="C21" s="89"/>
      <c r="D21" s="90"/>
      <c r="E21" s="90"/>
      <c r="F21" s="90"/>
      <c r="G21" s="98">
        <f t="shared" si="0"/>
        <v>0</v>
      </c>
      <c r="H21" s="420"/>
      <c r="I21" s="102"/>
      <c r="J21" s="103"/>
    </row>
    <row r="22" spans="1:10" ht="27" customHeight="1">
      <c r="A22" s="422">
        <f t="shared" ref="A22" si="11">A20+1</f>
        <v>45484</v>
      </c>
      <c r="B22" s="85" t="s">
        <v>31</v>
      </c>
      <c r="C22" s="86" t="s">
        <v>57</v>
      </c>
      <c r="D22" s="87">
        <v>425</v>
      </c>
      <c r="E22" s="87">
        <v>325</v>
      </c>
      <c r="F22" s="87"/>
      <c r="G22" s="97">
        <f t="shared" si="0"/>
        <v>750</v>
      </c>
      <c r="H22" s="411">
        <f t="shared" si="6"/>
        <v>750</v>
      </c>
      <c r="I22" s="102"/>
      <c r="J22" s="103"/>
    </row>
    <row r="23" spans="1:10" ht="27" customHeight="1">
      <c r="A23" s="426"/>
      <c r="B23" s="88"/>
      <c r="C23" s="89"/>
      <c r="D23" s="90"/>
      <c r="E23" s="90"/>
      <c r="F23" s="90"/>
      <c r="G23" s="98">
        <f t="shared" si="0"/>
        <v>0</v>
      </c>
      <c r="H23" s="421"/>
      <c r="I23" s="102"/>
      <c r="J23" s="103"/>
    </row>
    <row r="24" spans="1:10" ht="27" customHeight="1">
      <c r="A24" s="424">
        <f t="shared" ref="A24" si="12">A22+1</f>
        <v>45485</v>
      </c>
      <c r="B24" s="91" t="s">
        <v>32</v>
      </c>
      <c r="C24" s="92" t="s">
        <v>54</v>
      </c>
      <c r="D24" s="93"/>
      <c r="E24" s="93"/>
      <c r="F24" s="93"/>
      <c r="G24" s="99">
        <f t="shared" si="0"/>
        <v>0</v>
      </c>
      <c r="H24" s="419">
        <f t="shared" si="8"/>
        <v>0</v>
      </c>
      <c r="I24" s="102"/>
      <c r="J24" s="103"/>
    </row>
    <row r="25" spans="1:10" ht="27" customHeight="1">
      <c r="A25" s="425"/>
      <c r="B25" s="88"/>
      <c r="C25" s="89"/>
      <c r="D25" s="90"/>
      <c r="E25" s="90"/>
      <c r="F25" s="90"/>
      <c r="G25" s="98">
        <f t="shared" si="0"/>
        <v>0</v>
      </c>
      <c r="H25" s="420"/>
      <c r="I25" s="102"/>
      <c r="J25" s="103"/>
    </row>
    <row r="26" spans="1:10" ht="27" customHeight="1">
      <c r="A26" s="422">
        <f t="shared" ref="A26" si="13">A24+1</f>
        <v>45486</v>
      </c>
      <c r="B26" s="85" t="s">
        <v>24</v>
      </c>
      <c r="C26" s="86" t="s">
        <v>54</v>
      </c>
      <c r="D26" s="87">
        <v>360</v>
      </c>
      <c r="E26" s="87">
        <v>342</v>
      </c>
      <c r="F26" s="87"/>
      <c r="G26" s="97">
        <f t="shared" si="0"/>
        <v>702</v>
      </c>
      <c r="H26" s="411">
        <f t="shared" si="6"/>
        <v>702</v>
      </c>
      <c r="I26" s="102"/>
      <c r="J26" s="103"/>
    </row>
    <row r="27" spans="1:10" ht="27" customHeight="1">
      <c r="A27" s="426"/>
      <c r="B27" s="88"/>
      <c r="C27" s="89"/>
      <c r="D27" s="90"/>
      <c r="E27" s="90"/>
      <c r="F27" s="90"/>
      <c r="G27" s="98">
        <f t="shared" si="0"/>
        <v>0</v>
      </c>
      <c r="H27" s="421"/>
      <c r="I27" s="102"/>
      <c r="J27" s="103"/>
    </row>
    <row r="28" spans="1:10" ht="27" customHeight="1">
      <c r="A28" s="424">
        <f t="shared" ref="A28" si="14">A26+1</f>
        <v>45487</v>
      </c>
      <c r="B28" s="91" t="s">
        <v>16</v>
      </c>
      <c r="C28" s="92" t="s">
        <v>56</v>
      </c>
      <c r="D28" s="93">
        <v>310</v>
      </c>
      <c r="E28" s="93">
        <v>195</v>
      </c>
      <c r="F28" s="93"/>
      <c r="G28" s="99">
        <f t="shared" si="0"/>
        <v>505</v>
      </c>
      <c r="H28" s="419">
        <f t="shared" si="8"/>
        <v>505</v>
      </c>
      <c r="I28" s="102"/>
      <c r="J28" s="103"/>
    </row>
    <row r="29" spans="1:10" ht="27" customHeight="1">
      <c r="A29" s="425"/>
      <c r="B29" s="88"/>
      <c r="C29" s="89"/>
      <c r="D29" s="90"/>
      <c r="E29" s="90"/>
      <c r="F29" s="90"/>
      <c r="G29" s="98">
        <f t="shared" si="0"/>
        <v>0</v>
      </c>
      <c r="H29" s="420"/>
      <c r="I29" s="102"/>
      <c r="J29" s="103"/>
    </row>
    <row r="30" spans="1:10" ht="27" customHeight="1">
      <c r="A30" s="422">
        <f t="shared" ref="A30" si="15">A28+1</f>
        <v>45488</v>
      </c>
      <c r="B30" s="85" t="s">
        <v>19</v>
      </c>
      <c r="C30" s="86" t="s">
        <v>57</v>
      </c>
      <c r="D30" s="87">
        <v>380</v>
      </c>
      <c r="E30" s="87">
        <v>271</v>
      </c>
      <c r="F30" s="87"/>
      <c r="G30" s="97">
        <f t="shared" si="0"/>
        <v>651</v>
      </c>
      <c r="H30" s="411">
        <f t="shared" si="6"/>
        <v>651</v>
      </c>
      <c r="I30" s="102"/>
      <c r="J30" s="103"/>
    </row>
    <row r="31" spans="1:10" ht="27" customHeight="1">
      <c r="A31" s="426"/>
      <c r="B31" s="88"/>
      <c r="C31" s="89"/>
      <c r="D31" s="90"/>
      <c r="E31" s="90"/>
      <c r="F31" s="90"/>
      <c r="G31" s="98">
        <f t="shared" si="0"/>
        <v>0</v>
      </c>
      <c r="H31" s="421"/>
      <c r="I31" s="102"/>
      <c r="J31" s="103"/>
    </row>
    <row r="32" spans="1:10" ht="27" customHeight="1">
      <c r="A32" s="424">
        <f t="shared" ref="A32" si="16">A30+1</f>
        <v>45489</v>
      </c>
      <c r="B32" s="91" t="s">
        <v>22</v>
      </c>
      <c r="C32" s="92" t="s">
        <v>54</v>
      </c>
      <c r="D32" s="93"/>
      <c r="E32" s="93"/>
      <c r="F32" s="93"/>
      <c r="G32" s="99">
        <f t="shared" si="0"/>
        <v>0</v>
      </c>
      <c r="H32" s="419">
        <f t="shared" si="8"/>
        <v>0</v>
      </c>
      <c r="I32" s="102"/>
      <c r="J32" s="103"/>
    </row>
    <row r="33" spans="1:10" ht="27" customHeight="1">
      <c r="A33" s="425"/>
      <c r="B33" s="88"/>
      <c r="C33" s="89"/>
      <c r="D33" s="90"/>
      <c r="E33" s="90"/>
      <c r="F33" s="90"/>
      <c r="G33" s="98">
        <f t="shared" si="0"/>
        <v>0</v>
      </c>
      <c r="H33" s="420"/>
      <c r="I33" s="102"/>
      <c r="J33" s="103"/>
    </row>
    <row r="34" spans="1:10" ht="27" customHeight="1">
      <c r="A34" s="422">
        <f t="shared" ref="A34" si="17">A32+1</f>
        <v>45490</v>
      </c>
      <c r="B34" s="85" t="s">
        <v>27</v>
      </c>
      <c r="C34" s="86" t="s">
        <v>56</v>
      </c>
      <c r="D34" s="87"/>
      <c r="E34" s="87"/>
      <c r="F34" s="87"/>
      <c r="G34" s="97">
        <f t="shared" ref="G34:G63" si="18">SUM(D34:F34)</f>
        <v>0</v>
      </c>
      <c r="H34" s="411">
        <f t="shared" si="6"/>
        <v>0</v>
      </c>
      <c r="I34" s="102"/>
      <c r="J34" s="103"/>
    </row>
    <row r="35" spans="1:10" ht="27" customHeight="1">
      <c r="A35" s="426"/>
      <c r="B35" s="88"/>
      <c r="C35" s="89"/>
      <c r="D35" s="90"/>
      <c r="E35" s="90"/>
      <c r="F35" s="90"/>
      <c r="G35" s="98">
        <f t="shared" si="18"/>
        <v>0</v>
      </c>
      <c r="H35" s="421"/>
      <c r="I35" s="102"/>
      <c r="J35" s="103"/>
    </row>
    <row r="36" spans="1:10" ht="27" customHeight="1">
      <c r="A36" s="424">
        <f t="shared" ref="A36" si="19">A34+1</f>
        <v>45491</v>
      </c>
      <c r="B36" s="91" t="s">
        <v>25</v>
      </c>
      <c r="C36" s="92" t="s">
        <v>55</v>
      </c>
      <c r="D36" s="93"/>
      <c r="E36" s="93"/>
      <c r="F36" s="93"/>
      <c r="G36" s="99">
        <f t="shared" si="18"/>
        <v>0</v>
      </c>
      <c r="H36" s="419">
        <f t="shared" si="8"/>
        <v>0</v>
      </c>
      <c r="I36" s="102"/>
      <c r="J36" s="103"/>
    </row>
    <row r="37" spans="1:10" ht="27" customHeight="1">
      <c r="A37" s="425"/>
      <c r="B37" s="88"/>
      <c r="C37" s="89"/>
      <c r="D37" s="90"/>
      <c r="E37" s="90"/>
      <c r="F37" s="90"/>
      <c r="G37" s="98">
        <f t="shared" si="18"/>
        <v>0</v>
      </c>
      <c r="H37" s="420"/>
      <c r="I37" s="102"/>
      <c r="J37" s="103"/>
    </row>
    <row r="38" spans="1:10" ht="27" customHeight="1">
      <c r="A38" s="422">
        <f t="shared" ref="A38" si="20">A36+1</f>
        <v>45492</v>
      </c>
      <c r="B38" s="85" t="s">
        <v>28</v>
      </c>
      <c r="C38" s="86" t="s">
        <v>54</v>
      </c>
      <c r="D38" s="87"/>
      <c r="E38" s="87"/>
      <c r="F38" s="87"/>
      <c r="G38" s="97">
        <f t="shared" si="18"/>
        <v>0</v>
      </c>
      <c r="H38" s="411">
        <f t="shared" si="6"/>
        <v>0</v>
      </c>
      <c r="I38" s="102"/>
      <c r="J38" s="103"/>
    </row>
    <row r="39" spans="1:10" ht="27" customHeight="1">
      <c r="A39" s="426"/>
      <c r="B39" s="88"/>
      <c r="C39" s="89"/>
      <c r="D39" s="90"/>
      <c r="E39" s="90"/>
      <c r="F39" s="90"/>
      <c r="G39" s="98">
        <f t="shared" si="18"/>
        <v>0</v>
      </c>
      <c r="H39" s="421"/>
      <c r="I39" s="102"/>
      <c r="J39" s="103"/>
    </row>
    <row r="40" spans="1:10" ht="27" customHeight="1">
      <c r="A40" s="424">
        <f t="shared" ref="A40" si="21">A38+1</f>
        <v>45493</v>
      </c>
      <c r="B40" s="91" t="s">
        <v>27</v>
      </c>
      <c r="C40" s="92" t="s">
        <v>57</v>
      </c>
      <c r="D40" s="93"/>
      <c r="E40" s="93"/>
      <c r="F40" s="93"/>
      <c r="G40" s="99">
        <f t="shared" si="18"/>
        <v>0</v>
      </c>
      <c r="H40" s="419">
        <f t="shared" si="8"/>
        <v>0</v>
      </c>
      <c r="I40" s="102"/>
      <c r="J40" s="103"/>
    </row>
    <row r="41" spans="1:10" ht="27" customHeight="1">
      <c r="A41" s="425"/>
      <c r="B41" s="88"/>
      <c r="C41" s="89"/>
      <c r="D41" s="90"/>
      <c r="E41" s="90"/>
      <c r="F41" s="90"/>
      <c r="G41" s="98">
        <f t="shared" si="18"/>
        <v>0</v>
      </c>
      <c r="H41" s="420"/>
      <c r="I41" s="102"/>
      <c r="J41" s="103"/>
    </row>
    <row r="42" spans="1:10" ht="27" customHeight="1">
      <c r="A42" s="422">
        <f t="shared" ref="A42" si="22">A40+1</f>
        <v>45494</v>
      </c>
      <c r="B42" s="85" t="s">
        <v>24</v>
      </c>
      <c r="C42" s="86" t="s">
        <v>56</v>
      </c>
      <c r="D42" s="87"/>
      <c r="E42" s="87"/>
      <c r="F42" s="87"/>
      <c r="G42" s="97">
        <f t="shared" si="18"/>
        <v>0</v>
      </c>
      <c r="H42" s="411">
        <f t="shared" si="6"/>
        <v>0</v>
      </c>
      <c r="I42" s="102"/>
      <c r="J42" s="103"/>
    </row>
    <row r="43" spans="1:10" ht="27" customHeight="1">
      <c r="A43" s="426"/>
      <c r="B43" s="88"/>
      <c r="C43" s="89"/>
      <c r="D43" s="90"/>
      <c r="E43" s="90"/>
      <c r="F43" s="90"/>
      <c r="G43" s="98">
        <f t="shared" si="18"/>
        <v>0</v>
      </c>
      <c r="H43" s="421"/>
      <c r="I43" s="102"/>
      <c r="J43" s="103"/>
    </row>
    <row r="44" spans="1:10" ht="27" customHeight="1">
      <c r="A44" s="424">
        <f t="shared" ref="A44" si="23">A42+1</f>
        <v>45495</v>
      </c>
      <c r="B44" s="91"/>
      <c r="C44" s="92" t="s">
        <v>54</v>
      </c>
      <c r="D44" s="93"/>
      <c r="E44" s="93"/>
      <c r="F44" s="93"/>
      <c r="G44" s="99">
        <f t="shared" si="18"/>
        <v>0</v>
      </c>
      <c r="H44" s="419">
        <f t="shared" si="8"/>
        <v>0</v>
      </c>
      <c r="I44" s="102"/>
      <c r="J44" s="103"/>
    </row>
    <row r="45" spans="1:10" ht="27" customHeight="1">
      <c r="A45" s="425"/>
      <c r="B45" s="88"/>
      <c r="C45" s="89"/>
      <c r="D45" s="90"/>
      <c r="E45" s="90"/>
      <c r="F45" s="90"/>
      <c r="G45" s="98">
        <f t="shared" si="18"/>
        <v>0</v>
      </c>
      <c r="H45" s="420"/>
      <c r="I45" s="102"/>
      <c r="J45" s="103"/>
    </row>
    <row r="46" spans="1:10" ht="27" customHeight="1">
      <c r="A46" s="422">
        <f t="shared" ref="A46" si="24">A44+1</f>
        <v>45496</v>
      </c>
      <c r="B46" s="85"/>
      <c r="C46" s="86" t="s">
        <v>55</v>
      </c>
      <c r="D46" s="87"/>
      <c r="E46" s="87"/>
      <c r="F46" s="87"/>
      <c r="G46" s="97">
        <f t="shared" si="18"/>
        <v>0</v>
      </c>
      <c r="H46" s="411">
        <f t="shared" si="6"/>
        <v>0</v>
      </c>
      <c r="I46" s="102"/>
      <c r="J46" s="103"/>
    </row>
    <row r="47" spans="1:10" ht="27" customHeight="1">
      <c r="A47" s="426"/>
      <c r="B47" s="88"/>
      <c r="C47" s="89"/>
      <c r="D47" s="90"/>
      <c r="E47" s="90"/>
      <c r="F47" s="90"/>
      <c r="G47" s="98">
        <f t="shared" si="18"/>
        <v>0</v>
      </c>
      <c r="H47" s="421"/>
      <c r="I47" s="102"/>
      <c r="J47" s="103"/>
    </row>
    <row r="48" spans="1:10" ht="27" customHeight="1">
      <c r="A48" s="424">
        <f t="shared" ref="A48" si="25">A46+1</f>
        <v>45497</v>
      </c>
      <c r="B48" s="91" t="s">
        <v>22</v>
      </c>
      <c r="C48" s="92" t="s">
        <v>56</v>
      </c>
      <c r="D48" s="93"/>
      <c r="E48" s="93"/>
      <c r="F48" s="93"/>
      <c r="G48" s="99">
        <f t="shared" si="18"/>
        <v>0</v>
      </c>
      <c r="H48" s="419">
        <f t="shared" si="8"/>
        <v>0</v>
      </c>
      <c r="I48" s="102"/>
      <c r="J48" s="103"/>
    </row>
    <row r="49" spans="1:10" ht="27" customHeight="1">
      <c r="A49" s="425"/>
      <c r="B49" s="88"/>
      <c r="C49" s="89"/>
      <c r="D49" s="90"/>
      <c r="E49" s="90"/>
      <c r="F49" s="90"/>
      <c r="G49" s="98">
        <f t="shared" si="18"/>
        <v>0</v>
      </c>
      <c r="H49" s="420"/>
      <c r="I49" s="102"/>
      <c r="J49" s="103"/>
    </row>
    <row r="50" spans="1:10" ht="27" customHeight="1">
      <c r="A50" s="422">
        <f t="shared" ref="A50:A58" si="26">A48+1</f>
        <v>45498</v>
      </c>
      <c r="B50" s="85" t="s">
        <v>21</v>
      </c>
      <c r="C50" s="86" t="s">
        <v>57</v>
      </c>
      <c r="D50" s="87"/>
      <c r="E50" s="87"/>
      <c r="F50" s="87"/>
      <c r="G50" s="97">
        <f t="shared" si="18"/>
        <v>0</v>
      </c>
      <c r="H50" s="411">
        <f t="shared" si="6"/>
        <v>0</v>
      </c>
      <c r="I50" s="102"/>
      <c r="J50" s="103"/>
    </row>
    <row r="51" spans="1:10" ht="27" customHeight="1">
      <c r="A51" s="426"/>
      <c r="B51" s="88"/>
      <c r="C51" s="89"/>
      <c r="D51" s="90"/>
      <c r="E51" s="90"/>
      <c r="F51" s="90"/>
      <c r="G51" s="98">
        <f t="shared" si="18"/>
        <v>0</v>
      </c>
      <c r="H51" s="421"/>
      <c r="I51" s="102"/>
      <c r="J51" s="103"/>
    </row>
    <row r="52" spans="1:10" ht="27" customHeight="1">
      <c r="A52" s="424">
        <f t="shared" ref="A52:A60" si="27">A50+1</f>
        <v>45499</v>
      </c>
      <c r="B52" s="91"/>
      <c r="C52" s="92" t="s">
        <v>54</v>
      </c>
      <c r="D52" s="93"/>
      <c r="E52" s="93"/>
      <c r="F52" s="93"/>
      <c r="G52" s="99">
        <f t="shared" si="18"/>
        <v>0</v>
      </c>
      <c r="H52" s="419">
        <f t="shared" si="8"/>
        <v>0</v>
      </c>
      <c r="I52" s="102"/>
      <c r="J52" s="103"/>
    </row>
    <row r="53" spans="1:10" ht="27" customHeight="1">
      <c r="A53" s="425"/>
      <c r="B53" s="88"/>
      <c r="C53" s="89"/>
      <c r="D53" s="90"/>
      <c r="E53" s="90"/>
      <c r="F53" s="90"/>
      <c r="G53" s="98">
        <f t="shared" si="18"/>
        <v>0</v>
      </c>
      <c r="H53" s="420"/>
      <c r="I53" s="102"/>
      <c r="J53" s="103"/>
    </row>
    <row r="54" spans="1:10" ht="27" customHeight="1">
      <c r="A54" s="422">
        <f t="shared" si="26"/>
        <v>45500</v>
      </c>
      <c r="B54" s="85" t="s">
        <v>30</v>
      </c>
      <c r="C54" s="86" t="s">
        <v>55</v>
      </c>
      <c r="D54" s="87"/>
      <c r="E54" s="87"/>
      <c r="F54" s="87"/>
      <c r="G54" s="97">
        <f t="shared" si="18"/>
        <v>0</v>
      </c>
      <c r="H54" s="411">
        <f t="shared" si="6"/>
        <v>0</v>
      </c>
      <c r="I54" s="102"/>
      <c r="J54" s="103"/>
    </row>
    <row r="55" spans="1:10" ht="27" customHeight="1">
      <c r="A55" s="426"/>
      <c r="B55" s="88"/>
      <c r="C55" s="89"/>
      <c r="D55" s="90"/>
      <c r="E55" s="90"/>
      <c r="F55" s="90"/>
      <c r="G55" s="98">
        <f t="shared" si="18"/>
        <v>0</v>
      </c>
      <c r="H55" s="421"/>
      <c r="I55" s="102"/>
      <c r="J55" s="103"/>
    </row>
    <row r="56" spans="1:10" ht="27" customHeight="1">
      <c r="A56" s="424">
        <f t="shared" si="27"/>
        <v>45501</v>
      </c>
      <c r="B56" s="91" t="s">
        <v>16</v>
      </c>
      <c r="C56" s="92" t="s">
        <v>56</v>
      </c>
      <c r="D56" s="93"/>
      <c r="E56" s="93"/>
      <c r="F56" s="93"/>
      <c r="G56" s="99">
        <f t="shared" si="18"/>
        <v>0</v>
      </c>
      <c r="H56" s="419">
        <f t="shared" si="8"/>
        <v>0</v>
      </c>
      <c r="I56" s="102"/>
      <c r="J56" s="103"/>
    </row>
    <row r="57" spans="1:10" ht="27" customHeight="1">
      <c r="A57" s="425"/>
      <c r="B57" s="88"/>
      <c r="C57" s="89"/>
      <c r="D57" s="90"/>
      <c r="E57" s="90"/>
      <c r="F57" s="90"/>
      <c r="G57" s="98">
        <f t="shared" si="18"/>
        <v>0</v>
      </c>
      <c r="H57" s="420"/>
      <c r="I57" s="102"/>
      <c r="J57" s="103"/>
    </row>
    <row r="58" spans="1:10" ht="27" customHeight="1">
      <c r="A58" s="422">
        <f t="shared" si="26"/>
        <v>45502</v>
      </c>
      <c r="B58" s="85" t="s">
        <v>19</v>
      </c>
      <c r="C58" s="86" t="s">
        <v>57</v>
      </c>
      <c r="D58" s="87"/>
      <c r="E58" s="87"/>
      <c r="F58" s="87"/>
      <c r="G58" s="97">
        <f t="shared" si="18"/>
        <v>0</v>
      </c>
      <c r="H58" s="411">
        <f t="shared" si="6"/>
        <v>0</v>
      </c>
      <c r="I58" s="102"/>
      <c r="J58" s="103"/>
    </row>
    <row r="59" spans="1:10" ht="27" customHeight="1">
      <c r="A59" s="426"/>
      <c r="B59" s="88"/>
      <c r="C59" s="89"/>
      <c r="D59" s="90"/>
      <c r="E59" s="90"/>
      <c r="F59" s="90"/>
      <c r="G59" s="98">
        <f t="shared" si="18"/>
        <v>0</v>
      </c>
      <c r="H59" s="421"/>
      <c r="I59" s="102"/>
      <c r="J59" s="103"/>
    </row>
    <row r="60" spans="1:10" ht="27" customHeight="1">
      <c r="A60" s="424">
        <f t="shared" si="27"/>
        <v>45503</v>
      </c>
      <c r="B60" s="91" t="s">
        <v>34</v>
      </c>
      <c r="C60" s="92" t="s">
        <v>54</v>
      </c>
      <c r="D60" s="93"/>
      <c r="E60" s="93"/>
      <c r="F60" s="93"/>
      <c r="G60" s="99">
        <f t="shared" si="18"/>
        <v>0</v>
      </c>
      <c r="H60" s="419">
        <f t="shared" si="8"/>
        <v>0</v>
      </c>
      <c r="I60" s="102"/>
      <c r="J60" s="103"/>
    </row>
    <row r="61" spans="1:10" ht="27" customHeight="1">
      <c r="A61" s="425"/>
      <c r="B61" s="88"/>
      <c r="C61" s="89"/>
      <c r="D61" s="90"/>
      <c r="E61" s="90"/>
      <c r="F61" s="90"/>
      <c r="G61" s="98">
        <f t="shared" si="18"/>
        <v>0</v>
      </c>
      <c r="H61" s="420"/>
      <c r="I61" s="102"/>
      <c r="J61" s="103"/>
    </row>
    <row r="62" spans="1:10" ht="27" customHeight="1">
      <c r="A62" s="422">
        <f t="shared" ref="A62" si="28">A60+1</f>
        <v>45504</v>
      </c>
      <c r="B62" s="85"/>
      <c r="C62" s="86" t="s">
        <v>56</v>
      </c>
      <c r="D62" s="87"/>
      <c r="E62" s="87"/>
      <c r="F62" s="87"/>
      <c r="G62" s="97">
        <f t="shared" si="18"/>
        <v>0</v>
      </c>
      <c r="H62" s="411">
        <f t="shared" si="6"/>
        <v>0</v>
      </c>
      <c r="I62" s="102"/>
      <c r="J62" s="103"/>
    </row>
    <row r="63" spans="1:10" ht="27" customHeight="1">
      <c r="A63" s="423"/>
      <c r="B63" s="94"/>
      <c r="C63" s="95"/>
      <c r="D63" s="96"/>
      <c r="E63" s="96"/>
      <c r="F63" s="96"/>
      <c r="G63" s="100">
        <f t="shared" si="18"/>
        <v>0</v>
      </c>
      <c r="H63" s="412"/>
      <c r="I63" s="102"/>
      <c r="J63" s="103"/>
    </row>
    <row r="64" spans="1:10" ht="27" customHeight="1">
      <c r="A64" s="415" t="s">
        <v>58</v>
      </c>
      <c r="B64" s="416"/>
      <c r="C64" s="416"/>
      <c r="D64" s="416"/>
      <c r="E64" s="416"/>
      <c r="F64" s="416"/>
      <c r="G64" s="416"/>
      <c r="H64" s="413">
        <f>SUM(H2:H63)</f>
        <v>8879</v>
      </c>
    </row>
    <row r="65" spans="1:8" ht="27" customHeight="1">
      <c r="A65" s="417"/>
      <c r="B65" s="418"/>
      <c r="C65" s="418"/>
      <c r="D65" s="418"/>
      <c r="E65" s="418"/>
      <c r="F65" s="418"/>
      <c r="G65" s="418"/>
      <c r="H65" s="414"/>
    </row>
  </sheetData>
  <sheetProtection algorithmName="SHA-512" hashValue="UgRRPgce313m9FDYg2vn11hLUeHc9KQcgZsj58M17Azs6umzVyTFhNBts0lWS1CDE9JjF8kcSD/914HbeOrkvw==" saltValue="CgP6RKyAW65+VvvDzeocYA==" spinCount="100000" sheet="1" formatColumns="0" formatRows="0"/>
  <mergeCells count="6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H22:H23"/>
    <mergeCell ref="H24:H25"/>
    <mergeCell ref="H26:H27"/>
    <mergeCell ref="H28:H29"/>
    <mergeCell ref="H30:H31"/>
    <mergeCell ref="H12:H13"/>
    <mergeCell ref="H14:H15"/>
    <mergeCell ref="H16:H17"/>
    <mergeCell ref="H18:H19"/>
    <mergeCell ref="H20:H21"/>
    <mergeCell ref="H2:H3"/>
    <mergeCell ref="H4:H5"/>
    <mergeCell ref="H6:H7"/>
    <mergeCell ref="H8:H9"/>
    <mergeCell ref="H10:H1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J23"/>
  <sheetViews>
    <sheetView zoomScale="115" zoomScaleNormal="115" workbookViewId="0">
      <pane xSplit="3" ySplit="1" topLeftCell="D2" activePane="bottomRight" state="frozen"/>
      <selection pane="bottomLeft"/>
      <selection pane="topRight"/>
      <selection pane="bottomRight" activeCell="E4" sqref="E4"/>
    </sheetView>
  </sheetViews>
  <sheetFormatPr defaultColWidth="8.875" defaultRowHeight="15"/>
  <cols>
    <col min="1" max="1" width="5.109375" style="15" customWidth="1"/>
    <col min="2" max="2" width="14.66015625" style="61" customWidth="1"/>
    <col min="3" max="3" width="19.90625" style="61" customWidth="1"/>
    <col min="4" max="8" width="10.89453125" style="15" customWidth="1"/>
    <col min="9" max="9" width="21.65625" style="61" customWidth="1"/>
    <col min="10" max="10" width="33.62890625" style="15" customWidth="1"/>
    <col min="11" max="16384" width="8.875" style="15"/>
  </cols>
  <sheetData>
    <row r="1" spans="1:10">
      <c r="A1" s="62" t="s">
        <v>59</v>
      </c>
      <c r="B1" s="63" t="s">
        <v>15</v>
      </c>
      <c r="C1" s="63" t="s">
        <v>1</v>
      </c>
      <c r="D1" s="63" t="s">
        <v>60</v>
      </c>
      <c r="E1" s="63" t="s">
        <v>61</v>
      </c>
      <c r="F1" s="63" t="s">
        <v>62</v>
      </c>
      <c r="G1" s="63" t="s">
        <v>63</v>
      </c>
      <c r="H1" s="63" t="s">
        <v>64</v>
      </c>
      <c r="I1" s="63" t="s">
        <v>45</v>
      </c>
      <c r="J1" s="74" t="s">
        <v>53</v>
      </c>
    </row>
    <row r="2" spans="1:10" ht="21">
      <c r="A2" s="64">
        <f>IF(B2="","",ROW()-1)</f>
        <v>1</v>
      </c>
      <c r="B2" s="65" t="s">
        <v>16</v>
      </c>
      <c r="C2" s="66">
        <v>45474</v>
      </c>
      <c r="D2" s="67">
        <v>500</v>
      </c>
      <c r="E2" s="72">
        <f>IFERROR(VLOOKUP($B2&amp;"1",hidden_data!$C$3:$E$63,3,0),"")</f>
        <v>505</v>
      </c>
      <c r="F2" s="72" t="str">
        <f>IFERROR(VLOOKUP($B2&amp;"2",hidden_data!$C$3:$E$63,3,0),"")</f>
        <v/>
      </c>
      <c r="G2" s="72" t="str">
        <f>IFERROR(VLOOKUP($B2&amp;"3",hidden_data!$C$3:$E$63,3,0),"")</f>
        <v/>
      </c>
      <c r="H2" s="67"/>
      <c r="I2" s="75">
        <f>IF(SUM(D2:H2)=0,"",SUM(D2:H2))</f>
        <v>1005</v>
      </c>
      <c r="J2" s="76" t="s">
        <v>65</v>
      </c>
    </row>
    <row r="3" spans="1:10" ht="21">
      <c r="A3" s="64">
        <f t="shared" ref="A3:A21" si="0">IF(B3="","",ROW()-1)</f>
        <v>2</v>
      </c>
      <c r="B3" s="65" t="s">
        <v>25</v>
      </c>
      <c r="C3" s="66">
        <v>45474</v>
      </c>
      <c r="D3" s="67">
        <v>500</v>
      </c>
      <c r="E3" s="72" t="str">
        <f>IFERROR(VLOOKUP($B3&amp;"1",hidden_data!$C$3:$E$63,3,0),"")</f>
        <v/>
      </c>
      <c r="F3" s="72" t="str">
        <f>IFERROR(VLOOKUP($B3&amp;"2",hidden_data!$C$3:$E$63,3,0),"")</f>
        <v/>
      </c>
      <c r="G3" s="72" t="str">
        <f>IFERROR(VLOOKUP($B3&amp;"3",hidden_data!$C$3:$E$63,3,0),"")</f>
        <v/>
      </c>
      <c r="H3" s="67"/>
      <c r="I3" s="75">
        <f t="shared" ref="I3:I21" si="1">IF(SUM(D3:H3)=0,"",SUM(D3:H3))</f>
        <v>500</v>
      </c>
      <c r="J3" s="76" t="s">
        <v>65</v>
      </c>
    </row>
    <row r="4" spans="1:10" ht="21">
      <c r="A4" s="64">
        <f t="shared" si="0"/>
        <v>3</v>
      </c>
      <c r="B4" s="65" t="s">
        <v>33</v>
      </c>
      <c r="C4" s="66">
        <v>45475</v>
      </c>
      <c r="D4" s="67">
        <v>500</v>
      </c>
      <c r="E4" s="72">
        <f>IFERROR(VLOOKUP($B4&amp;"1",hidden_data!$C$3:$E$63,3,0),"")</f>
        <v>432</v>
      </c>
      <c r="F4" s="72" t="str">
        <f>IFERROR(VLOOKUP($B4&amp;"2",hidden_data!$C$3:$E$63,3,0),"")</f>
        <v/>
      </c>
      <c r="G4" s="72" t="str">
        <f>IFERROR(VLOOKUP($B4&amp;"3",hidden_data!$C$3:$E$63,3,0),"")</f>
        <v/>
      </c>
      <c r="H4" s="67"/>
      <c r="I4" s="75">
        <f t="shared" si="1"/>
        <v>932</v>
      </c>
      <c r="J4" s="76" t="s">
        <v>66</v>
      </c>
    </row>
    <row r="5" spans="1:10" ht="21">
      <c r="A5" s="64">
        <f t="shared" si="0"/>
        <v>4</v>
      </c>
      <c r="B5" s="65" t="s">
        <v>26</v>
      </c>
      <c r="C5" s="66">
        <v>45475</v>
      </c>
      <c r="D5" s="67">
        <v>500</v>
      </c>
      <c r="E5" s="72">
        <f>IFERROR(VLOOKUP($B5&amp;"1",hidden_data!$C$3:$E$63,3,0),"")</f>
        <v>551</v>
      </c>
      <c r="F5" s="72">
        <f>IFERROR(VLOOKUP($B5&amp;"2",hidden_data!$C$3:$E$63,3,0),"")</f>
        <v>516</v>
      </c>
      <c r="G5" s="72" t="str">
        <f>IFERROR(VLOOKUP($B5&amp;"3",hidden_data!$C$3:$E$63,3,0),"")</f>
        <v/>
      </c>
      <c r="H5" s="67"/>
      <c r="I5" s="75">
        <f t="shared" si="1"/>
        <v>1567</v>
      </c>
      <c r="J5" s="76" t="s">
        <v>65</v>
      </c>
    </row>
    <row r="6" spans="1:10" ht="21">
      <c r="A6" s="64">
        <f t="shared" si="0"/>
        <v>5</v>
      </c>
      <c r="B6" s="65" t="s">
        <v>18</v>
      </c>
      <c r="C6" s="66">
        <v>45475</v>
      </c>
      <c r="D6" s="67">
        <v>500</v>
      </c>
      <c r="E6" s="72" t="str">
        <f>IFERROR(VLOOKUP($B6&amp;"1",hidden_data!$C$3:$E$63,3,0),"")</f>
        <v/>
      </c>
      <c r="F6" s="72" t="str">
        <f>IFERROR(VLOOKUP($B6&amp;"2",hidden_data!$C$3:$E$63,3,0),"")</f>
        <v/>
      </c>
      <c r="G6" s="72" t="str">
        <f>IFERROR(VLOOKUP($B6&amp;"3",hidden_data!$C$3:$E$63,3,0),"")</f>
        <v/>
      </c>
      <c r="H6" s="67"/>
      <c r="I6" s="75">
        <f t="shared" si="1"/>
        <v>500</v>
      </c>
      <c r="J6" s="76" t="s">
        <v>67</v>
      </c>
    </row>
    <row r="7" spans="1:10" ht="21">
      <c r="A7" s="64">
        <f t="shared" si="0"/>
        <v>6</v>
      </c>
      <c r="B7" s="65" t="s">
        <v>31</v>
      </c>
      <c r="C7" s="66">
        <v>45475</v>
      </c>
      <c r="D7" s="67">
        <v>500</v>
      </c>
      <c r="E7" s="72">
        <f>IFERROR(VLOOKUP($B7&amp;"1",hidden_data!$C$3:$E$63,3,0),"")</f>
        <v>750</v>
      </c>
      <c r="F7" s="72" t="str">
        <f>IFERROR(VLOOKUP($B7&amp;"2",hidden_data!$C$3:$E$63,3,0),"")</f>
        <v/>
      </c>
      <c r="G7" s="72" t="str">
        <f>IFERROR(VLOOKUP($B7&amp;"3",hidden_data!$C$3:$E$63,3,0),"")</f>
        <v/>
      </c>
      <c r="H7" s="67"/>
      <c r="I7" s="75">
        <f t="shared" si="1"/>
        <v>1250</v>
      </c>
      <c r="J7" s="76" t="s">
        <v>68</v>
      </c>
    </row>
    <row r="8" spans="1:10" ht="21">
      <c r="A8" s="64">
        <f t="shared" si="0"/>
        <v>7</v>
      </c>
      <c r="B8" s="65" t="s">
        <v>29</v>
      </c>
      <c r="C8" s="66">
        <v>45475</v>
      </c>
      <c r="D8" s="67">
        <v>526</v>
      </c>
      <c r="E8" s="72">
        <f>IFERROR(VLOOKUP($B8&amp;"1",hidden_data!$C$3:$E$63,3,0),"")</f>
        <v>912</v>
      </c>
      <c r="F8" s="72" t="str">
        <f>IFERROR(VLOOKUP($B8&amp;"2",hidden_data!$C$3:$E$63,3,0),"")</f>
        <v/>
      </c>
      <c r="G8" s="72" t="str">
        <f>IFERROR(VLOOKUP($B8&amp;"3",hidden_data!$C$3:$E$63,3,0),"")</f>
        <v/>
      </c>
      <c r="H8" s="67"/>
      <c r="I8" s="75">
        <f t="shared" si="1"/>
        <v>1438</v>
      </c>
      <c r="J8" s="76" t="s">
        <v>69</v>
      </c>
    </row>
    <row r="9" spans="1:10" ht="21">
      <c r="A9" s="64">
        <f t="shared" si="0"/>
        <v>8</v>
      </c>
      <c r="B9" s="65" t="s">
        <v>20</v>
      </c>
      <c r="C9" s="66">
        <v>45479</v>
      </c>
      <c r="D9" s="67">
        <v>576</v>
      </c>
      <c r="E9" s="72">
        <f>IFERROR(VLOOKUP($B9&amp;"1",hidden_data!$C$3:$E$63,3,0),"")</f>
        <v>516</v>
      </c>
      <c r="F9" s="72">
        <f>IFERROR(VLOOKUP($B9&amp;"2",hidden_data!$C$3:$E$63,3,0),"")</f>
        <v>704</v>
      </c>
      <c r="G9" s="72" t="str">
        <f>IFERROR(VLOOKUP($B9&amp;"3",hidden_data!$C$3:$E$63,3,0),"")</f>
        <v/>
      </c>
      <c r="H9" s="67"/>
      <c r="I9" s="75">
        <f t="shared" si="1"/>
        <v>1796</v>
      </c>
      <c r="J9" s="76" t="s">
        <v>67</v>
      </c>
    </row>
    <row r="10" spans="1:10" ht="21">
      <c r="A10" s="64">
        <f t="shared" si="0"/>
        <v>9</v>
      </c>
      <c r="B10" s="65" t="s">
        <v>19</v>
      </c>
      <c r="C10" s="66">
        <v>45479</v>
      </c>
      <c r="D10" s="67">
        <v>500</v>
      </c>
      <c r="E10" s="72">
        <f>IFERROR(VLOOKUP($B10&amp;"1",hidden_data!$C$3:$E$63,3,0),"")</f>
        <v>651</v>
      </c>
      <c r="F10" s="72" t="str">
        <f>IFERROR(VLOOKUP($B10&amp;"2",hidden_data!$C$3:$E$63,3,0),"")</f>
        <v/>
      </c>
      <c r="G10" s="72" t="str">
        <f>IFERROR(VLOOKUP($B10&amp;"3",hidden_data!$C$3:$E$63,3,0),"")</f>
        <v/>
      </c>
      <c r="H10" s="67"/>
      <c r="I10" s="75">
        <f t="shared" si="1"/>
        <v>1151</v>
      </c>
      <c r="J10" s="76" t="s">
        <v>65</v>
      </c>
    </row>
    <row r="11" spans="1:10" ht="21">
      <c r="A11" s="64">
        <f t="shared" si="0"/>
        <v>10</v>
      </c>
      <c r="B11" s="65" t="s">
        <v>23</v>
      </c>
      <c r="C11" s="66">
        <v>45478</v>
      </c>
      <c r="D11" s="67">
        <v>430</v>
      </c>
      <c r="E11" s="72">
        <f>IFERROR(VLOOKUP($B11&amp;"1",hidden_data!$C$3:$E$63,3,0),"")</f>
        <v>848</v>
      </c>
      <c r="F11" s="72">
        <f>IFERROR(VLOOKUP($B11&amp;"2",hidden_data!$C$3:$E$63,3,0),"")</f>
        <v>623</v>
      </c>
      <c r="G11" s="72" t="str">
        <f>IFERROR(VLOOKUP($B11&amp;"3",hidden_data!$C$3:$E$63,3,0),"")</f>
        <v/>
      </c>
      <c r="H11" s="67"/>
      <c r="I11" s="75">
        <f t="shared" si="1"/>
        <v>1901</v>
      </c>
      <c r="J11" s="76" t="s">
        <v>70</v>
      </c>
    </row>
    <row r="12" spans="1:10" ht="21">
      <c r="A12" s="64">
        <f t="shared" si="0"/>
        <v>11</v>
      </c>
      <c r="B12" s="65" t="s">
        <v>22</v>
      </c>
      <c r="C12" s="66">
        <v>45478</v>
      </c>
      <c r="D12" s="67">
        <v>500</v>
      </c>
      <c r="E12" s="72" t="str">
        <f>IFERROR(VLOOKUP($B12&amp;"1",hidden_data!$C$3:$E$63,3,0),"")</f>
        <v/>
      </c>
      <c r="F12" s="72" t="str">
        <f>IFERROR(VLOOKUP($B12&amp;"2",hidden_data!$C$3:$E$63,3,0),"")</f>
        <v/>
      </c>
      <c r="G12" s="72" t="str">
        <f>IFERROR(VLOOKUP($B12&amp;"3",hidden_data!$C$3:$E$63,3,0),"")</f>
        <v/>
      </c>
      <c r="H12" s="67"/>
      <c r="I12" s="75">
        <f t="shared" si="1"/>
        <v>500</v>
      </c>
      <c r="J12" s="76" t="s">
        <v>71</v>
      </c>
    </row>
    <row r="13" spans="1:10" ht="21">
      <c r="A13" s="64">
        <f t="shared" si="0"/>
        <v>12</v>
      </c>
      <c r="B13" s="65" t="s">
        <v>24</v>
      </c>
      <c r="C13" s="66">
        <v>45476</v>
      </c>
      <c r="D13" s="67">
        <v>647</v>
      </c>
      <c r="E13" s="72">
        <f>IFERROR(VLOOKUP($B13&amp;"1",hidden_data!$C$3:$E$63,3,0),"")</f>
        <v>702</v>
      </c>
      <c r="F13" s="72" t="str">
        <f>IFERROR(VLOOKUP($B13&amp;"2",hidden_data!$C$3:$E$63,3,0),"")</f>
        <v/>
      </c>
      <c r="G13" s="72" t="str">
        <f>IFERROR(VLOOKUP($B13&amp;"3",hidden_data!$C$3:$E$63,3,0),"")</f>
        <v/>
      </c>
      <c r="H13" s="67"/>
      <c r="I13" s="75">
        <f t="shared" si="1"/>
        <v>1349</v>
      </c>
      <c r="J13" s="76" t="s">
        <v>67</v>
      </c>
    </row>
    <row r="14" spans="1:10" ht="21">
      <c r="A14" s="64">
        <f t="shared" si="0"/>
        <v>13</v>
      </c>
      <c r="B14" s="65" t="s">
        <v>27</v>
      </c>
      <c r="C14" s="66">
        <v>45477</v>
      </c>
      <c r="D14" s="67">
        <v>500</v>
      </c>
      <c r="E14" s="72" t="str">
        <f>IFERROR(VLOOKUP($B14&amp;"1",hidden_data!$C$3:$E$63,3,0),"")</f>
        <v/>
      </c>
      <c r="F14" s="72" t="str">
        <f>IFERROR(VLOOKUP($B14&amp;"2",hidden_data!$C$3:$E$63,3,0),"")</f>
        <v/>
      </c>
      <c r="G14" s="72" t="str">
        <f>IFERROR(VLOOKUP($B14&amp;"3",hidden_data!$C$3:$E$63,3,0),"")</f>
        <v/>
      </c>
      <c r="H14" s="67"/>
      <c r="I14" s="75">
        <f t="shared" si="1"/>
        <v>500</v>
      </c>
      <c r="J14" s="76" t="s">
        <v>68</v>
      </c>
    </row>
    <row r="15" spans="1:10" ht="21">
      <c r="A15" s="64">
        <f t="shared" si="0"/>
        <v>14</v>
      </c>
      <c r="B15" s="65" t="s">
        <v>32</v>
      </c>
      <c r="C15" s="66">
        <v>45477</v>
      </c>
      <c r="D15" s="67">
        <v>500</v>
      </c>
      <c r="E15" s="72">
        <f>IFERROR(VLOOKUP($B15&amp;"1",hidden_data!$C$3:$E$63,3,0),"")</f>
        <v>549</v>
      </c>
      <c r="F15" s="72" t="str">
        <f>IFERROR(VLOOKUP($B15&amp;"2",hidden_data!$C$3:$E$63,3,0),"")</f>
        <v/>
      </c>
      <c r="G15" s="72" t="str">
        <f>IFERROR(VLOOKUP($B15&amp;"3",hidden_data!$C$3:$E$63,3,0),"")</f>
        <v/>
      </c>
      <c r="H15" s="67"/>
      <c r="I15" s="75">
        <f t="shared" si="1"/>
        <v>1049</v>
      </c>
      <c r="J15" s="76" t="s">
        <v>72</v>
      </c>
    </row>
    <row r="16" spans="1:10" ht="21">
      <c r="A16" s="64">
        <f t="shared" si="0"/>
        <v>15</v>
      </c>
      <c r="B16" s="65" t="s">
        <v>34</v>
      </c>
      <c r="C16" s="66">
        <v>45477</v>
      </c>
      <c r="D16" s="67">
        <v>500</v>
      </c>
      <c r="E16" s="72">
        <f>IFERROR(VLOOKUP($B16&amp;"1",hidden_data!$C$3:$E$63,3,0),"")</f>
        <v>620</v>
      </c>
      <c r="F16" s="72" t="str">
        <f>IFERROR(VLOOKUP($B16&amp;"2",hidden_data!$C$3:$E$63,3,0),"")</f>
        <v/>
      </c>
      <c r="G16" s="72" t="str">
        <f>IFERROR(VLOOKUP($B16&amp;"3",hidden_data!$C$3:$E$63,3,0),"")</f>
        <v/>
      </c>
      <c r="H16" s="67"/>
      <c r="I16" s="75">
        <f t="shared" si="1"/>
        <v>1120</v>
      </c>
      <c r="J16" s="76" t="s">
        <v>72</v>
      </c>
    </row>
    <row r="17" spans="1:10" ht="21">
      <c r="A17" s="64">
        <f t="shared" si="0"/>
        <v>16</v>
      </c>
      <c r="B17" s="65" t="s">
        <v>30</v>
      </c>
      <c r="C17" s="66">
        <v>45478</v>
      </c>
      <c r="D17" s="67">
        <v>500</v>
      </c>
      <c r="E17" s="72" t="str">
        <f>IFERROR(VLOOKUP($B17&amp;"1",hidden_data!$C$3:$E$63,3,0),"")</f>
        <v/>
      </c>
      <c r="F17" s="72" t="str">
        <f>IFERROR(VLOOKUP($B17&amp;"2",hidden_data!$C$3:$E$63,3,0),"")</f>
        <v/>
      </c>
      <c r="G17" s="72" t="str">
        <f>IFERROR(VLOOKUP($B17&amp;"3",hidden_data!$C$3:$E$63,3,0),"")</f>
        <v/>
      </c>
      <c r="H17" s="67"/>
      <c r="I17" s="75">
        <f t="shared" si="1"/>
        <v>500</v>
      </c>
      <c r="J17" s="76" t="s">
        <v>65</v>
      </c>
    </row>
    <row r="18" spans="1:10" ht="21">
      <c r="A18" s="64">
        <f t="shared" si="0"/>
        <v>17</v>
      </c>
      <c r="B18" s="65" t="s">
        <v>21</v>
      </c>
      <c r="C18" s="66">
        <v>45482</v>
      </c>
      <c r="D18" s="67">
        <v>500</v>
      </c>
      <c r="E18" s="72" t="str">
        <f>IFERROR(VLOOKUP($B18&amp;"1",hidden_data!$C$3:$E$63,3,0),"")</f>
        <v/>
      </c>
      <c r="F18" s="72" t="str">
        <f>IFERROR(VLOOKUP($B18&amp;"2",hidden_data!$C$3:$E$63,3,0),"")</f>
        <v/>
      </c>
      <c r="G18" s="72" t="str">
        <f>IFERROR(VLOOKUP($B18&amp;"3",hidden_data!$C$3:$E$63,3,0),"")</f>
        <v/>
      </c>
      <c r="H18" s="67"/>
      <c r="I18" s="75">
        <f t="shared" si="1"/>
        <v>500</v>
      </c>
      <c r="J18" s="76" t="s">
        <v>68</v>
      </c>
    </row>
    <row r="19" spans="1:10" ht="21">
      <c r="A19" s="64" t="str">
        <f t="shared" si="0"/>
        <v/>
      </c>
      <c r="B19" s="65"/>
      <c r="C19" s="66"/>
      <c r="D19" s="67"/>
      <c r="E19" s="72" t="str">
        <f>IFERROR(VLOOKUP($B19&amp;"1",hidden_data!$C$3:$E$63,3,0),"")</f>
        <v/>
      </c>
      <c r="F19" s="72" t="str">
        <f>IFERROR(VLOOKUP($B19&amp;"2",hidden_data!$C$3:$E$63,3,0),"")</f>
        <v/>
      </c>
      <c r="G19" s="72" t="str">
        <f>IFERROR(VLOOKUP($B19&amp;"3",hidden_data!$C$3:$E$63,3,0),"")</f>
        <v/>
      </c>
      <c r="H19" s="67"/>
      <c r="I19" s="75" t="str">
        <f t="shared" si="1"/>
        <v/>
      </c>
      <c r="J19" s="76"/>
    </row>
    <row r="20" spans="1:10" ht="21">
      <c r="A20" s="64" t="str">
        <f t="shared" si="0"/>
        <v/>
      </c>
      <c r="B20" s="65"/>
      <c r="C20" s="66"/>
      <c r="D20" s="67"/>
      <c r="E20" s="72" t="str">
        <f>IFERROR(VLOOKUP($B20&amp;"1",hidden_data!$C$3:$E$63,3,0),"")</f>
        <v/>
      </c>
      <c r="F20" s="72" t="str">
        <f>IFERROR(VLOOKUP($B20&amp;"2",hidden_data!$C$3:$E$63,3,0),"")</f>
        <v/>
      </c>
      <c r="G20" s="72" t="str">
        <f>IFERROR(VLOOKUP($B20&amp;"3",hidden_data!$C$3:$E$63,3,0),"")</f>
        <v/>
      </c>
      <c r="H20" s="67"/>
      <c r="I20" s="75" t="str">
        <f t="shared" si="1"/>
        <v/>
      </c>
      <c r="J20" s="76"/>
    </row>
    <row r="21" spans="1:10" ht="21">
      <c r="A21" s="68" t="str">
        <f t="shared" si="0"/>
        <v/>
      </c>
      <c r="B21" s="69"/>
      <c r="C21" s="70"/>
      <c r="D21" s="71"/>
      <c r="E21" s="73" t="str">
        <f>IFERROR(VLOOKUP($B21&amp;"1",hidden_data!$C$3:$E$63,3,0),"")</f>
        <v/>
      </c>
      <c r="F21" s="73" t="str">
        <f>IFERROR(VLOOKUP($B21&amp;"2",hidden_data!$C$3:$E$63,3,0),"")</f>
        <v/>
      </c>
      <c r="G21" s="73" t="str">
        <f>IFERROR(VLOOKUP($B21&amp;"3",hidden_data!$C$3:$E$63,3,0),"")</f>
        <v/>
      </c>
      <c r="H21" s="71"/>
      <c r="I21" s="77" t="str">
        <f t="shared" si="1"/>
        <v/>
      </c>
      <c r="J21" s="78"/>
    </row>
    <row r="22" spans="1:10" ht="15" customHeight="1">
      <c r="A22" s="431" t="s">
        <v>73</v>
      </c>
      <c r="B22" s="432"/>
      <c r="C22" s="432"/>
      <c r="D22" s="432"/>
      <c r="E22" s="432"/>
      <c r="F22" s="432"/>
      <c r="G22" s="432"/>
      <c r="H22" s="432"/>
      <c r="I22" s="427">
        <f>IF(SUM(I2:I21)=0,"",SUM(I2:I21))</f>
        <v>17558</v>
      </c>
      <c r="J22" s="429" t="str">
        <f>"Advance Colleceted : Rs. "&amp;SUM(D2:D21)</f>
        <v>Advance Colleceted : Rs. 8679</v>
      </c>
    </row>
    <row r="23" spans="1:10" ht="15.75" customHeight="1">
      <c r="A23" s="433"/>
      <c r="B23" s="434"/>
      <c r="C23" s="434"/>
      <c r="D23" s="434"/>
      <c r="E23" s="434"/>
      <c r="F23" s="434"/>
      <c r="G23" s="434"/>
      <c r="H23" s="434"/>
      <c r="I23" s="428"/>
      <c r="J23" s="430"/>
    </row>
  </sheetData>
  <sheetProtection algorithmName="SHA-512" hashValue="8ta6Yc9PNIoANrMlbc0ULGI2SEnU9TjRbRiePizd31wSxmKP7OPpcLahWIvvhMOq4M/ZBa3CNo0Cv+vCOvPHtQ==" saltValue="C3B0M0G7W+B0dGN4peKGCg==" spinCount="100000" sheet="1" formatColumns="0" formatRows="0"/>
  <mergeCells count="3">
    <mergeCell ref="I22:I23"/>
    <mergeCell ref="J22:J23"/>
    <mergeCell ref="A22:H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Dashboard!$B$5:$B$36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J65"/>
  <sheetViews>
    <sheetView zoomScale="90" zoomScaleNormal="90" workbookViewId="0">
      <pane ySplit="5" topLeftCell="A36" activePane="bottomLeft" state="frozen"/>
      <selection pane="bottomLeft" activeCell="J52" sqref="J52"/>
    </sheetView>
  </sheetViews>
  <sheetFormatPr defaultColWidth="9.14453125" defaultRowHeight="18.75" customHeight="1"/>
  <cols>
    <col min="1" max="1" width="9.14453125" style="177"/>
    <col min="2" max="2" width="20.71484375" style="177" customWidth="1"/>
    <col min="3" max="3" width="19.1015625" style="177" customWidth="1"/>
    <col min="4" max="5" width="13.5859375" style="177" customWidth="1"/>
    <col min="6" max="7" width="13.5859375" style="231" customWidth="1"/>
    <col min="8" max="8" width="15.33203125" style="231" customWidth="1"/>
    <col min="9" max="9" width="22.734375" style="231" customWidth="1"/>
    <col min="10" max="10" width="36.3203125" style="177" customWidth="1"/>
    <col min="11" max="16384" width="9.14453125" style="177"/>
  </cols>
  <sheetData>
    <row r="1" spans="1:10" s="15" customFormat="1" ht="18.75" customHeight="1">
      <c r="A1" s="437" t="s">
        <v>74</v>
      </c>
      <c r="B1" s="438"/>
      <c r="C1" s="438"/>
      <c r="D1" s="438"/>
      <c r="E1" s="438"/>
      <c r="F1" s="438"/>
      <c r="G1" s="438"/>
      <c r="H1" s="438"/>
      <c r="I1" s="438"/>
      <c r="J1" s="439"/>
    </row>
    <row r="2" spans="1:10" s="15" customFormat="1" ht="18.75" customHeight="1" thickBot="1">
      <c r="A2" s="440"/>
      <c r="B2" s="441"/>
      <c r="C2" s="441"/>
      <c r="D2" s="441"/>
      <c r="E2" s="441"/>
      <c r="F2" s="441"/>
      <c r="G2" s="441"/>
      <c r="H2" s="441"/>
      <c r="I2" s="441"/>
      <c r="J2" s="442"/>
    </row>
    <row r="3" spans="1:10" s="15" customFormat="1" ht="12.75" customHeight="1">
      <c r="A3" s="443" t="s">
        <v>75</v>
      </c>
      <c r="B3" s="444"/>
      <c r="C3" s="444"/>
      <c r="D3" s="444"/>
      <c r="E3" s="444"/>
      <c r="F3" s="444"/>
      <c r="G3" s="447" t="s">
        <v>76</v>
      </c>
      <c r="H3" s="447"/>
      <c r="I3" s="447"/>
      <c r="J3" s="448"/>
    </row>
    <row r="4" spans="1:10" s="15" customFormat="1" ht="12.75" customHeight="1" thickBot="1">
      <c r="A4" s="445"/>
      <c r="B4" s="446"/>
      <c r="C4" s="446"/>
      <c r="D4" s="446"/>
      <c r="E4" s="446"/>
      <c r="F4" s="446"/>
      <c r="G4" s="449"/>
      <c r="H4" s="449"/>
      <c r="I4" s="449"/>
      <c r="J4" s="450"/>
    </row>
    <row r="5" spans="1:10" s="15" customFormat="1" ht="18.75" customHeight="1" thickBot="1">
      <c r="A5" s="19" t="s">
        <v>59</v>
      </c>
      <c r="B5" s="20" t="s">
        <v>1</v>
      </c>
      <c r="C5" s="21" t="s">
        <v>77</v>
      </c>
      <c r="D5" s="21" t="s">
        <v>78</v>
      </c>
      <c r="E5" s="35" t="s">
        <v>79</v>
      </c>
      <c r="F5" s="21" t="s">
        <v>80</v>
      </c>
      <c r="G5" s="36" t="s">
        <v>81</v>
      </c>
      <c r="H5" s="37" t="s">
        <v>82</v>
      </c>
      <c r="I5" s="53" t="s">
        <v>45</v>
      </c>
      <c r="J5" s="54" t="s">
        <v>53</v>
      </c>
    </row>
    <row r="6" spans="1:10" s="15" customFormat="1" ht="18.75" customHeight="1">
      <c r="A6" s="22">
        <f>IF(B6="","",ROW()-5)</f>
        <v>1</v>
      </c>
      <c r="B6" s="23">
        <v>45474</v>
      </c>
      <c r="C6" s="237" t="s">
        <v>145</v>
      </c>
      <c r="D6" s="24">
        <v>5</v>
      </c>
      <c r="E6" s="38" t="s">
        <v>83</v>
      </c>
      <c r="F6" s="39">
        <v>141</v>
      </c>
      <c r="G6" s="40">
        <f>IF(OR(D6="",F6=""),"",F6*D6)</f>
        <v>705</v>
      </c>
      <c r="H6" s="41">
        <v>100</v>
      </c>
      <c r="I6" s="55">
        <f>IF(G6="","",G6-H6)</f>
        <v>605</v>
      </c>
      <c r="J6" s="56" t="s">
        <v>84</v>
      </c>
    </row>
    <row r="7" spans="1:10" s="15" customFormat="1" ht="18.75" customHeight="1">
      <c r="A7" s="22">
        <f t="shared" ref="A7:A35" si="0">IF(B7="","",ROW()-5)</f>
        <v>2</v>
      </c>
      <c r="B7" s="23">
        <v>45474</v>
      </c>
      <c r="C7" s="25" t="s">
        <v>85</v>
      </c>
      <c r="D7" s="25">
        <v>2</v>
      </c>
      <c r="E7" s="38" t="s">
        <v>83</v>
      </c>
      <c r="F7" s="42">
        <v>115</v>
      </c>
      <c r="G7" s="43">
        <f t="shared" ref="G7:G35" si="1">IF(OR(D7="",F7=""),"",F7*D7)</f>
        <v>230</v>
      </c>
      <c r="H7" s="44"/>
      <c r="I7" s="57">
        <f t="shared" ref="I7:I35" si="2">IF(G7="","",G7-H7)</f>
        <v>230</v>
      </c>
      <c r="J7" s="56" t="s">
        <v>84</v>
      </c>
    </row>
    <row r="8" spans="1:10" s="15" customFormat="1" ht="18.75" customHeight="1">
      <c r="A8" s="22">
        <f t="shared" si="0"/>
        <v>3</v>
      </c>
      <c r="B8" s="23">
        <v>45474</v>
      </c>
      <c r="C8" s="25" t="s">
        <v>86</v>
      </c>
      <c r="D8" s="25">
        <v>5</v>
      </c>
      <c r="E8" s="45" t="s">
        <v>87</v>
      </c>
      <c r="F8" s="42">
        <v>25</v>
      </c>
      <c r="G8" s="43">
        <f t="shared" si="1"/>
        <v>125</v>
      </c>
      <c r="H8" s="44"/>
      <c r="I8" s="57">
        <f t="shared" si="2"/>
        <v>125</v>
      </c>
      <c r="J8" s="56" t="s">
        <v>84</v>
      </c>
    </row>
    <row r="9" spans="1:10" s="15" customFormat="1" ht="18.75" customHeight="1">
      <c r="A9" s="22">
        <f t="shared" si="0"/>
        <v>4</v>
      </c>
      <c r="B9" s="23">
        <v>45474</v>
      </c>
      <c r="C9" s="25" t="s">
        <v>88</v>
      </c>
      <c r="D9" s="25">
        <v>3</v>
      </c>
      <c r="E9" s="45" t="s">
        <v>87</v>
      </c>
      <c r="F9" s="42">
        <v>40</v>
      </c>
      <c r="G9" s="43">
        <f t="shared" si="1"/>
        <v>120</v>
      </c>
      <c r="H9" s="44"/>
      <c r="I9" s="57">
        <f t="shared" si="2"/>
        <v>120</v>
      </c>
      <c r="J9" s="56"/>
    </row>
    <row r="10" spans="1:10" s="15" customFormat="1" ht="18.75" customHeight="1">
      <c r="A10" s="22">
        <f t="shared" si="0"/>
        <v>5</v>
      </c>
      <c r="B10" s="26">
        <v>45475</v>
      </c>
      <c r="C10" s="25" t="s">
        <v>88</v>
      </c>
      <c r="D10" s="25">
        <v>1</v>
      </c>
      <c r="E10" s="45" t="s">
        <v>89</v>
      </c>
      <c r="F10" s="42">
        <v>1000</v>
      </c>
      <c r="G10" s="43">
        <f t="shared" si="1"/>
        <v>1000</v>
      </c>
      <c r="H10" s="44"/>
      <c r="I10" s="57">
        <f t="shared" si="2"/>
        <v>1000</v>
      </c>
      <c r="J10" s="56" t="s">
        <v>90</v>
      </c>
    </row>
    <row r="11" spans="1:10" s="15" customFormat="1" ht="18.75" customHeight="1">
      <c r="A11" s="22">
        <f t="shared" si="0"/>
        <v>6</v>
      </c>
      <c r="B11" s="26">
        <v>45481</v>
      </c>
      <c r="C11" s="25" t="s">
        <v>88</v>
      </c>
      <c r="D11" s="25">
        <v>1</v>
      </c>
      <c r="E11" s="45" t="s">
        <v>89</v>
      </c>
      <c r="F11" s="42">
        <v>1000</v>
      </c>
      <c r="G11" s="43">
        <f t="shared" si="1"/>
        <v>1000</v>
      </c>
      <c r="H11" s="44"/>
      <c r="I11" s="57">
        <f t="shared" si="2"/>
        <v>1000</v>
      </c>
      <c r="J11" s="56" t="s">
        <v>90</v>
      </c>
    </row>
    <row r="12" spans="1:10" s="15" customFormat="1" ht="18.75" customHeight="1">
      <c r="A12" s="22">
        <f t="shared" si="0"/>
        <v>7</v>
      </c>
      <c r="B12" s="26">
        <v>45486</v>
      </c>
      <c r="C12" s="25" t="s">
        <v>88</v>
      </c>
      <c r="D12" s="25">
        <v>1</v>
      </c>
      <c r="E12" s="45" t="s">
        <v>89</v>
      </c>
      <c r="F12" s="42">
        <v>1000</v>
      </c>
      <c r="G12" s="43">
        <f t="shared" si="1"/>
        <v>1000</v>
      </c>
      <c r="H12" s="44"/>
      <c r="I12" s="57">
        <f t="shared" si="2"/>
        <v>1000</v>
      </c>
      <c r="J12" s="56" t="s">
        <v>126</v>
      </c>
    </row>
    <row r="13" spans="1:10" s="15" customFormat="1" ht="18.75" customHeight="1">
      <c r="A13" s="22">
        <f t="shared" si="0"/>
        <v>8</v>
      </c>
      <c r="B13" s="26">
        <v>45486</v>
      </c>
      <c r="C13" s="25" t="s">
        <v>85</v>
      </c>
      <c r="D13" s="25">
        <v>1</v>
      </c>
      <c r="E13" s="45" t="s">
        <v>83</v>
      </c>
      <c r="F13" s="42">
        <v>105</v>
      </c>
      <c r="G13" s="43">
        <f t="shared" si="1"/>
        <v>105</v>
      </c>
      <c r="H13" s="44"/>
      <c r="I13" s="57">
        <f t="shared" si="2"/>
        <v>105</v>
      </c>
      <c r="J13" s="56"/>
    </row>
    <row r="14" spans="1:10" s="15" customFormat="1" ht="18.75" customHeight="1">
      <c r="A14" s="22">
        <f t="shared" si="0"/>
        <v>9</v>
      </c>
      <c r="B14" s="26">
        <v>45487</v>
      </c>
      <c r="C14" s="237" t="s">
        <v>145</v>
      </c>
      <c r="D14" s="25">
        <v>5</v>
      </c>
      <c r="E14" s="238" t="s">
        <v>83</v>
      </c>
      <c r="F14" s="42">
        <v>142</v>
      </c>
      <c r="G14" s="43">
        <f t="shared" si="1"/>
        <v>710</v>
      </c>
      <c r="H14" s="44">
        <v>50</v>
      </c>
      <c r="I14" s="57">
        <f t="shared" si="2"/>
        <v>660</v>
      </c>
      <c r="J14" s="56"/>
    </row>
    <row r="15" spans="1:10" s="15" customFormat="1" ht="18.75" customHeight="1">
      <c r="A15" s="22" t="str">
        <f t="shared" si="0"/>
        <v/>
      </c>
      <c r="B15" s="26"/>
      <c r="C15" s="25"/>
      <c r="D15" s="25"/>
      <c r="E15" s="45"/>
      <c r="F15" s="42"/>
      <c r="G15" s="43" t="str">
        <f t="shared" si="1"/>
        <v/>
      </c>
      <c r="H15" s="44"/>
      <c r="I15" s="57" t="str">
        <f t="shared" si="2"/>
        <v/>
      </c>
      <c r="J15" s="56"/>
    </row>
    <row r="16" spans="1:10" s="15" customFormat="1" ht="18.75" customHeight="1">
      <c r="A16" s="22" t="str">
        <f t="shared" si="0"/>
        <v/>
      </c>
      <c r="B16" s="26"/>
      <c r="C16" s="25"/>
      <c r="D16" s="25"/>
      <c r="E16" s="45"/>
      <c r="F16" s="42"/>
      <c r="G16" s="43" t="str">
        <f t="shared" si="1"/>
        <v/>
      </c>
      <c r="H16" s="44"/>
      <c r="I16" s="57" t="str">
        <f t="shared" si="2"/>
        <v/>
      </c>
      <c r="J16" s="56"/>
    </row>
    <row r="17" spans="1:10" s="15" customFormat="1" ht="18.75" customHeight="1">
      <c r="A17" s="22" t="str">
        <f t="shared" si="0"/>
        <v/>
      </c>
      <c r="B17" s="26"/>
      <c r="C17" s="25"/>
      <c r="D17" s="25"/>
      <c r="E17" s="45"/>
      <c r="F17" s="42"/>
      <c r="G17" s="43" t="str">
        <f t="shared" si="1"/>
        <v/>
      </c>
      <c r="H17" s="44"/>
      <c r="I17" s="57" t="str">
        <f t="shared" si="2"/>
        <v/>
      </c>
      <c r="J17" s="56"/>
    </row>
    <row r="18" spans="1:10" s="15" customFormat="1" ht="18.75" customHeight="1">
      <c r="A18" s="22" t="str">
        <f t="shared" si="0"/>
        <v/>
      </c>
      <c r="B18" s="26"/>
      <c r="C18" s="25"/>
      <c r="D18" s="25"/>
      <c r="E18" s="45"/>
      <c r="F18" s="42"/>
      <c r="G18" s="43" t="str">
        <f t="shared" si="1"/>
        <v/>
      </c>
      <c r="H18" s="44"/>
      <c r="I18" s="57" t="str">
        <f t="shared" si="2"/>
        <v/>
      </c>
      <c r="J18" s="56"/>
    </row>
    <row r="19" spans="1:10" s="15" customFormat="1" ht="18.75" customHeight="1">
      <c r="A19" s="22" t="str">
        <f t="shared" si="0"/>
        <v/>
      </c>
      <c r="B19" s="26"/>
      <c r="C19" s="25"/>
      <c r="D19" s="25"/>
      <c r="E19" s="45"/>
      <c r="F19" s="42"/>
      <c r="G19" s="43" t="str">
        <f t="shared" si="1"/>
        <v/>
      </c>
      <c r="H19" s="44"/>
      <c r="I19" s="57" t="str">
        <f t="shared" si="2"/>
        <v/>
      </c>
      <c r="J19" s="56"/>
    </row>
    <row r="20" spans="1:10" s="15" customFormat="1" ht="18.75" customHeight="1">
      <c r="A20" s="22" t="str">
        <f t="shared" si="0"/>
        <v/>
      </c>
      <c r="B20" s="26"/>
      <c r="C20" s="25"/>
      <c r="D20" s="25"/>
      <c r="E20" s="45"/>
      <c r="F20" s="42"/>
      <c r="G20" s="43" t="str">
        <f t="shared" si="1"/>
        <v/>
      </c>
      <c r="H20" s="44"/>
      <c r="I20" s="57" t="str">
        <f t="shared" si="2"/>
        <v/>
      </c>
      <c r="J20" s="56"/>
    </row>
    <row r="21" spans="1:10" s="15" customFormat="1" ht="18.75" customHeight="1">
      <c r="A21" s="22" t="str">
        <f t="shared" si="0"/>
        <v/>
      </c>
      <c r="B21" s="26"/>
      <c r="C21" s="25"/>
      <c r="D21" s="25"/>
      <c r="E21" s="45"/>
      <c r="F21" s="42"/>
      <c r="G21" s="43" t="str">
        <f t="shared" si="1"/>
        <v/>
      </c>
      <c r="H21" s="44"/>
      <c r="I21" s="57" t="str">
        <f t="shared" si="2"/>
        <v/>
      </c>
      <c r="J21" s="56"/>
    </row>
    <row r="22" spans="1:10" s="15" customFormat="1" ht="18.75" customHeight="1">
      <c r="A22" s="22" t="str">
        <f t="shared" si="0"/>
        <v/>
      </c>
      <c r="B22" s="26"/>
      <c r="C22" s="25"/>
      <c r="D22" s="25"/>
      <c r="E22" s="45"/>
      <c r="F22" s="42"/>
      <c r="G22" s="43" t="str">
        <f t="shared" si="1"/>
        <v/>
      </c>
      <c r="H22" s="44"/>
      <c r="I22" s="57" t="str">
        <f t="shared" si="2"/>
        <v/>
      </c>
      <c r="J22" s="56"/>
    </row>
    <row r="23" spans="1:10" s="15" customFormat="1" ht="18.75" customHeight="1">
      <c r="A23" s="22" t="str">
        <f t="shared" si="0"/>
        <v/>
      </c>
      <c r="B23" s="26"/>
      <c r="C23" s="25"/>
      <c r="D23" s="25"/>
      <c r="E23" s="45"/>
      <c r="F23" s="42"/>
      <c r="G23" s="43" t="str">
        <f t="shared" si="1"/>
        <v/>
      </c>
      <c r="H23" s="44"/>
      <c r="I23" s="57" t="str">
        <f t="shared" si="2"/>
        <v/>
      </c>
      <c r="J23" s="56"/>
    </row>
    <row r="24" spans="1:10" s="15" customFormat="1" ht="18.75" customHeight="1">
      <c r="A24" s="22" t="str">
        <f t="shared" si="0"/>
        <v/>
      </c>
      <c r="B24" s="26"/>
      <c r="C24" s="25"/>
      <c r="D24" s="25"/>
      <c r="E24" s="45"/>
      <c r="F24" s="42"/>
      <c r="G24" s="43" t="str">
        <f t="shared" si="1"/>
        <v/>
      </c>
      <c r="H24" s="44"/>
      <c r="I24" s="57" t="str">
        <f t="shared" si="2"/>
        <v/>
      </c>
      <c r="J24" s="56"/>
    </row>
    <row r="25" spans="1:10" s="15" customFormat="1" ht="18.75" customHeight="1">
      <c r="A25" s="22" t="str">
        <f t="shared" si="0"/>
        <v/>
      </c>
      <c r="B25" s="26"/>
      <c r="C25" s="25"/>
      <c r="D25" s="25"/>
      <c r="E25" s="45"/>
      <c r="F25" s="42"/>
      <c r="G25" s="43" t="str">
        <f t="shared" si="1"/>
        <v/>
      </c>
      <c r="H25" s="44"/>
      <c r="I25" s="57" t="str">
        <f t="shared" si="2"/>
        <v/>
      </c>
      <c r="J25" s="56"/>
    </row>
    <row r="26" spans="1:10" s="15" customFormat="1" ht="18.75" customHeight="1">
      <c r="A26" s="22" t="str">
        <f t="shared" si="0"/>
        <v/>
      </c>
      <c r="B26" s="26"/>
      <c r="C26" s="25"/>
      <c r="D26" s="25"/>
      <c r="E26" s="45"/>
      <c r="F26" s="42"/>
      <c r="G26" s="43" t="str">
        <f t="shared" si="1"/>
        <v/>
      </c>
      <c r="H26" s="44"/>
      <c r="I26" s="57" t="str">
        <f t="shared" si="2"/>
        <v/>
      </c>
      <c r="J26" s="56"/>
    </row>
    <row r="27" spans="1:10" s="15" customFormat="1" ht="18.75" customHeight="1">
      <c r="A27" s="22" t="str">
        <f t="shared" si="0"/>
        <v/>
      </c>
      <c r="B27" s="26"/>
      <c r="C27" s="25"/>
      <c r="D27" s="25"/>
      <c r="E27" s="45"/>
      <c r="F27" s="42"/>
      <c r="G27" s="43" t="str">
        <f t="shared" si="1"/>
        <v/>
      </c>
      <c r="H27" s="44"/>
      <c r="I27" s="57" t="str">
        <f t="shared" si="2"/>
        <v/>
      </c>
      <c r="J27" s="56"/>
    </row>
    <row r="28" spans="1:10" s="15" customFormat="1" ht="18.75" customHeight="1">
      <c r="A28" s="22" t="str">
        <f t="shared" si="0"/>
        <v/>
      </c>
      <c r="B28" s="26"/>
      <c r="C28" s="25"/>
      <c r="D28" s="25"/>
      <c r="E28" s="45"/>
      <c r="F28" s="42"/>
      <c r="G28" s="43" t="str">
        <f t="shared" si="1"/>
        <v/>
      </c>
      <c r="H28" s="44"/>
      <c r="I28" s="57" t="str">
        <f t="shared" si="2"/>
        <v/>
      </c>
      <c r="J28" s="56"/>
    </row>
    <row r="29" spans="1:10" s="15" customFormat="1" ht="18.75" customHeight="1">
      <c r="A29" s="22" t="str">
        <f t="shared" si="0"/>
        <v/>
      </c>
      <c r="B29" s="26"/>
      <c r="C29" s="25"/>
      <c r="D29" s="25"/>
      <c r="E29" s="45"/>
      <c r="F29" s="42"/>
      <c r="G29" s="43" t="str">
        <f t="shared" si="1"/>
        <v/>
      </c>
      <c r="H29" s="44"/>
      <c r="I29" s="57" t="str">
        <f t="shared" si="2"/>
        <v/>
      </c>
      <c r="J29" s="56"/>
    </row>
    <row r="30" spans="1:10" s="15" customFormat="1" ht="18.75" customHeight="1">
      <c r="A30" s="22" t="str">
        <f t="shared" si="0"/>
        <v/>
      </c>
      <c r="B30" s="26"/>
      <c r="C30" s="25"/>
      <c r="D30" s="25"/>
      <c r="E30" s="45"/>
      <c r="F30" s="42"/>
      <c r="G30" s="43" t="str">
        <f t="shared" si="1"/>
        <v/>
      </c>
      <c r="H30" s="44"/>
      <c r="I30" s="57"/>
      <c r="J30" s="56"/>
    </row>
    <row r="31" spans="1:10" s="15" customFormat="1" ht="18.75" customHeight="1">
      <c r="A31" s="22" t="str">
        <f t="shared" si="0"/>
        <v/>
      </c>
      <c r="B31" s="26"/>
      <c r="C31" s="25"/>
      <c r="D31" s="25"/>
      <c r="E31" s="45"/>
      <c r="F31" s="42"/>
      <c r="G31" s="43" t="str">
        <f t="shared" si="1"/>
        <v/>
      </c>
      <c r="H31" s="44"/>
      <c r="I31" s="57" t="str">
        <f t="shared" si="2"/>
        <v/>
      </c>
      <c r="J31" s="56"/>
    </row>
    <row r="32" spans="1:10" s="15" customFormat="1" ht="18.75" customHeight="1">
      <c r="A32" s="22" t="str">
        <f t="shared" si="0"/>
        <v/>
      </c>
      <c r="B32" s="26"/>
      <c r="C32" s="25"/>
      <c r="D32" s="25"/>
      <c r="E32" s="45"/>
      <c r="F32" s="42"/>
      <c r="G32" s="43" t="str">
        <f t="shared" si="1"/>
        <v/>
      </c>
      <c r="H32" s="44"/>
      <c r="I32" s="57" t="str">
        <f t="shared" si="2"/>
        <v/>
      </c>
      <c r="J32" s="56"/>
    </row>
    <row r="33" spans="1:10" s="15" customFormat="1" ht="18.75" customHeight="1">
      <c r="A33" s="22" t="str">
        <f t="shared" si="0"/>
        <v/>
      </c>
      <c r="B33" s="26"/>
      <c r="C33" s="25"/>
      <c r="D33" s="25"/>
      <c r="E33" s="45"/>
      <c r="F33" s="42"/>
      <c r="G33" s="43" t="str">
        <f t="shared" si="1"/>
        <v/>
      </c>
      <c r="H33" s="44"/>
      <c r="I33" s="57" t="str">
        <f t="shared" si="2"/>
        <v/>
      </c>
      <c r="J33" s="56"/>
    </row>
    <row r="34" spans="1:10" s="15" customFormat="1" ht="18.75" customHeight="1">
      <c r="A34" s="22" t="str">
        <f t="shared" si="0"/>
        <v/>
      </c>
      <c r="B34" s="26"/>
      <c r="C34" s="25"/>
      <c r="D34" s="25"/>
      <c r="E34" s="45"/>
      <c r="F34" s="42"/>
      <c r="G34" s="43" t="str">
        <f t="shared" si="1"/>
        <v/>
      </c>
      <c r="H34" s="44"/>
      <c r="I34" s="57" t="str">
        <f t="shared" si="2"/>
        <v/>
      </c>
      <c r="J34" s="56"/>
    </row>
    <row r="35" spans="1:10" s="15" customFormat="1" ht="18.75" customHeight="1">
      <c r="A35" s="22" t="str">
        <f t="shared" si="0"/>
        <v/>
      </c>
      <c r="B35" s="27"/>
      <c r="C35" s="28"/>
      <c r="D35" s="28"/>
      <c r="E35" s="46"/>
      <c r="F35" s="47"/>
      <c r="G35" s="48" t="str">
        <f t="shared" si="1"/>
        <v/>
      </c>
      <c r="H35" s="49"/>
      <c r="I35" s="58" t="str">
        <f t="shared" si="2"/>
        <v/>
      </c>
      <c r="J35" s="59"/>
    </row>
    <row r="36" spans="1:10" s="15" customFormat="1" ht="18.75" customHeight="1">
      <c r="A36" s="451" t="s">
        <v>91</v>
      </c>
      <c r="B36" s="452"/>
      <c r="C36" s="452"/>
      <c r="D36" s="452"/>
      <c r="E36" s="452"/>
      <c r="F36" s="452"/>
      <c r="G36" s="452"/>
      <c r="H36" s="452"/>
      <c r="I36" s="456">
        <f>SUM(I6:I35)</f>
        <v>4845</v>
      </c>
      <c r="J36" s="435" t="str">
        <f>"Total Discount : Rs "&amp;SUM(H6:H35)</f>
        <v>Total Discount : Rs 150</v>
      </c>
    </row>
    <row r="37" spans="1:10" s="16" customFormat="1" ht="18.75" customHeight="1">
      <c r="A37" s="453"/>
      <c r="B37" s="454"/>
      <c r="C37" s="454"/>
      <c r="D37" s="454"/>
      <c r="E37" s="454"/>
      <c r="F37" s="454"/>
      <c r="G37" s="454"/>
      <c r="H37" s="454"/>
      <c r="I37" s="457"/>
      <c r="J37" s="436"/>
    </row>
    <row r="38" spans="1:10" s="16" customFormat="1" ht="18.75" customHeight="1">
      <c r="D38" s="29"/>
      <c r="E38" s="29"/>
      <c r="F38" s="29"/>
      <c r="G38" s="29"/>
      <c r="H38" s="29"/>
      <c r="I38" s="29"/>
      <c r="J38" s="29"/>
    </row>
    <row r="39" spans="1:10" s="16" customFormat="1" ht="18.75" customHeight="1">
      <c r="A39" s="470" t="s">
        <v>92</v>
      </c>
      <c r="B39" s="470"/>
      <c r="C39" s="470"/>
      <c r="D39" s="470"/>
      <c r="E39" s="470"/>
      <c r="F39" s="50"/>
      <c r="G39" s="464" t="s">
        <v>113</v>
      </c>
      <c r="H39" s="465"/>
      <c r="I39" s="466"/>
      <c r="J39" s="29"/>
    </row>
    <row r="40" spans="1:10" s="16" customFormat="1" ht="18.75" customHeight="1">
      <c r="A40" s="30" t="s">
        <v>93</v>
      </c>
      <c r="B40" s="31" t="s">
        <v>1</v>
      </c>
      <c r="C40" s="246" t="s">
        <v>111</v>
      </c>
      <c r="D40" s="30" t="s">
        <v>95</v>
      </c>
      <c r="E40" s="30" t="s">
        <v>45</v>
      </c>
      <c r="F40" s="50"/>
      <c r="G40" s="467"/>
      <c r="H40" s="468"/>
      <c r="I40" s="469"/>
      <c r="J40" s="60"/>
    </row>
    <row r="41" spans="1:10" s="16" customFormat="1" ht="18.75" customHeight="1">
      <c r="A41" s="182">
        <f>'Data-Info'!D6</f>
        <v>300</v>
      </c>
      <c r="B41" s="245"/>
      <c r="C41" s="183">
        <f>Dashboard!M5</f>
        <v>17</v>
      </c>
      <c r="D41" s="184"/>
      <c r="E41" s="185" t="str">
        <f>IF(B41="","",(A41*C41)+D41)</f>
        <v/>
      </c>
      <c r="F41" s="51"/>
      <c r="G41" s="455" t="s">
        <v>59</v>
      </c>
      <c r="H41" s="455" t="s">
        <v>96</v>
      </c>
      <c r="I41" s="455" t="s">
        <v>81</v>
      </c>
      <c r="J41" s="177"/>
    </row>
    <row r="42" spans="1:10" s="16" customFormat="1" ht="18.75" customHeight="1">
      <c r="A42" s="15"/>
      <c r="B42" s="15"/>
      <c r="C42" s="15"/>
      <c r="D42" s="15"/>
      <c r="E42" s="15"/>
      <c r="F42" s="51"/>
      <c r="G42" s="455"/>
      <c r="H42" s="455"/>
      <c r="I42" s="455"/>
      <c r="J42" s="34"/>
    </row>
    <row r="43" spans="1:10" s="16" customFormat="1" ht="18.75" customHeight="1">
      <c r="A43" s="470" t="s">
        <v>97</v>
      </c>
      <c r="B43" s="470"/>
      <c r="C43" s="470"/>
      <c r="D43" s="470"/>
      <c r="E43" s="470"/>
      <c r="F43" s="51"/>
      <c r="G43" s="178">
        <f>IF(H43="","",ROW()-42)</f>
        <v>1</v>
      </c>
      <c r="H43" s="178" t="s">
        <v>98</v>
      </c>
      <c r="I43" s="179" t="str">
        <f>E41</f>
        <v/>
      </c>
      <c r="J43" s="34"/>
    </row>
    <row r="44" spans="1:10" s="16" customFormat="1" ht="18.75" customHeight="1">
      <c r="A44" s="186" t="s">
        <v>59</v>
      </c>
      <c r="B44" s="31" t="s">
        <v>1</v>
      </c>
      <c r="C44" s="30" t="s">
        <v>80</v>
      </c>
      <c r="D44" s="30" t="s">
        <v>78</v>
      </c>
      <c r="E44" s="30" t="s">
        <v>81</v>
      </c>
      <c r="F44" s="51"/>
      <c r="G44" s="178">
        <f t="shared" ref="G44:G49" si="3">IF(H44="","",ROW()-42)</f>
        <v>2</v>
      </c>
      <c r="H44" s="178" t="s">
        <v>99</v>
      </c>
      <c r="I44" s="179">
        <f>SUM(E45:E47)</f>
        <v>2100</v>
      </c>
      <c r="J44" s="34"/>
    </row>
    <row r="45" spans="1:10" s="16" customFormat="1" ht="18.75" customHeight="1">
      <c r="A45" s="187">
        <f>IF(B45="","",ROW()-44)</f>
        <v>1</v>
      </c>
      <c r="B45" s="32">
        <v>45477</v>
      </c>
      <c r="C45" s="176">
        <v>1050</v>
      </c>
      <c r="D45" s="33">
        <v>1</v>
      </c>
      <c r="E45" s="185">
        <f>IF(OR(C45="",D45=""),"",C45*D45)</f>
        <v>1050</v>
      </c>
      <c r="F45" s="51"/>
      <c r="G45" s="178">
        <f t="shared" si="3"/>
        <v>3</v>
      </c>
      <c r="H45" s="178" t="s">
        <v>100</v>
      </c>
      <c r="I45" s="179" t="str">
        <f>E51</f>
        <v/>
      </c>
      <c r="J45" s="34"/>
    </row>
    <row r="46" spans="1:10" s="16" customFormat="1" ht="18.75" customHeight="1">
      <c r="A46" s="187" t="str">
        <f>IF(B46="","",ROW()-44)</f>
        <v/>
      </c>
      <c r="B46" s="32"/>
      <c r="C46" s="176">
        <v>1050</v>
      </c>
      <c r="D46" s="33">
        <v>1</v>
      </c>
      <c r="E46" s="185">
        <f>IF(OR(C46="",D46=""),"",C46*D46)</f>
        <v>1050</v>
      </c>
      <c r="F46" s="51"/>
      <c r="G46" s="178" t="str">
        <f t="shared" si="3"/>
        <v/>
      </c>
      <c r="H46" s="174"/>
      <c r="I46" s="180"/>
      <c r="J46" s="34"/>
    </row>
    <row r="47" spans="1:10" s="16" customFormat="1" ht="18.75" customHeight="1">
      <c r="A47" s="187" t="str">
        <f>IF(B47="","",ROW()-44)</f>
        <v/>
      </c>
      <c r="B47" s="32"/>
      <c r="C47" s="161"/>
      <c r="D47" s="33"/>
      <c r="E47" s="185" t="str">
        <f>IF(OR(C47="",D47=""),"",C47*D47)</f>
        <v/>
      </c>
      <c r="F47" s="51"/>
      <c r="G47" s="178" t="str">
        <f t="shared" si="3"/>
        <v/>
      </c>
      <c r="H47" s="174"/>
      <c r="I47" s="180"/>
      <c r="J47" s="34"/>
    </row>
    <row r="48" spans="1:10" s="16" customFormat="1" ht="18.75" customHeight="1">
      <c r="F48" s="51"/>
      <c r="G48" s="178" t="str">
        <f t="shared" si="3"/>
        <v/>
      </c>
      <c r="H48" s="174"/>
      <c r="I48" s="180"/>
      <c r="J48" s="34"/>
    </row>
    <row r="49" spans="1:10" s="16" customFormat="1" ht="18.75" customHeight="1" thickBot="1">
      <c r="A49" s="470" t="s">
        <v>101</v>
      </c>
      <c r="B49" s="470"/>
      <c r="C49" s="470"/>
      <c r="D49" s="470"/>
      <c r="E49" s="470"/>
      <c r="F49" s="51"/>
      <c r="G49" s="178" t="str">
        <f t="shared" si="3"/>
        <v/>
      </c>
      <c r="H49" s="175"/>
      <c r="I49" s="181"/>
      <c r="J49" s="34"/>
    </row>
    <row r="50" spans="1:10" s="16" customFormat="1" ht="18.75" customHeight="1">
      <c r="A50" s="471" t="s">
        <v>102</v>
      </c>
      <c r="B50" s="472"/>
      <c r="C50" s="30" t="s">
        <v>103</v>
      </c>
      <c r="D50" s="30" t="s">
        <v>82</v>
      </c>
      <c r="E50" s="30" t="s">
        <v>45</v>
      </c>
      <c r="F50" s="51"/>
      <c r="G50" s="460" t="s">
        <v>45</v>
      </c>
      <c r="H50" s="461"/>
      <c r="I50" s="458">
        <f>SUM(I43:I49)</f>
        <v>2100</v>
      </c>
      <c r="J50" s="34"/>
    </row>
    <row r="51" spans="1:10" s="16" customFormat="1" ht="18.75" customHeight="1">
      <c r="A51" s="473">
        <f>'Data-Info'!D8</f>
        <v>100</v>
      </c>
      <c r="B51" s="474"/>
      <c r="C51" s="188"/>
      <c r="D51" s="184"/>
      <c r="E51" s="185" t="str">
        <f>IF(OR(A51="",C51=""),"",(A51*C51)-D51)</f>
        <v/>
      </c>
      <c r="F51" s="52"/>
      <c r="G51" s="462"/>
      <c r="H51" s="463"/>
      <c r="I51" s="459"/>
      <c r="J51" s="34"/>
    </row>
    <row r="52" spans="1:10" s="16" customFormat="1" ht="18.75" customHeight="1">
      <c r="A52" s="34"/>
      <c r="B52" s="34"/>
      <c r="C52" s="34"/>
      <c r="D52" s="34"/>
      <c r="E52" s="34"/>
      <c r="F52" s="52"/>
      <c r="G52" s="17"/>
      <c r="H52" s="17"/>
      <c r="I52" s="17"/>
      <c r="J52" s="34"/>
    </row>
    <row r="53" spans="1:10" s="16" customFormat="1" ht="18.75" customHeight="1">
      <c r="A53" s="476" t="s">
        <v>144</v>
      </c>
      <c r="B53" s="476"/>
      <c r="C53" s="476"/>
      <c r="D53" s="476"/>
      <c r="E53" s="476"/>
      <c r="F53" s="476"/>
      <c r="G53" s="476"/>
      <c r="H53" s="17"/>
      <c r="I53" s="17"/>
      <c r="J53" s="18"/>
    </row>
    <row r="54" spans="1:10" ht="18.75" customHeight="1">
      <c r="A54" s="476"/>
      <c r="B54" s="476"/>
      <c r="C54" s="476"/>
      <c r="D54" s="476"/>
      <c r="E54" s="476"/>
      <c r="F54" s="476"/>
      <c r="G54" s="476"/>
    </row>
    <row r="55" spans="1:10" ht="18.75" customHeight="1">
      <c r="A55" s="236" t="s">
        <v>141</v>
      </c>
      <c r="B55" s="236" t="s">
        <v>1</v>
      </c>
      <c r="C55" s="236" t="s">
        <v>15</v>
      </c>
      <c r="D55" s="236" t="s">
        <v>142</v>
      </c>
      <c r="E55" s="477" t="s">
        <v>143</v>
      </c>
      <c r="F55" s="477"/>
      <c r="G55" s="477"/>
    </row>
    <row r="56" spans="1:10" ht="18.75" customHeight="1">
      <c r="A56" s="232" t="str">
        <f>IF(OR(B56="",C56="",D56=""),"",ROW()-55)</f>
        <v/>
      </c>
      <c r="B56" s="233"/>
      <c r="C56" s="234"/>
      <c r="D56" s="235"/>
      <c r="E56" s="475"/>
      <c r="F56" s="475"/>
      <c r="G56" s="475"/>
    </row>
    <row r="57" spans="1:10" ht="18.75" customHeight="1">
      <c r="A57" s="232" t="str">
        <f t="shared" ref="A57:A65" si="4">IF(B57="","",ROW()-55)</f>
        <v/>
      </c>
      <c r="B57" s="233"/>
      <c r="C57" s="234"/>
      <c r="D57" s="235"/>
      <c r="E57" s="475"/>
      <c r="F57" s="475"/>
      <c r="G57" s="475"/>
    </row>
    <row r="58" spans="1:10" ht="18.75" customHeight="1">
      <c r="A58" s="232" t="str">
        <f t="shared" si="4"/>
        <v/>
      </c>
      <c r="B58" s="233"/>
      <c r="C58" s="234"/>
      <c r="D58" s="235"/>
      <c r="E58" s="475"/>
      <c r="F58" s="475"/>
      <c r="G58" s="475"/>
    </row>
    <row r="59" spans="1:10" ht="18.75" customHeight="1">
      <c r="A59" s="232" t="str">
        <f t="shared" si="4"/>
        <v/>
      </c>
      <c r="B59" s="233"/>
      <c r="C59" s="234"/>
      <c r="D59" s="235"/>
      <c r="E59" s="475"/>
      <c r="F59" s="475"/>
      <c r="G59" s="475"/>
    </row>
    <row r="60" spans="1:10" ht="18.75" customHeight="1">
      <c r="A60" s="232" t="str">
        <f t="shared" si="4"/>
        <v/>
      </c>
      <c r="B60" s="233"/>
      <c r="C60" s="234"/>
      <c r="D60" s="235"/>
      <c r="E60" s="475"/>
      <c r="F60" s="475"/>
      <c r="G60" s="475"/>
    </row>
    <row r="61" spans="1:10" ht="18.75" customHeight="1">
      <c r="A61" s="232" t="str">
        <f t="shared" si="4"/>
        <v/>
      </c>
      <c r="B61" s="233"/>
      <c r="C61" s="234"/>
      <c r="D61" s="235"/>
      <c r="E61" s="475"/>
      <c r="F61" s="475"/>
      <c r="G61" s="475"/>
    </row>
    <row r="62" spans="1:10" ht="18.75" customHeight="1">
      <c r="A62" s="232" t="str">
        <f t="shared" si="4"/>
        <v/>
      </c>
      <c r="B62" s="233"/>
      <c r="C62" s="234"/>
      <c r="D62" s="235"/>
      <c r="E62" s="475"/>
      <c r="F62" s="475"/>
      <c r="G62" s="475"/>
    </row>
    <row r="63" spans="1:10" ht="18.75" customHeight="1">
      <c r="A63" s="232" t="str">
        <f t="shared" si="4"/>
        <v/>
      </c>
      <c r="B63" s="233"/>
      <c r="C63" s="234"/>
      <c r="D63" s="235"/>
      <c r="E63" s="475"/>
      <c r="F63" s="475"/>
      <c r="G63" s="475"/>
    </row>
    <row r="64" spans="1:10" ht="18.75" customHeight="1">
      <c r="A64" s="232" t="str">
        <f t="shared" si="4"/>
        <v/>
      </c>
      <c r="B64" s="233"/>
      <c r="C64" s="234"/>
      <c r="D64" s="235"/>
      <c r="E64" s="475"/>
      <c r="F64" s="475"/>
      <c r="G64" s="475"/>
    </row>
    <row r="65" spans="1:7" ht="18.75" customHeight="1">
      <c r="A65" s="232" t="str">
        <f t="shared" si="4"/>
        <v/>
      </c>
      <c r="B65" s="233"/>
      <c r="C65" s="234"/>
      <c r="D65" s="235"/>
      <c r="E65" s="475"/>
      <c r="F65" s="475"/>
      <c r="G65" s="475"/>
    </row>
  </sheetData>
  <sheetProtection algorithmName="SHA-512" hashValue="koDD/a3MkUqgotrvSz+KJNVpGXwjR8G8inPs/E8xrwRawjCIao2EXAiVnyOSE+cdSY+T9Wh631MaGpA6d75Eqg==" saltValue="h9SCeq0sUrxsIAZ7GaNbZQ==" spinCount="100000" sheet="1" objects="1" scenarios="1"/>
  <mergeCells count="29">
    <mergeCell ref="E64:G64"/>
    <mergeCell ref="E65:G65"/>
    <mergeCell ref="A53:G54"/>
    <mergeCell ref="E59:G59"/>
    <mergeCell ref="E60:G60"/>
    <mergeCell ref="E61:G61"/>
    <mergeCell ref="E62:G62"/>
    <mergeCell ref="E63:G63"/>
    <mergeCell ref="E55:G55"/>
    <mergeCell ref="E56:G56"/>
    <mergeCell ref="E57:G57"/>
    <mergeCell ref="E58:G58"/>
    <mergeCell ref="A39:E39"/>
    <mergeCell ref="A43:E43"/>
    <mergeCell ref="A49:E49"/>
    <mergeCell ref="A50:B50"/>
    <mergeCell ref="A51:B51"/>
    <mergeCell ref="G41:G42"/>
    <mergeCell ref="H41:H42"/>
    <mergeCell ref="I36:I37"/>
    <mergeCell ref="I41:I42"/>
    <mergeCell ref="I50:I51"/>
    <mergeCell ref="G50:H51"/>
    <mergeCell ref="G39:I40"/>
    <mergeCell ref="J36:J37"/>
    <mergeCell ref="A1:J2"/>
    <mergeCell ref="A3:F4"/>
    <mergeCell ref="G3:J4"/>
    <mergeCell ref="A36:H37"/>
  </mergeCells>
  <dataValidations count="2">
    <dataValidation type="list" allowBlank="1" showInputMessage="1" showErrorMessage="1" sqref="E6:E35" xr:uid="{00000000-0002-0000-0600-000001000000}">
      <formula1>"Gram,KG,L,Packet"</formula1>
    </dataValidation>
    <dataValidation type="list" allowBlank="1" showInputMessage="1" showErrorMessage="1" sqref="C51" xr:uid="{00000000-0002-0000-0600-000002000000}">
      <formula1>"1,2,3,4,5,6"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Dashboard!$B$5:$B$36</xm:f>
          </x14:formula1>
          <xm:sqref>B6:B35 B56:B65 B45:B47 B41</xm:sqref>
        </x14:dataValidation>
        <x14:dataValidation type="list" allowBlank="1" showInputMessage="1" showErrorMessage="1" xr:uid="{F2779AAD-3108-4680-AFAE-27813BAA171D}">
          <x14:formula1>
            <xm:f>'Meal Counting'!$C$1:$AN$1</xm:f>
          </x14:formula1>
          <xm:sqref>C56:C65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8038-2369-4D5C-AA08-1D776A9E9A98}">
  <sheetPr>
    <tabColor rgb="FF92D050"/>
  </sheetPr>
  <dimension ref="B2:K28"/>
  <sheetViews>
    <sheetView zoomScale="90" zoomScaleNormal="90" workbookViewId="0">
      <selection activeCell="E27" sqref="E27:F28"/>
    </sheetView>
  </sheetViews>
  <sheetFormatPr defaultColWidth="10.22265625" defaultRowHeight="16.5" customHeight="1"/>
  <cols>
    <col min="1" max="1" width="3.09375" style="162" customWidth="1"/>
    <col min="2" max="4" width="11.703125" style="162" customWidth="1"/>
    <col min="5" max="16384" width="10.22265625" style="162"/>
  </cols>
  <sheetData>
    <row r="2" spans="2:11" ht="16.5" customHeight="1" thickBot="1">
      <c r="B2" s="514" t="s">
        <v>121</v>
      </c>
      <c r="C2" s="514"/>
      <c r="D2" s="514"/>
      <c r="E2" s="514"/>
      <c r="F2" s="514"/>
      <c r="H2" s="514" t="s">
        <v>120</v>
      </c>
      <c r="I2" s="514"/>
      <c r="J2" s="514"/>
      <c r="K2" s="514"/>
    </row>
    <row r="3" spans="2:11" ht="16.5" customHeight="1">
      <c r="B3" s="488" t="s">
        <v>4</v>
      </c>
      <c r="C3" s="489"/>
      <c r="D3" s="163" t="s">
        <v>5</v>
      </c>
      <c r="E3" s="164">
        <f>Dashboard!T4</f>
        <v>222</v>
      </c>
      <c r="F3" s="486">
        <f>Dashboard!T5</f>
        <v>455</v>
      </c>
      <c r="H3" s="480" t="s">
        <v>94</v>
      </c>
      <c r="I3" s="481"/>
      <c r="J3" s="481"/>
      <c r="K3" s="171">
        <f>Dashboard!P3</f>
        <v>19</v>
      </c>
    </row>
    <row r="4" spans="2:11" ht="16.5" customHeight="1" thickBot="1">
      <c r="B4" s="490"/>
      <c r="C4" s="491"/>
      <c r="D4" s="165" t="s">
        <v>6</v>
      </c>
      <c r="E4" s="166">
        <f>Dashboard!U4</f>
        <v>233</v>
      </c>
      <c r="F4" s="487"/>
      <c r="H4" s="482" t="s">
        <v>109</v>
      </c>
      <c r="I4" s="483"/>
      <c r="J4" s="483"/>
      <c r="K4" s="189">
        <f>Dashboard!O5</f>
        <v>2</v>
      </c>
    </row>
    <row r="5" spans="2:11" ht="16.5" customHeight="1">
      <c r="B5" s="492" t="s">
        <v>114</v>
      </c>
      <c r="C5" s="493"/>
      <c r="D5" s="168" t="s">
        <v>5</v>
      </c>
      <c r="E5" s="167">
        <f>SUM(hidden_data!I3:I33)</f>
        <v>15</v>
      </c>
      <c r="F5" s="496">
        <f>SUM(E5:E6)</f>
        <v>34</v>
      </c>
      <c r="H5" s="498" t="s">
        <v>110</v>
      </c>
      <c r="I5" s="499"/>
      <c r="J5" s="499"/>
      <c r="K5" s="478">
        <f>K3-K4</f>
        <v>17</v>
      </c>
    </row>
    <row r="6" spans="2:11" ht="16.5" customHeight="1" thickBot="1">
      <c r="B6" s="494"/>
      <c r="C6" s="495"/>
      <c r="D6" s="169" t="s">
        <v>6</v>
      </c>
      <c r="E6" s="170">
        <f>SUM(hidden_data!J3:J33)</f>
        <v>19</v>
      </c>
      <c r="F6" s="497"/>
      <c r="H6" s="500"/>
      <c r="I6" s="501"/>
      <c r="J6" s="501"/>
      <c r="K6" s="479"/>
    </row>
    <row r="7" spans="2:11" ht="16.5" customHeight="1">
      <c r="B7" s="502" t="s">
        <v>115</v>
      </c>
      <c r="C7" s="503"/>
      <c r="D7" s="503"/>
      <c r="E7" s="503"/>
      <c r="F7" s="544">
        <f>F3-F5</f>
        <v>421</v>
      </c>
    </row>
    <row r="8" spans="2:11" ht="16.5" customHeight="1" thickBot="1">
      <c r="B8" s="504"/>
      <c r="C8" s="505"/>
      <c r="D8" s="505"/>
      <c r="E8" s="505"/>
      <c r="F8" s="545"/>
    </row>
    <row r="10" spans="2:11" ht="28.5" customHeight="1">
      <c r="B10" s="515" t="s">
        <v>124</v>
      </c>
      <c r="C10" s="516"/>
      <c r="D10" s="516"/>
      <c r="E10" s="516"/>
      <c r="F10" s="516"/>
      <c r="G10" s="516"/>
      <c r="H10" s="516"/>
      <c r="I10" s="516"/>
      <c r="J10" s="516"/>
      <c r="K10" s="517"/>
    </row>
    <row r="11" spans="2:11" ht="16.5" customHeight="1" thickBot="1">
      <c r="B11" s="518" t="s">
        <v>123</v>
      </c>
      <c r="C11" s="514"/>
      <c r="D11" s="514"/>
      <c r="E11" s="514"/>
      <c r="F11" s="514"/>
      <c r="H11" s="519" t="s">
        <v>122</v>
      </c>
      <c r="I11" s="519"/>
      <c r="J11" s="519"/>
      <c r="K11" s="520"/>
    </row>
    <row r="12" spans="2:11" ht="16.5" customHeight="1">
      <c r="B12" s="508" t="s">
        <v>117</v>
      </c>
      <c r="C12" s="509"/>
      <c r="D12" s="509"/>
      <c r="E12" s="510">
        <f>Baazar!H64</f>
        <v>8879</v>
      </c>
      <c r="F12" s="511"/>
      <c r="H12" s="529" t="s">
        <v>98</v>
      </c>
      <c r="I12" s="530"/>
      <c r="J12" s="531" t="str">
        <f>Expenses!I43</f>
        <v/>
      </c>
      <c r="K12" s="531"/>
    </row>
    <row r="13" spans="2:11" ht="16.5" customHeight="1" thickBot="1">
      <c r="B13" s="506" t="s">
        <v>116</v>
      </c>
      <c r="C13" s="507"/>
      <c r="D13" s="507"/>
      <c r="E13" s="512">
        <f>Expenses!I36</f>
        <v>4845</v>
      </c>
      <c r="F13" s="513"/>
      <c r="H13" s="484" t="s">
        <v>99</v>
      </c>
      <c r="I13" s="485"/>
      <c r="J13" s="532">
        <f>Expenses!I44</f>
        <v>2100</v>
      </c>
      <c r="K13" s="532"/>
    </row>
    <row r="14" spans="2:11" ht="16.5" customHeight="1">
      <c r="B14" s="536" t="s">
        <v>118</v>
      </c>
      <c r="C14" s="537"/>
      <c r="D14" s="537"/>
      <c r="E14" s="540">
        <f>SUM(E12:F13)</f>
        <v>13724</v>
      </c>
      <c r="F14" s="541"/>
      <c r="H14" s="484" t="s">
        <v>119</v>
      </c>
      <c r="I14" s="485"/>
      <c r="J14" s="532" t="str">
        <f>Expenses!I45</f>
        <v/>
      </c>
      <c r="K14" s="532"/>
    </row>
    <row r="15" spans="2:11" ht="16.5" customHeight="1" thickBot="1">
      <c r="B15" s="538"/>
      <c r="C15" s="539"/>
      <c r="D15" s="539"/>
      <c r="E15" s="542"/>
      <c r="F15" s="543"/>
      <c r="H15" s="533" t="s">
        <v>64</v>
      </c>
      <c r="I15" s="534"/>
      <c r="J15" s="535" t="str">
        <f>IF(SUM(Expenses!I46:I49)=0,"",SUM(Expenses!I46:I49))</f>
        <v/>
      </c>
      <c r="K15" s="535"/>
    </row>
    <row r="16" spans="2:11" ht="16.5" customHeight="1">
      <c r="B16" s="241"/>
      <c r="H16" s="521" t="s">
        <v>45</v>
      </c>
      <c r="I16" s="522"/>
      <c r="J16" s="525">
        <f>SUM(J12:K15)</f>
        <v>2100</v>
      </c>
      <c r="K16" s="526"/>
    </row>
    <row r="17" spans="2:11" ht="16.5" customHeight="1">
      <c r="B17" s="240"/>
      <c r="C17" s="239"/>
      <c r="D17" s="239"/>
      <c r="E17" s="239"/>
      <c r="F17" s="239"/>
      <c r="G17" s="239"/>
      <c r="H17" s="523"/>
      <c r="I17" s="524"/>
      <c r="J17" s="527"/>
      <c r="K17" s="528"/>
    </row>
    <row r="18" spans="2:11" ht="16.5" customHeight="1">
      <c r="J18" s="242"/>
      <c r="K18" s="242"/>
    </row>
    <row r="20" spans="2:11" ht="16.5" customHeight="1" thickBot="1">
      <c r="C20" s="546" t="s">
        <v>125</v>
      </c>
      <c r="D20" s="546"/>
      <c r="E20" s="546"/>
      <c r="F20" s="546"/>
      <c r="G20" s="546"/>
      <c r="H20" s="546"/>
      <c r="I20" s="546"/>
      <c r="J20" s="546"/>
    </row>
    <row r="21" spans="2:11" ht="16.5" customHeight="1">
      <c r="C21" s="210" t="s">
        <v>5</v>
      </c>
      <c r="D21" s="211" t="str">
        <f>"( "&amp;Summery!E5&amp;" x "&amp;SUM('Meal Counting'!L50:M51)&amp;" )"</f>
        <v>( 15 x 35 )</v>
      </c>
      <c r="E21" s="551">
        <f>E5*SUM('Meal Counting'!L50:M51)</f>
        <v>525</v>
      </c>
      <c r="F21" s="551"/>
      <c r="G21" s="553" t="s">
        <v>118</v>
      </c>
      <c r="H21" s="553"/>
      <c r="I21" s="547">
        <f>SUM(E21:F22)</f>
        <v>1665</v>
      </c>
      <c r="J21" s="548"/>
    </row>
    <row r="22" spans="2:11" ht="16.5" customHeight="1" thickBot="1">
      <c r="C22" s="212" t="s">
        <v>6</v>
      </c>
      <c r="D22" s="213" t="str">
        <f>"( "&amp;Summery!E6&amp;" x "&amp;SUM('Meal Counting'!N50:O51)&amp;" )"</f>
        <v>( 19 x 60 )</v>
      </c>
      <c r="E22" s="552">
        <f>E6*SUM('Meal Counting'!N50:O51)</f>
        <v>1140</v>
      </c>
      <c r="F22" s="552"/>
      <c r="G22" s="554"/>
      <c r="H22" s="554"/>
      <c r="I22" s="549"/>
      <c r="J22" s="550"/>
    </row>
    <row r="24" spans="2:11" ht="16.5" customHeight="1">
      <c r="C24" s="559" t="s">
        <v>149</v>
      </c>
      <c r="D24" s="559"/>
      <c r="E24" s="559"/>
      <c r="F24" s="559"/>
      <c r="G24" s="546"/>
      <c r="H24" s="546"/>
      <c r="I24" s="546"/>
      <c r="J24" s="546"/>
    </row>
    <row r="25" spans="2:11" ht="16.5" customHeight="1">
      <c r="C25" s="562" t="s">
        <v>146</v>
      </c>
      <c r="D25" s="563"/>
      <c r="E25" s="566">
        <f>Dashboard!P11</f>
        <v>8679</v>
      </c>
      <c r="F25" s="567"/>
      <c r="G25" s="575" t="s">
        <v>148</v>
      </c>
      <c r="H25" s="576"/>
      <c r="I25" s="560"/>
      <c r="J25" s="561"/>
    </row>
    <row r="26" spans="2:11" ht="16.5" customHeight="1">
      <c r="C26" s="564"/>
      <c r="D26" s="565"/>
      <c r="E26" s="568"/>
      <c r="F26" s="568"/>
      <c r="G26" s="577"/>
      <c r="H26" s="578"/>
      <c r="I26" s="555">
        <f>E25-E27</f>
        <v>1734</v>
      </c>
      <c r="J26" s="556"/>
    </row>
    <row r="27" spans="2:11" ht="16.5" customHeight="1">
      <c r="C27" s="569" t="s">
        <v>147</v>
      </c>
      <c r="D27" s="570"/>
      <c r="E27" s="573">
        <f>Dashboard!P13</f>
        <v>6945</v>
      </c>
      <c r="F27" s="573"/>
      <c r="G27" s="577"/>
      <c r="H27" s="578"/>
      <c r="I27" s="555"/>
      <c r="J27" s="556"/>
    </row>
    <row r="28" spans="2:11" ht="16.5" customHeight="1">
      <c r="C28" s="571"/>
      <c r="D28" s="572"/>
      <c r="E28" s="574"/>
      <c r="F28" s="574"/>
      <c r="G28" s="579"/>
      <c r="H28" s="580"/>
      <c r="I28" s="557"/>
      <c r="J28" s="558"/>
    </row>
  </sheetData>
  <sheetProtection algorithmName="SHA-512" hashValue="rSaOmcR3ccYrY4dodC5S4jhMug4kT+ULaRA5u+oZ6lNeVwToel4XuGaUtklFjex6MESl3xYgRz6LAQRAtTHe7A==" saltValue="EXsQjpsqkPGOVOIo/hlSkw==" spinCount="100000" sheet="1" objects="1" scenarios="1"/>
  <mergeCells count="45">
    <mergeCell ref="I26:J27"/>
    <mergeCell ref="I28:J28"/>
    <mergeCell ref="C24:J24"/>
    <mergeCell ref="I25:J25"/>
    <mergeCell ref="C25:D26"/>
    <mergeCell ref="E25:F26"/>
    <mergeCell ref="C27:D28"/>
    <mergeCell ref="E27:F28"/>
    <mergeCell ref="G25:H28"/>
    <mergeCell ref="C20:J20"/>
    <mergeCell ref="I21:J22"/>
    <mergeCell ref="E21:F21"/>
    <mergeCell ref="E22:F22"/>
    <mergeCell ref="G21:H22"/>
    <mergeCell ref="H2:K2"/>
    <mergeCell ref="B10:K10"/>
    <mergeCell ref="B11:F11"/>
    <mergeCell ref="H11:K11"/>
    <mergeCell ref="H16:I17"/>
    <mergeCell ref="J16:K17"/>
    <mergeCell ref="H12:I12"/>
    <mergeCell ref="J12:K12"/>
    <mergeCell ref="J13:K13"/>
    <mergeCell ref="J14:K14"/>
    <mergeCell ref="H15:I15"/>
    <mergeCell ref="J15:K15"/>
    <mergeCell ref="B14:D15"/>
    <mergeCell ref="E14:F15"/>
    <mergeCell ref="B2:F2"/>
    <mergeCell ref="F7:F8"/>
    <mergeCell ref="B7:E8"/>
    <mergeCell ref="B13:D13"/>
    <mergeCell ref="B12:D12"/>
    <mergeCell ref="E12:F12"/>
    <mergeCell ref="E13:F13"/>
    <mergeCell ref="F3:F4"/>
    <mergeCell ref="B3:C4"/>
    <mergeCell ref="B5:C6"/>
    <mergeCell ref="F5:F6"/>
    <mergeCell ref="H5:J6"/>
    <mergeCell ref="K5:K6"/>
    <mergeCell ref="H3:J3"/>
    <mergeCell ref="H4:J4"/>
    <mergeCell ref="H13:I13"/>
    <mergeCell ref="H14:I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7148-DAAE-4349-975E-3CAAAE9C30E9}">
  <sheetPr>
    <tabColor rgb="FF3FF2FB"/>
  </sheetPr>
  <dimension ref="B1:D11"/>
  <sheetViews>
    <sheetView zoomScale="90" zoomScaleNormal="90" workbookViewId="0">
      <selection activeCell="J8" sqref="J8"/>
    </sheetView>
  </sheetViews>
  <sheetFormatPr defaultColWidth="9.14453125" defaultRowHeight="41.25" customHeight="1"/>
  <cols>
    <col min="1" max="1" width="2.6875" style="222" customWidth="1"/>
    <col min="2" max="3" width="23" style="222" customWidth="1"/>
    <col min="4" max="4" width="21.7890625" style="222" customWidth="1"/>
    <col min="5" max="16384" width="9.14453125" style="222"/>
  </cols>
  <sheetData>
    <row r="1" spans="2:4" ht="16.5" customHeight="1"/>
    <row r="2" spans="2:4" ht="41.25" customHeight="1">
      <c r="B2" s="588" t="s">
        <v>127</v>
      </c>
      <c r="C2" s="589"/>
      <c r="D2" s="223">
        <v>45474</v>
      </c>
    </row>
    <row r="3" spans="2:4" ht="14.25" customHeight="1"/>
    <row r="4" spans="2:4" ht="41.25" customHeight="1">
      <c r="B4" s="581" t="s">
        <v>128</v>
      </c>
      <c r="C4" s="582"/>
      <c r="D4" s="224">
        <v>2</v>
      </c>
    </row>
    <row r="5" spans="2:4" ht="14.25" customHeight="1"/>
    <row r="6" spans="2:4" ht="39.75" customHeight="1">
      <c r="B6" s="583" t="s">
        <v>129</v>
      </c>
      <c r="C6" s="584"/>
      <c r="D6" s="225">
        <v>300</v>
      </c>
    </row>
    <row r="7" spans="2:4" ht="15" customHeight="1"/>
    <row r="8" spans="2:4" ht="39.75" customHeight="1">
      <c r="B8" s="585" t="s">
        <v>131</v>
      </c>
      <c r="C8" s="586"/>
      <c r="D8" s="226">
        <v>100</v>
      </c>
    </row>
    <row r="9" spans="2:4" ht="15" customHeight="1"/>
    <row r="10" spans="2:4" ht="41.25" customHeight="1">
      <c r="B10" s="587" t="s">
        <v>43</v>
      </c>
      <c r="C10" s="227" t="s">
        <v>130</v>
      </c>
      <c r="D10" s="230">
        <v>35</v>
      </c>
    </row>
    <row r="11" spans="2:4" ht="41.25" customHeight="1">
      <c r="B11" s="587"/>
      <c r="C11" s="228" t="s">
        <v>6</v>
      </c>
      <c r="D11" s="229">
        <v>60</v>
      </c>
    </row>
  </sheetData>
  <sheetProtection algorithmName="SHA-512" hashValue="4x2XXRDpluMBuWq4hvOqntvWXbZmViPlde152lmoSfs6RNzldeGwmYrN219lZxvHrBssiwKyS4HwljKlEArCWQ==" saltValue="gROJf1RCnXQpHn5bPQBwXQ==" spinCount="100000" sheet="1" objects="1" scenarios="1"/>
  <mergeCells count="5">
    <mergeCell ref="B4:C4"/>
    <mergeCell ref="B6:C6"/>
    <mergeCell ref="B8:C8"/>
    <mergeCell ref="B10:B11"/>
    <mergeCell ref="B2:C2"/>
  </mergeCells>
  <dataValidations count="1">
    <dataValidation type="list" allowBlank="1" showInputMessage="1" showErrorMessage="1" sqref="D4" xr:uid="{DC930317-8575-4EF0-AACE-EAFBD2430706}">
      <formula1>"1,2,3,4,5,6,7,8,9,10,11,12,13,14,15,16,17,18,19,20"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Summery</vt:lpstr>
      <vt:lpstr>Data-Info</vt:lpstr>
      <vt:lpstr>Cooking Group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2024-07-08T20:47:00Z</cp:lastPrinted>
  <dcterms:created xsi:type="dcterms:W3CDTF">2015-06-16T07:17:00Z</dcterms:created>
  <dcterms:modified xsi:type="dcterms:W3CDTF">2024-07-14T17:05:08Z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