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00pr_pct" sheetId="1" state="visible" r:id="rId2"/>
  </sheets>
  <definedNames>
    <definedName function="false" hidden="false" localSheetId="0" name="_xlnm.Print_Titles" vbProcedure="false">2000pr_pct!$1:$5</definedName>
    <definedName function="false" hidden="false" localSheetId="0" name="Excel_BuiltIn_Print_Titles" vbProcedure="false">2000pr_pct!$1:$5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<sst xmlns="http://schemas.openxmlformats.org/spreadsheetml/2006/main" count="744" uniqueCount="663">
  <si>
    <t xml:space="preserve">Supreme</t>
  </si>
  <si>
    <t xml:space="preserve">Judge</t>
  </si>
  <si>
    <t xml:space="preserve">United States</t>
  </si>
  <si>
    <t xml:space="preserve">U.S. Representative</t>
  </si>
  <si>
    <t xml:space="preserve">Court Justice</t>
  </si>
  <si>
    <t xml:space="preserve"> </t>
  </si>
  <si>
    <t xml:space="preserve">Court Appeals</t>
  </si>
  <si>
    <t xml:space="preserve">President</t>
  </si>
  <si>
    <t xml:space="preserve">1st District</t>
  </si>
  <si>
    <t xml:space="preserve">2nd District</t>
  </si>
  <si>
    <t xml:space="preserve">To Succeed:</t>
  </si>
  <si>
    <t xml:space="preserve">Voting Statistics</t>
  </si>
  <si>
    <t xml:space="preserve">Rep.</t>
  </si>
  <si>
    <t xml:space="preserve">Dem.</t>
  </si>
  <si>
    <t xml:space="preserve">Cathy Silak</t>
  </si>
  <si>
    <t xml:space="preserve">Perry</t>
  </si>
  <si>
    <t xml:space="preserve">Counties</t>
  </si>
  <si>
    <t xml:space="preserve">George W.
Bush</t>
  </si>
  <si>
    <t xml:space="preserve">Alan
Keyes</t>
  </si>
  <si>
    <t xml:space="preserve">None of the
Names Shown</t>
  </si>
  <si>
    <t xml:space="preserve">Al
Gore</t>
  </si>
  <si>
    <t xml:space="preserve">Lyndon H.
LaRouche Jr.</t>
  </si>
  <si>
    <t xml:space="preserve">Craig S.
Benjamin</t>
  </si>
  <si>
    <t xml:space="preserve">Harley D.
Brown</t>
  </si>
  <si>
    <t xml:space="preserve">Dennis
Mansfield</t>
  </si>
  <si>
    <t xml:space="preserve">Ron
McMurray</t>
  </si>
  <si>
    <t xml:space="preserve">C.L. "Butch"
Otter</t>
  </si>
  <si>
    <t xml:space="preserve">A. "Big Jim"
Pratt</t>
  </si>
  <si>
    <t xml:space="preserve">David
Shepherd</t>
  </si>
  <si>
    <t xml:space="preserve">Gene
Summa</t>
  </si>
  <si>
    <t xml:space="preserve">Linda
Pall</t>
  </si>
  <si>
    <t xml:space="preserve">Mike
Simpson</t>
  </si>
  <si>
    <t xml:space="preserve">Jack Wayne
Chappell</t>
  </si>
  <si>
    <t xml:space="preserve">Craig
Williams</t>
  </si>
  <si>
    <t xml:space="preserve">Dan
Eismann</t>
  </si>
  <si>
    <t xml:space="preserve">Cathy
Silak</t>
  </si>
  <si>
    <t xml:space="preserve">Darrel R.
Perry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</si>
  <si>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</si>
  <si>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</si>
  <si>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</si>
  <si>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</si>
  <si>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</si>
  <si>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 (continued)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</si>
  <si>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</si>
  <si>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</si>
  <si>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</si>
  <si>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</si>
  <si>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</si>
  <si>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</si>
  <si>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</si>
  <si>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</si>
  <si>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</si>
  <si>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</si>
  <si>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</si>
  <si>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</si>
  <si>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</si>
  <si>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</si>
  <si>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</si>
  <si>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</si>
  <si>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</si>
  <si>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</si>
  <si>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</si>
  <si>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</si>
  <si>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</si>
  <si>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BANNOCK (continued)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</si>
  <si>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</si>
  <si>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</si>
  <si>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</si>
  <si>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</si>
  <si>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</si>
  <si>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</si>
  <si>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</si>
  <si>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</si>
  <si>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</si>
  <si>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</si>
  <si>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</si>
  <si>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</si>
  <si>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</si>
  <si>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</si>
  <si>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</si>
  <si>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</si>
  <si>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</si>
  <si>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</si>
  <si>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</si>
  <si>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</si>
  <si>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</si>
  <si>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</si>
  <si>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</si>
  <si>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</si>
  <si>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</si>
  <si>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</si>
  <si>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</si>
  <si>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</si>
  <si>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</si>
  <si>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</si>
  <si>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</si>
  <si>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</si>
  <si>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</si>
  <si>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</si>
  <si>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</si>
  <si>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</si>
  <si>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</si>
  <si>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</si>
  <si>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</si>
  <si>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</si>
  <si>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</si>
  <si>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</si>
  <si>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</si>
  <si>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</si>
  <si>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</si>
  <si>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</si>
  <si>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</si>
  <si>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</si>
  <si>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</si>
  <si>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</si>
  <si>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</si>
  <si>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</si>
  <si>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</si>
  <si>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</si>
  <si>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</si>
  <si>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</si>
  <si>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</si>
  <si>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</si>
  <si>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</si>
  <si>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</si>
  <si>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</si>
  <si>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</si>
  <si>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</si>
  <si>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</si>
  <si>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</si>
  <si>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</si>
  <si>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</si>
  <si>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</si>
  <si>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</si>
  <si>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</si>
  <si>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 Blackfoot 1</t>
  </si>
  <si>
    <t xml:space="preserve">02  Blackfoot 2</t>
  </si>
  <si>
    <t xml:space="preserve">03  Blackfoot 3</t>
  </si>
  <si>
    <t xml:space="preserve">04  Blackfoot 4</t>
  </si>
  <si>
    <t xml:space="preserve">05  Blackfoot 5</t>
  </si>
  <si>
    <t xml:space="preserve">06  Blackfoot 6</t>
  </si>
  <si>
    <t xml:space="preserve">07  Firth 7</t>
  </si>
  <si>
    <t xml:space="preserve">08  Firth 8</t>
  </si>
  <si>
    <t xml:space="preserve">09  Groveland 9</t>
  </si>
  <si>
    <t xml:space="preserve">10  Jameston 10</t>
  </si>
  <si>
    <t xml:space="preserve">11  Moreland 11</t>
  </si>
  <si>
    <t xml:space="preserve">12  Rockford 12</t>
  </si>
  <si>
    <t xml:space="preserve">13  Shelley 13</t>
  </si>
  <si>
    <t xml:space="preserve">14  Shelley 14</t>
  </si>
  <si>
    <t xml:space="preserve">15  Aberdeen 15</t>
  </si>
  <si>
    <t xml:space="preserve">16  Springfield/Sterling 16</t>
  </si>
  <si>
    <t xml:space="preserve">17  Riverside 17</t>
  </si>
  <si>
    <t xml:space="preserve">BINGHAM (continued)</t>
  </si>
  <si>
    <t xml:space="preserve">18  Pingree 18</t>
  </si>
  <si>
    <t xml:space="preserve">19  Wapello 19</t>
  </si>
  <si>
    <t xml:space="preserve">20  Fort Hall 20</t>
  </si>
  <si>
    <t xml:space="preserve">21  Shelley West 21</t>
  </si>
  <si>
    <t xml:space="preserve">22  Groveland 22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</si>
  <si>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</si>
  <si>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</si>
  <si>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</si>
  <si>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</si>
  <si>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</si>
  <si>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</si>
  <si>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</si>
  <si>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</si>
  <si>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</si>
  <si>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</si>
  <si>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</si>
  <si>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</si>
  <si>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</si>
  <si>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</si>
  <si>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</si>
  <si>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15 Absentee #1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</si>
  <si>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</si>
  <si>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</si>
  <si>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</si>
  <si>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</si>
  <si>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</si>
  <si>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</si>
  <si>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</si>
  <si>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Absentee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</si>
  <si>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</si>
  <si>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</si>
  <si>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</si>
  <si>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</si>
  <si>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</si>
  <si>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</si>
  <si>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</si>
  <si>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</si>
  <si>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</si>
  <si>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</si>
  <si>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</si>
  <si>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</si>
  <si>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</si>
  <si>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</si>
  <si>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</si>
  <si>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</si>
  <si>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</si>
  <si>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</si>
  <si>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</si>
  <si>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25 Newport</t>
  </si>
  <si>
    <t xml:space="preserve">26 Northside</t>
  </si>
  <si>
    <t xml:space="preserve">27 Oden</t>
  </si>
  <si>
    <t xml:space="preserve">BONNER (continued)</t>
  </si>
  <si>
    <t xml:space="preserve">28 Priest River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</si>
  <si>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</si>
  <si>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</si>
  <si>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</si>
  <si>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</si>
  <si>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 Branch</t>
  </si>
  <si>
    <t xml:space="preserve">34 Westmond</t>
  </si>
  <si>
    <t xml:space="preserve">35 W Priest River</t>
  </si>
  <si>
    <t xml:space="preserve">36 Wrenco</t>
  </si>
  <si>
    <t xml:space="preserve">BONNEVILLE</t>
  </si>
  <si>
    <t xml:space="preserve">BONNEVILLE (continued)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</si>
  <si>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</si>
  <si>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</si>
  <si>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</si>
  <si>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</si>
  <si>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</si>
  <si>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</si>
  <si>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</si>
  <si>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</si>
  <si>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</si>
  <si>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</si>
  <si>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</si>
  <si>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</si>
  <si>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</si>
  <si>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</si>
  <si>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</si>
  <si>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CANYON (continued)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</si>
  <si>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</si>
  <si>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</si>
  <si>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</si>
  <si>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</si>
  <si>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</si>
  <si>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</si>
  <si>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</si>
  <si>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</si>
  <si>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</si>
  <si>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</si>
  <si>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</si>
  <si>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</si>
  <si>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</si>
  <si>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</si>
  <si>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</si>
  <si>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</si>
  <si>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</si>
  <si>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</si>
  <si>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</si>
  <si>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</si>
  <si>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</si>
  <si>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</si>
  <si>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</si>
  <si>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</si>
  <si>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</si>
  <si>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</si>
  <si>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</si>
  <si>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</si>
  <si>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</si>
  <si>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</si>
  <si>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</si>
  <si>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</si>
  <si>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</si>
  <si>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</si>
  <si>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</si>
  <si>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</si>
  <si>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</si>
  <si>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CLARK</t>
  </si>
  <si>
    <t xml:space="preserve">CLEARWATER</t>
  </si>
  <si>
    <t xml:space="preserve">01  Orofino #1</t>
  </si>
  <si>
    <t xml:space="preserve">02  Orofino #2</t>
  </si>
  <si>
    <t xml:space="preserve">03  Orofino #3</t>
  </si>
  <si>
    <t xml:space="preserve">04  Orofino #4</t>
  </si>
  <si>
    <t xml:space="preserve">05  Orofino #5</t>
  </si>
  <si>
    <t xml:space="preserve">06  Fraser #6</t>
  </si>
  <si>
    <t xml:space="preserve">07  Greer #7</t>
  </si>
  <si>
    <t xml:space="preserve">08  Teakean #8</t>
  </si>
  <si>
    <t xml:space="preserve">09  Weippe #9</t>
  </si>
  <si>
    <t xml:space="preserve">10  Headquarters #10</t>
  </si>
  <si>
    <t xml:space="preserve">11  Ahsahka #11</t>
  </si>
  <si>
    <t xml:space="preserve">12  Pierce #12</t>
  </si>
  <si>
    <t xml:space="preserve">13  Elk River #13</t>
  </si>
  <si>
    <t xml:space="preserve">14  Grangemont #14</t>
  </si>
  <si>
    <t xml:space="preserve">15  Absentee #15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</si>
  <si>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</si>
  <si>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</si>
  <si>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</si>
  <si>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</si>
  <si>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</si>
  <si>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</si>
  <si>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</si>
  <si>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</si>
  <si>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CUSTER (continued)</t>
  </si>
  <si>
    <t xml:space="preserve">08 Sunol</t>
  </si>
  <si>
    <t xml:space="preserve">09 Clayton</t>
  </si>
  <si>
    <t xml:space="preserve">11 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</si>
  <si>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</si>
  <si>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</si>
  <si>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</si>
  <si>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</si>
  <si>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</si>
  <si>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</si>
  <si>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</si>
  <si>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</si>
  <si>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</si>
  <si>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</si>
  <si>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</si>
  <si>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</si>
  <si>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</si>
  <si>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</si>
  <si>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</si>
  <si>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</si>
  <si>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</si>
  <si>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</si>
  <si>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</si>
  <si>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</si>
  <si>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</si>
  <si>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</si>
  <si>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</si>
  <si>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</si>
  <si>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FRANKLIN (continued)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</si>
  <si>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</si>
  <si>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</si>
  <si>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</si>
  <si>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</si>
  <si>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</si>
  <si>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</si>
  <si>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</si>
  <si>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</si>
  <si>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</si>
  <si>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</si>
  <si>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</si>
  <si>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</si>
  <si>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</si>
  <si>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</si>
  <si>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</si>
  <si>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</t>
  </si>
  <si>
    <t xml:space="preserve">5 Egin</t>
  </si>
  <si>
    <t xml:space="preserve">6 Island Park</t>
  </si>
  <si>
    <t xml:space="preserve">8 Newdale</t>
  </si>
  <si>
    <t xml:space="preserve">9 Parker</t>
  </si>
  <si>
    <t xml:space="preserve">10 Squirrel</t>
  </si>
  <si>
    <t xml:space="preserve">11 St Anthony 1</t>
  </si>
  <si>
    <t xml:space="preserve">12 St Anthony 2</t>
  </si>
  <si>
    <t xml:space="preserve">13 St Anthony 3</t>
  </si>
  <si>
    <t xml:space="preserve">14 Teton</t>
  </si>
  <si>
    <t xml:space="preserve">15 Warm River/Green Timber</t>
  </si>
  <si>
    <t xml:space="preserve">16 Wilford</t>
  </si>
  <si>
    <t xml:space="preserve">GEM</t>
  </si>
  <si>
    <t xml:space="preserve">Central</t>
  </si>
  <si>
    <t xml:space="preserve">North Emmett</t>
  </si>
  <si>
    <t xml:space="preserve">Butteview</t>
  </si>
  <si>
    <t xml:space="preserve">South Emmett</t>
  </si>
  <si>
    <t xml:space="preserve">West Emmett</t>
  </si>
  <si>
    <t xml:space="preserve">Emerson</t>
  </si>
  <si>
    <t xml:space="preserve">Lincoln</t>
  </si>
  <si>
    <t xml:space="preserve">Letha</t>
  </si>
  <si>
    <t xml:space="preserve">Hanna</t>
  </si>
  <si>
    <t xml:space="preserve">Brick</t>
  </si>
  <si>
    <t xml:space="preserve">Bench</t>
  </si>
  <si>
    <t xml:space="preserve">Sweet Montour</t>
  </si>
  <si>
    <t xml:space="preserve">Ola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</si>
  <si>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</si>
  <si>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</si>
  <si>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</si>
  <si>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</si>
  <si>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</si>
  <si>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</si>
  <si>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</si>
  <si>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</si>
  <si>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</si>
  <si>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</si>
  <si>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</si>
  <si>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</si>
  <si>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</si>
  <si>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</si>
  <si>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</si>
  <si>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</si>
  <si>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</si>
  <si>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</si>
  <si>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</si>
  <si>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</si>
  <si>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</si>
  <si>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Glover</t>
  </si>
  <si>
    <t xml:space="preserve">9 Grangeville 1</t>
  </si>
  <si>
    <t xml:space="preserve">10 Grangeville 2</t>
  </si>
  <si>
    <t xml:space="preserve">11 Grangeville 3</t>
  </si>
  <si>
    <t xml:space="preserve">12 Grangeville 4</t>
  </si>
  <si>
    <t xml:space="preserve">13 Grangeville 5</t>
  </si>
  <si>
    <t xml:space="preserve">14 Greencreek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</si>
  <si>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</si>
  <si>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</si>
  <si>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</si>
  <si>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</si>
  <si>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</si>
  <si>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</si>
  <si>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</si>
  <si>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</si>
  <si>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</si>
  <si>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</si>
  <si>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</si>
  <si>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</si>
  <si>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</si>
  <si>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01  ANNIS</t>
  </si>
  <si>
    <t xml:space="preserve">02  CLARK</t>
  </si>
  <si>
    <t xml:space="preserve">03  GARFIELD</t>
  </si>
  <si>
    <t xml:space="preserve">04  GRANT</t>
  </si>
  <si>
    <t xml:space="preserve">05  HAMER</t>
  </si>
  <si>
    <t xml:space="preserve">06  LABELLE</t>
  </si>
  <si>
    <t xml:space="preserve">07  LEWISVILLE</t>
  </si>
  <si>
    <t xml:space="preserve">08  LORENZO</t>
  </si>
  <si>
    <t xml:space="preserve">09  MENAN</t>
  </si>
  <si>
    <t xml:space="preserve">10  MONTEVIEW</t>
  </si>
  <si>
    <t xml:space="preserve">11  RIGBY 1</t>
  </si>
  <si>
    <t xml:space="preserve">12  RIGBY 2</t>
  </si>
  <si>
    <t xml:space="preserve">13  RIGBY 3</t>
  </si>
  <si>
    <t xml:space="preserve">14  RIGBY 4</t>
  </si>
  <si>
    <t xml:space="preserve">15  RIRIE</t>
  </si>
  <si>
    <t xml:space="preserve">16  ROBERTS</t>
  </si>
  <si>
    <t xml:space="preserve">17  TERRETON</t>
  </si>
  <si>
    <t xml:space="preserve">AB  ABSENTEE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</si>
  <si>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</si>
  <si>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</si>
  <si>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</si>
  <si>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</si>
  <si>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</si>
  <si>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</si>
  <si>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</si>
  <si>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</si>
  <si>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</si>
  <si>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</si>
  <si>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</si>
  <si>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JEROME (continued)</t>
  </si>
  <si>
    <t xml:space="preserve">Southeast</t>
  </si>
  <si>
    <t xml:space="preserve">Southwest</t>
  </si>
  <si>
    <t xml:space="preserve">KOOTENAI</t>
  </si>
  <si>
    <t xml:space="preserve">KOOTENAI (continued)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</si>
  <si>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</si>
  <si>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</si>
  <si>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</si>
  <si>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</si>
  <si>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</si>
  <si>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</si>
  <si>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</si>
  <si>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</si>
  <si>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</si>
  <si>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</si>
  <si>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</si>
  <si>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</si>
  <si>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</si>
  <si>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</si>
  <si>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</si>
  <si>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</si>
  <si>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</si>
  <si>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</si>
  <si>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</si>
  <si>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</si>
  <si>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</si>
  <si>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</si>
  <si>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</si>
  <si>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</si>
  <si>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</si>
  <si>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</si>
  <si>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</si>
  <si>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</si>
  <si>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</si>
  <si>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</si>
  <si>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</si>
  <si>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LATAH (continued)</t>
  </si>
  <si>
    <t xml:space="preserve">31 Cora</t>
  </si>
  <si>
    <t xml:space="preserve">32 Bovill</t>
  </si>
  <si>
    <t xml:space="preserve">33 Absentee Dist 5</t>
  </si>
  <si>
    <t xml:space="preserve">34 Absentee Dist 7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</si>
  <si>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</si>
  <si>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</si>
  <si>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</si>
  <si>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</si>
  <si>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</si>
  <si>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</si>
  <si>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</si>
  <si>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</si>
  <si>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</si>
  <si>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</si>
  <si>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</si>
  <si>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</si>
  <si>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</si>
  <si>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</si>
  <si>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</si>
  <si>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</si>
  <si>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 Kamiah</t>
  </si>
  <si>
    <t xml:space="preserve">E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</si>
  <si>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</si>
  <si>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</si>
  <si>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</si>
  <si>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</si>
  <si>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</si>
  <si>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</si>
  <si>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</si>
  <si>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</si>
  <si>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North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</si>
  <si>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</si>
  <si>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</si>
  <si>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</si>
  <si>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</si>
  <si>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</si>
  <si>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</si>
  <si>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</si>
  <si>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</si>
  <si>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</si>
  <si>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</si>
  <si>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</si>
  <si>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</si>
  <si>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</si>
  <si>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</si>
  <si>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MADISON (continued)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</si>
  <si>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</si>
  <si>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</si>
  <si>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</si>
  <si>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</si>
  <si>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</si>
  <si>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</si>
  <si>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</si>
  <si>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</si>
  <si>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</si>
  <si>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</si>
  <si>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</si>
  <si>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</si>
  <si>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</si>
  <si>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</si>
  <si>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</si>
  <si>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</si>
  <si>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</si>
  <si>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t xml:space="preserve">NEZ PERCE (continued)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</si>
  <si>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</si>
  <si>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</si>
  <si>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</si>
  <si>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</si>
  <si>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</si>
  <si>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</si>
  <si>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</si>
  <si>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</si>
  <si>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</si>
  <si>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</si>
  <si>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</si>
  <si>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</si>
  <si>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</si>
  <si>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</si>
  <si>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</si>
  <si>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</si>
  <si>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</si>
  <si>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</si>
  <si>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</si>
  <si>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</si>
  <si>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</si>
  <si>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PAYETTE (continued)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</si>
  <si>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</si>
  <si>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</si>
  <si>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</si>
  <si>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</si>
  <si>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</si>
  <si>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</si>
  <si>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</si>
  <si>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</si>
  <si>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</si>
  <si>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</si>
  <si>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</si>
  <si>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</si>
  <si>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</si>
  <si>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</si>
  <si>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</si>
  <si>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</si>
  <si>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</si>
  <si>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</si>
  <si>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</si>
  <si>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</si>
  <si>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</si>
  <si>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</si>
  <si>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</si>
  <si>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SHOSHONE (continued)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</si>
  <si>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</si>
  <si>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</si>
  <si>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</si>
  <si>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</si>
  <si>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</si>
  <si>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</si>
  <si>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</si>
  <si>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</si>
  <si>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4 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</si>
  <si>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</si>
  <si>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</si>
  <si>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</si>
  <si>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</si>
  <si>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</si>
  <si>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</si>
  <si>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</si>
  <si>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</si>
  <si>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</si>
  <si>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</si>
  <si>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</si>
  <si>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</si>
  <si>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</si>
  <si>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</si>
  <si>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</si>
  <si>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</si>
  <si>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</si>
  <si>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(continued)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</si>
  <si>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</si>
  <si>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</si>
  <si>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</si>
  <si>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</si>
  <si>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 Twin Falls 21</t>
  </si>
  <si>
    <t xml:space="preserve">Out Twin Falls 22</t>
  </si>
  <si>
    <t xml:space="preserve">Out Twin Falls 23</t>
  </si>
  <si>
    <t xml:space="preserve">Out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</si>
  <si>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</si>
  <si>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</si>
  <si>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</si>
  <si>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</si>
  <si>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</si>
  <si>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</si>
  <si>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</si>
  <si>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 1</t>
  </si>
  <si>
    <t xml:space="preserve">Clover 1</t>
  </si>
  <si>
    <t xml:space="preserve">Deep Creek 1</t>
  </si>
  <si>
    <t xml:space="preserve">Filer 1</t>
  </si>
  <si>
    <t xml:space="preserve">Filer 2</t>
  </si>
  <si>
    <t xml:space="preserve">Filer 3</t>
  </si>
  <si>
    <t xml:space="preserve">Hansen 1</t>
  </si>
  <si>
    <t xml:space="preserve">Hollister 1</t>
  </si>
  <si>
    <t xml:space="preserve">Kimberly 1</t>
  </si>
  <si>
    <t xml:space="preserve">Kimberly 2</t>
  </si>
  <si>
    <t xml:space="preserve">Kimberly 3</t>
  </si>
  <si>
    <t xml:space="preserve">Maroa 1</t>
  </si>
  <si>
    <t xml:space="preserve">Murtaugh 1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</si>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</sst>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 Narrow"/>
      <family val="2"/>
    </font>
    <font>
      <b val="true"/>
      <sz val="8"/>
      <name val="Arial Narrow"/>
      <family val="2"/>
    </font>
    <font>
      <b val="true"/>
      <sz val="8"/>
      <color rgb="FF0000FF"/>
      <name val="Arial Narrow"/>
      <family val="2"/>
    </font>
    <font>
      <b val="true"/>
      <u val="single"/>
      <sz val="8"/>
      <name val="Arial Narrow"/>
      <family val="2"/>
    </font>
    <font>
      <b val="true"/>
      <sz val="8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6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1" width="17.94"/>
    <col collapsed="false" customWidth="true" hidden="false" outlineLevel="0" max="19" min="2" style="2" width="6.85"/>
    <col collapsed="false" customWidth="true" hidden="false" outlineLevel="0" max="20" min="20" style="3" width="1.94"/>
    <col collapsed="false" customWidth="true" hidden="false" outlineLevel="0" max="22" min="21" style="2" width="7.34"/>
    <col collapsed="false" customWidth="true" hidden="false" outlineLevel="0" max="23" min="23" style="2" width="1.94"/>
    <col collapsed="false" customWidth="true" hidden="false" outlineLevel="0" max="24" min="24" style="2" width="10.6"/>
    <col collapsed="false" customWidth="true" hidden="false" outlineLevel="0" max="25" min="25" style="3" width="1.94"/>
    <col collapsed="false" customWidth="true" hidden="false" outlineLevel="0" max="28" min="26" style="4" width="7.34"/>
    <col collapsed="false" customWidth="true" hidden="false" outlineLevel="0" max="29" min="29" style="5" width="7.34"/>
    <col collapsed="false" customWidth="true" hidden="false" outlineLevel="0" max="30" min="30" style="3" width="2.6"/>
    <col collapsed="false" customWidth="true" hidden="false" outlineLevel="0" max="31" min="31" style="3" width="8.8"/>
    <col collapsed="false" customWidth="true" hidden="false" outlineLevel="0" max="257" min="32" style="3" width="2.6"/>
    <col collapsed="false" customWidth="true" hidden="false" outlineLevel="0" max="1025" min="258" style="0" width="2.6"/>
  </cols>
  <sheetData>
    <row r="1" customFormat="false" ht="12.75" hidden="false" customHeight="false" outlineLevel="0" collapsed="false">
      <c r="A1" s="6"/>
      <c r="B1" s="7"/>
      <c r="C1" s="8"/>
      <c r="D1" s="8"/>
      <c r="E1" s="8"/>
      <c r="F1" s="8"/>
      <c r="G1" s="9"/>
      <c r="H1" s="7"/>
      <c r="I1" s="8"/>
      <c r="J1" s="8"/>
      <c r="K1" s="8"/>
      <c r="L1" s="8"/>
      <c r="M1" s="8"/>
      <c r="N1" s="8"/>
      <c r="O1" s="8"/>
      <c r="P1" s="9"/>
      <c r="Q1" s="7"/>
      <c r="R1" s="8"/>
      <c r="S1" s="9"/>
      <c r="U1" s="10" t="s">
        <v>0</v>
      </c>
      <c r="V1" s="10"/>
      <c r="X1" s="10" t="s">
        <v>1</v>
      </c>
      <c r="Z1" s="11"/>
      <c r="AA1" s="12"/>
      <c r="AB1" s="12"/>
      <c r="AC1" s="13"/>
    </row>
    <row r="2" s="16" customFormat="true" ht="12.75" hidden="false" customHeight="false" outlineLevel="0" collapsed="false">
      <c r="A2" s="14"/>
      <c r="B2" s="15" t="s">
        <v>2</v>
      </c>
      <c r="C2" s="15"/>
      <c r="D2" s="15"/>
      <c r="E2" s="15"/>
      <c r="F2" s="15"/>
      <c r="G2" s="15"/>
      <c r="H2" s="15" t="s">
        <v>3</v>
      </c>
      <c r="I2" s="15"/>
      <c r="J2" s="15"/>
      <c r="K2" s="15"/>
      <c r="L2" s="15"/>
      <c r="M2" s="15"/>
      <c r="N2" s="15"/>
      <c r="O2" s="15"/>
      <c r="P2" s="15"/>
      <c r="Q2" s="15" t="s">
        <v>3</v>
      </c>
      <c r="R2" s="15"/>
      <c r="S2" s="15"/>
      <c r="U2" s="17" t="s">
        <v>4</v>
      </c>
      <c r="V2" s="17"/>
      <c r="W2" s="18" t="s">
        <v>5</v>
      </c>
      <c r="X2" s="15" t="s">
        <v>6</v>
      </c>
      <c r="Z2" s="19"/>
      <c r="AA2" s="20"/>
      <c r="AB2" s="20"/>
      <c r="AC2" s="21"/>
    </row>
    <row r="3" s="16" customFormat="true" ht="12.75" hidden="false" customHeight="false" outlineLevel="0" collapsed="false">
      <c r="A3" s="14"/>
      <c r="B3" s="22" t="s">
        <v>7</v>
      </c>
      <c r="C3" s="22"/>
      <c r="D3" s="22"/>
      <c r="E3" s="22"/>
      <c r="F3" s="22"/>
      <c r="G3" s="22"/>
      <c r="H3" s="22" t="s">
        <v>8</v>
      </c>
      <c r="I3" s="22"/>
      <c r="J3" s="22"/>
      <c r="K3" s="22"/>
      <c r="L3" s="22"/>
      <c r="M3" s="22"/>
      <c r="N3" s="22"/>
      <c r="O3" s="22"/>
      <c r="P3" s="22"/>
      <c r="Q3" s="17" t="s">
        <v>9</v>
      </c>
      <c r="R3" s="17"/>
      <c r="S3" s="17"/>
      <c r="U3" s="23" t="s">
        <v>10</v>
      </c>
      <c r="V3" s="23"/>
      <c r="W3" s="18" t="s">
        <v>5</v>
      </c>
      <c r="X3" s="23" t="s">
        <v>10</v>
      </c>
      <c r="Z3" s="15" t="s">
        <v>11</v>
      </c>
      <c r="AA3" s="15"/>
      <c r="AB3" s="15"/>
      <c r="AC3" s="15"/>
    </row>
    <row r="4" customFormat="false" ht="12.75" hidden="false" customHeight="false" outlineLevel="0" collapsed="false">
      <c r="A4" s="24"/>
      <c r="B4" s="25" t="s">
        <v>12</v>
      </c>
      <c r="C4" s="25" t="s">
        <v>12</v>
      </c>
      <c r="D4" s="25" t="s">
        <v>12</v>
      </c>
      <c r="E4" s="25" t="s">
        <v>13</v>
      </c>
      <c r="F4" s="25" t="s">
        <v>13</v>
      </c>
      <c r="G4" s="25" t="s">
        <v>13</v>
      </c>
      <c r="H4" s="25" t="s">
        <v>12</v>
      </c>
      <c r="I4" s="25" t="s">
        <v>12</v>
      </c>
      <c r="J4" s="25" t="s">
        <v>12</v>
      </c>
      <c r="K4" s="25" t="s">
        <v>12</v>
      </c>
      <c r="L4" s="25" t="s">
        <v>12</v>
      </c>
      <c r="M4" s="25" t="s">
        <v>12</v>
      </c>
      <c r="N4" s="25" t="s">
        <v>12</v>
      </c>
      <c r="O4" s="25" t="s">
        <v>12</v>
      </c>
      <c r="P4" s="25" t="s">
        <v>13</v>
      </c>
      <c r="Q4" s="25" t="s">
        <v>12</v>
      </c>
      <c r="R4" s="25" t="s">
        <v>13</v>
      </c>
      <c r="S4" s="25" t="s">
        <v>13</v>
      </c>
      <c r="U4" s="26" t="s">
        <v>14</v>
      </c>
      <c r="V4" s="26"/>
      <c r="W4" s="27"/>
      <c r="X4" s="28" t="s">
        <v>15</v>
      </c>
      <c r="Z4" s="29"/>
      <c r="AA4" s="30"/>
      <c r="AB4" s="30"/>
      <c r="AC4" s="31"/>
    </row>
    <row r="5" s="38" customFormat="true" ht="75" hidden="false" customHeight="true" outlineLevel="0" collapsed="false">
      <c r="A5" s="32" t="s">
        <v>16</v>
      </c>
      <c r="B5" s="33" t="s">
        <v>17</v>
      </c>
      <c r="C5" s="33" t="s">
        <v>18</v>
      </c>
      <c r="D5" s="33" t="s">
        <v>19</v>
      </c>
      <c r="E5" s="33" t="s">
        <v>20</v>
      </c>
      <c r="F5" s="33" t="s">
        <v>21</v>
      </c>
      <c r="G5" s="33" t="s">
        <v>19</v>
      </c>
      <c r="H5" s="33" t="s">
        <v>22</v>
      </c>
      <c r="I5" s="33" t="s">
        <v>23</v>
      </c>
      <c r="J5" s="33" t="s">
        <v>24</v>
      </c>
      <c r="K5" s="33" t="s">
        <v>25</v>
      </c>
      <c r="L5" s="33" t="s">
        <v>26</v>
      </c>
      <c r="M5" s="33" t="s">
        <v>27</v>
      </c>
      <c r="N5" s="33" t="s">
        <v>28</v>
      </c>
      <c r="O5" s="33" t="s">
        <v>29</v>
      </c>
      <c r="P5" s="33" t="s">
        <v>30</v>
      </c>
      <c r="Q5" s="33" t="s">
        <v>31</v>
      </c>
      <c r="R5" s="33" t="s">
        <v>32</v>
      </c>
      <c r="S5" s="34" t="s">
        <v>33</v>
      </c>
      <c r="T5" s="35"/>
      <c r="U5" s="36" t="s">
        <v>34</v>
      </c>
      <c r="V5" s="34" t="s">
        <v>35</v>
      </c>
      <c r="W5" s="37"/>
      <c r="X5" s="34" t="s">
        <v>36</v>
      </c>
      <c r="Z5" s="33" t="s">
        <v>37</v>
      </c>
      <c r="AA5" s="33" t="s">
        <v>38</v>
      </c>
      <c r="AB5" s="33" t="s">
        <v>39</v>
      </c>
      <c r="AC5" s="39" t="s">
        <v>40</v>
      </c>
    </row>
    <row r="6" s="42" customFormat="true" ht="13.5" hidden="false" customHeight="false" outlineLevel="0" collapsed="false">
      <c r="A6" s="40" t="s">
        <v>41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U6" s="41"/>
      <c r="V6" s="41"/>
      <c r="W6" s="2"/>
      <c r="X6" s="41"/>
      <c r="Z6" s="43"/>
      <c r="AA6" s="43"/>
      <c r="AB6" s="43"/>
      <c r="AC6" s="44"/>
    </row>
    <row r="7" s="42" customFormat="true" ht="12.75" hidden="false" customHeight="false" outlineLevel="0" collapsed="false">
      <c r="A7" s="45" t="n">
        <v>1</v>
      </c>
      <c r="B7" s="46" t="n">
        <v>99</v>
      </c>
      <c r="C7" s="46" t="n">
        <v>34</v>
      </c>
      <c r="D7" s="46" t="n">
        <v>12</v>
      </c>
      <c r="E7" s="46" t="n">
        <v>74</v>
      </c>
      <c r="F7" s="46" t="n">
        <v>2</v>
      </c>
      <c r="G7" s="46" t="n">
        <v>6</v>
      </c>
      <c r="H7" s="46"/>
      <c r="I7" s="46"/>
      <c r="J7" s="46"/>
      <c r="K7" s="46"/>
      <c r="L7" s="46"/>
      <c r="M7" s="46"/>
      <c r="N7" s="46"/>
      <c r="O7" s="46"/>
      <c r="P7" s="46"/>
      <c r="Q7" s="46" t="n">
        <v>90</v>
      </c>
      <c r="R7" s="47" t="n">
        <v>5</v>
      </c>
      <c r="S7" s="48" t="n">
        <v>67</v>
      </c>
      <c r="U7" s="48" t="n">
        <v>58</v>
      </c>
      <c r="V7" s="48" t="n">
        <v>170</v>
      </c>
      <c r="W7" s="49"/>
      <c r="X7" s="48" t="n">
        <v>164</v>
      </c>
      <c r="Z7" s="46" t="n">
        <v>18</v>
      </c>
      <c r="AA7" s="46" t="n">
        <f aca="false">894+Z7</f>
        <v>912</v>
      </c>
      <c r="AB7" s="46" t="n">
        <v>246</v>
      </c>
      <c r="AC7" s="50" t="n">
        <f aca="false">(AB7/AA7)*100</f>
        <v>26.9736842105263</v>
      </c>
    </row>
    <row r="8" s="42" customFormat="true" ht="12.75" hidden="false" customHeight="false" outlineLevel="0" collapsed="false">
      <c r="A8" s="51" t="n">
        <v>2</v>
      </c>
      <c r="B8" s="46" t="n">
        <v>149</v>
      </c>
      <c r="C8" s="46" t="n">
        <v>34</v>
      </c>
      <c r="D8" s="46" t="n">
        <v>13</v>
      </c>
      <c r="E8" s="46" t="n">
        <v>37</v>
      </c>
      <c r="F8" s="46" t="n">
        <v>2</v>
      </c>
      <c r="G8" s="46" t="n">
        <v>2</v>
      </c>
      <c r="H8" s="46" t="n">
        <v>5</v>
      </c>
      <c r="I8" s="46" t="n">
        <v>1</v>
      </c>
      <c r="J8" s="46" t="n">
        <v>39</v>
      </c>
      <c r="K8" s="46" t="n">
        <v>33</v>
      </c>
      <c r="L8" s="46" t="n">
        <v>107</v>
      </c>
      <c r="M8" s="46" t="n">
        <v>0</v>
      </c>
      <c r="N8" s="46" t="n">
        <v>3</v>
      </c>
      <c r="O8" s="46" t="n">
        <v>2</v>
      </c>
      <c r="P8" s="46" t="n">
        <v>36</v>
      </c>
      <c r="Q8" s="46"/>
      <c r="R8" s="47"/>
      <c r="S8" s="48"/>
      <c r="U8" s="48" t="n">
        <v>104</v>
      </c>
      <c r="V8" s="48" t="n">
        <v>103</v>
      </c>
      <c r="W8" s="49"/>
      <c r="X8" s="48" t="n">
        <v>166</v>
      </c>
      <c r="Z8" s="46" t="n">
        <v>18</v>
      </c>
      <c r="AA8" s="46" t="n">
        <f aca="false">806+Z8</f>
        <v>824</v>
      </c>
      <c r="AB8" s="46" t="n">
        <v>252</v>
      </c>
      <c r="AC8" s="50" t="n">
        <f aca="false">(AB8/AA8)*100</f>
        <v>30.5825242718447</v>
      </c>
    </row>
    <row r="9" s="42" customFormat="true" ht="12.75" hidden="false" customHeight="false" outlineLevel="0" collapsed="false">
      <c r="A9" s="45" t="n">
        <v>3</v>
      </c>
      <c r="B9" s="46" t="n">
        <v>142</v>
      </c>
      <c r="C9" s="46" t="n">
        <v>42</v>
      </c>
      <c r="D9" s="46" t="n">
        <v>18</v>
      </c>
      <c r="E9" s="46" t="n">
        <v>78</v>
      </c>
      <c r="F9" s="46" t="n">
        <v>3</v>
      </c>
      <c r="G9" s="46" t="n">
        <v>5</v>
      </c>
      <c r="H9" s="46"/>
      <c r="I9" s="46"/>
      <c r="J9" s="46"/>
      <c r="K9" s="46"/>
      <c r="L9" s="46"/>
      <c r="M9" s="46"/>
      <c r="N9" s="46"/>
      <c r="O9" s="46"/>
      <c r="P9" s="46"/>
      <c r="Q9" s="46" t="n">
        <v>117</v>
      </c>
      <c r="R9" s="47" t="n">
        <v>14</v>
      </c>
      <c r="S9" s="48" t="n">
        <v>60</v>
      </c>
      <c r="U9" s="48" t="n">
        <v>88</v>
      </c>
      <c r="V9" s="48" t="n">
        <v>197</v>
      </c>
      <c r="W9" s="49"/>
      <c r="X9" s="48" t="n">
        <v>200</v>
      </c>
      <c r="Z9" s="46" t="n">
        <v>22</v>
      </c>
      <c r="AA9" s="46" t="n">
        <f aca="false">1007+Z9</f>
        <v>1029</v>
      </c>
      <c r="AB9" s="46" t="n">
        <v>313</v>
      </c>
      <c r="AC9" s="50" t="n">
        <f aca="false">(AB9/AA9)*100</f>
        <v>30.4178814382896</v>
      </c>
    </row>
    <row r="10" s="42" customFormat="true" ht="12.75" hidden="false" customHeight="false" outlineLevel="0" collapsed="false">
      <c r="A10" s="45" t="n">
        <v>4</v>
      </c>
      <c r="B10" s="46" t="n">
        <v>38</v>
      </c>
      <c r="C10" s="46" t="n">
        <v>21</v>
      </c>
      <c r="D10" s="46" t="n">
        <v>8</v>
      </c>
      <c r="E10" s="46" t="n">
        <v>29</v>
      </c>
      <c r="F10" s="46" t="n">
        <v>2</v>
      </c>
      <c r="G10" s="46" t="n">
        <v>8</v>
      </c>
      <c r="H10" s="46"/>
      <c r="I10" s="46"/>
      <c r="J10" s="46"/>
      <c r="K10" s="46"/>
      <c r="L10" s="46"/>
      <c r="M10" s="46"/>
      <c r="N10" s="46"/>
      <c r="O10" s="46"/>
      <c r="P10" s="46"/>
      <c r="Q10" s="46" t="n">
        <v>43</v>
      </c>
      <c r="R10" s="47" t="n">
        <v>6</v>
      </c>
      <c r="S10" s="48" t="n">
        <v>31</v>
      </c>
      <c r="U10" s="48" t="n">
        <v>43</v>
      </c>
      <c r="V10" s="48" t="n">
        <v>59</v>
      </c>
      <c r="W10" s="49"/>
      <c r="X10" s="48" t="n">
        <v>73</v>
      </c>
      <c r="Z10" s="46" t="n">
        <v>16</v>
      </c>
      <c r="AA10" s="46" t="n">
        <f aca="false">656+Z10</f>
        <v>672</v>
      </c>
      <c r="AB10" s="46" t="n">
        <v>113</v>
      </c>
      <c r="AC10" s="50" t="n">
        <f aca="false">(AB10/AA10)*100</f>
        <v>16.8154761904762</v>
      </c>
    </row>
    <row r="11" s="42" customFormat="true" ht="12.75" hidden="false" customHeight="false" outlineLevel="0" collapsed="false">
      <c r="A11" s="45" t="n">
        <v>5</v>
      </c>
      <c r="B11" s="46" t="n">
        <v>44</v>
      </c>
      <c r="C11" s="46" t="n">
        <v>25</v>
      </c>
      <c r="D11" s="46" t="n">
        <v>6</v>
      </c>
      <c r="E11" s="46" t="n">
        <v>35</v>
      </c>
      <c r="F11" s="46" t="n">
        <v>2</v>
      </c>
      <c r="G11" s="46" t="n">
        <v>7</v>
      </c>
      <c r="H11" s="46"/>
      <c r="I11" s="46"/>
      <c r="J11" s="46"/>
      <c r="K11" s="46"/>
      <c r="L11" s="46"/>
      <c r="M11" s="46"/>
      <c r="N11" s="46"/>
      <c r="O11" s="46"/>
      <c r="P11" s="46"/>
      <c r="Q11" s="46" t="n">
        <v>45</v>
      </c>
      <c r="R11" s="47" t="n">
        <v>3</v>
      </c>
      <c r="S11" s="48" t="n">
        <v>38</v>
      </c>
      <c r="U11" s="48" t="n">
        <v>36</v>
      </c>
      <c r="V11" s="48" t="n">
        <v>75</v>
      </c>
      <c r="W11" s="49"/>
      <c r="X11" s="48" t="n">
        <v>80</v>
      </c>
      <c r="Z11" s="46" t="n">
        <v>24</v>
      </c>
      <c r="AA11" s="46" t="n">
        <f aca="false">741+Z11</f>
        <v>765</v>
      </c>
      <c r="AB11" s="46" t="n">
        <v>132</v>
      </c>
      <c r="AC11" s="50" t="n">
        <f aca="false">(AB11/AA11)*100</f>
        <v>17.2549019607843</v>
      </c>
    </row>
    <row r="12" s="42" customFormat="true" ht="12.75" hidden="false" customHeight="false" outlineLevel="0" collapsed="false">
      <c r="A12" s="45" t="n">
        <v>6</v>
      </c>
      <c r="B12" s="46" t="n">
        <v>244</v>
      </c>
      <c r="C12" s="46" t="n">
        <v>32</v>
      </c>
      <c r="D12" s="46" t="n">
        <v>37</v>
      </c>
      <c r="E12" s="46" t="n">
        <v>89</v>
      </c>
      <c r="F12" s="46" t="n">
        <v>0</v>
      </c>
      <c r="G12" s="46" t="n">
        <v>8</v>
      </c>
      <c r="H12" s="46"/>
      <c r="I12" s="46"/>
      <c r="J12" s="46"/>
      <c r="K12" s="46"/>
      <c r="L12" s="46"/>
      <c r="M12" s="46"/>
      <c r="N12" s="46"/>
      <c r="O12" s="46"/>
      <c r="P12" s="46"/>
      <c r="Q12" s="46" t="n">
        <v>181</v>
      </c>
      <c r="R12" s="47" t="n">
        <v>6</v>
      </c>
      <c r="S12" s="48" t="n">
        <v>63</v>
      </c>
      <c r="U12" s="48" t="n">
        <v>118</v>
      </c>
      <c r="V12" s="48" t="n">
        <v>292</v>
      </c>
      <c r="W12" s="49"/>
      <c r="X12" s="48" t="n">
        <v>282</v>
      </c>
      <c r="Z12" s="46" t="n">
        <v>29</v>
      </c>
      <c r="AA12" s="46" t="n">
        <f aca="false">957+Z12</f>
        <v>986</v>
      </c>
      <c r="AB12" s="46" t="n">
        <v>435</v>
      </c>
      <c r="AC12" s="50" t="n">
        <f aca="false">(AB12/AA12)*100</f>
        <v>44.1176470588235</v>
      </c>
    </row>
    <row r="13" s="42" customFormat="true" ht="12.75" hidden="false" customHeight="false" outlineLevel="0" collapsed="false">
      <c r="A13" s="45" t="n">
        <v>7</v>
      </c>
      <c r="B13" s="46" t="n">
        <v>118</v>
      </c>
      <c r="C13" s="46" t="n">
        <v>25</v>
      </c>
      <c r="D13" s="46" t="n">
        <v>15</v>
      </c>
      <c r="E13" s="46" t="n">
        <v>45</v>
      </c>
      <c r="F13" s="46" t="n">
        <v>3</v>
      </c>
      <c r="G13" s="46" t="n">
        <v>3</v>
      </c>
      <c r="H13" s="46"/>
      <c r="I13" s="46"/>
      <c r="J13" s="46"/>
      <c r="K13" s="46"/>
      <c r="L13" s="46"/>
      <c r="M13" s="46"/>
      <c r="N13" s="46"/>
      <c r="O13" s="46"/>
      <c r="P13" s="46"/>
      <c r="Q13" s="46" t="n">
        <v>90</v>
      </c>
      <c r="R13" s="47" t="n">
        <v>9</v>
      </c>
      <c r="S13" s="48" t="n">
        <v>30</v>
      </c>
      <c r="U13" s="48" t="n">
        <v>73</v>
      </c>
      <c r="V13" s="48" t="n">
        <v>127</v>
      </c>
      <c r="W13" s="49"/>
      <c r="X13" s="48" t="n">
        <v>143</v>
      </c>
      <c r="Z13" s="46" t="n">
        <v>22</v>
      </c>
      <c r="AA13" s="46" t="n">
        <f aca="false">700+Z13</f>
        <v>722</v>
      </c>
      <c r="AB13" s="46" t="n">
        <v>225</v>
      </c>
      <c r="AC13" s="50" t="n">
        <f aca="false">(AB13/AA13)*100</f>
        <v>31.1634349030471</v>
      </c>
    </row>
    <row r="14" s="42" customFormat="true" ht="12.75" hidden="false" customHeight="false" outlineLevel="0" collapsed="false">
      <c r="A14" s="51" t="n">
        <v>8</v>
      </c>
      <c r="B14" s="46" t="n">
        <v>140</v>
      </c>
      <c r="C14" s="46" t="n">
        <v>39</v>
      </c>
      <c r="D14" s="46" t="n">
        <v>20</v>
      </c>
      <c r="E14" s="46" t="n">
        <v>54</v>
      </c>
      <c r="F14" s="46" t="n">
        <v>6</v>
      </c>
      <c r="G14" s="46" t="n">
        <v>5</v>
      </c>
      <c r="H14" s="46" t="n">
        <v>5</v>
      </c>
      <c r="I14" s="46" t="n">
        <v>5</v>
      </c>
      <c r="J14" s="46" t="n">
        <v>31</v>
      </c>
      <c r="K14" s="46" t="n">
        <v>27</v>
      </c>
      <c r="L14" s="46" t="n">
        <v>112</v>
      </c>
      <c r="M14" s="46" t="n">
        <v>4</v>
      </c>
      <c r="N14" s="46" t="n">
        <v>1</v>
      </c>
      <c r="O14" s="46" t="n">
        <v>9</v>
      </c>
      <c r="P14" s="46" t="n">
        <v>51</v>
      </c>
      <c r="Q14" s="46"/>
      <c r="R14" s="47"/>
      <c r="S14" s="48"/>
      <c r="U14" s="48" t="n">
        <v>85</v>
      </c>
      <c r="V14" s="48" t="n">
        <v>150</v>
      </c>
      <c r="W14" s="49"/>
      <c r="X14" s="48" t="n">
        <v>157</v>
      </c>
      <c r="Z14" s="46" t="n">
        <v>16</v>
      </c>
      <c r="AA14" s="46" t="n">
        <f aca="false">859+Z14</f>
        <v>875</v>
      </c>
      <c r="AB14" s="46" t="n">
        <v>284</v>
      </c>
      <c r="AC14" s="50" t="n">
        <f aca="false">(AB14/AA14)*100</f>
        <v>32.4571428571429</v>
      </c>
    </row>
    <row r="15" s="42" customFormat="true" ht="12.75" hidden="false" customHeight="false" outlineLevel="0" collapsed="false">
      <c r="A15" s="45" t="n">
        <v>9</v>
      </c>
      <c r="B15" s="46" t="n">
        <v>151</v>
      </c>
      <c r="C15" s="46" t="n">
        <v>53</v>
      </c>
      <c r="D15" s="46" t="n">
        <v>22</v>
      </c>
      <c r="E15" s="46" t="n">
        <v>85</v>
      </c>
      <c r="F15" s="46" t="n">
        <v>0</v>
      </c>
      <c r="G15" s="46" t="n">
        <v>2</v>
      </c>
      <c r="H15" s="46"/>
      <c r="I15" s="46"/>
      <c r="J15" s="46"/>
      <c r="K15" s="46"/>
      <c r="L15" s="46"/>
      <c r="M15" s="46"/>
      <c r="N15" s="46"/>
      <c r="O15" s="46"/>
      <c r="P15" s="46"/>
      <c r="Q15" s="46" t="n">
        <v>122</v>
      </c>
      <c r="R15" s="47" t="n">
        <v>14</v>
      </c>
      <c r="S15" s="48" t="n">
        <v>62</v>
      </c>
      <c r="U15" s="48" t="n">
        <v>107</v>
      </c>
      <c r="V15" s="48" t="n">
        <v>186</v>
      </c>
      <c r="W15" s="49"/>
      <c r="X15" s="48" t="n">
        <v>223</v>
      </c>
      <c r="Z15" s="46" t="n">
        <v>41</v>
      </c>
      <c r="AA15" s="46" t="n">
        <f aca="false">1305+Z15</f>
        <v>1346</v>
      </c>
      <c r="AB15" s="46" t="n">
        <v>329</v>
      </c>
      <c r="AC15" s="50" t="n">
        <f aca="false">(AB15/AA15)*100</f>
        <v>24.44279346211</v>
      </c>
    </row>
    <row r="16" s="42" customFormat="true" ht="12.75" hidden="false" customHeight="false" outlineLevel="0" collapsed="false">
      <c r="A16" s="45" t="n">
        <v>10</v>
      </c>
      <c r="B16" s="46" t="n">
        <v>191</v>
      </c>
      <c r="C16" s="46" t="n">
        <v>38</v>
      </c>
      <c r="D16" s="46" t="n">
        <v>32</v>
      </c>
      <c r="E16" s="46" t="n">
        <v>32</v>
      </c>
      <c r="F16" s="46" t="n">
        <v>4</v>
      </c>
      <c r="G16" s="46" t="n">
        <v>6</v>
      </c>
      <c r="H16" s="46"/>
      <c r="I16" s="46"/>
      <c r="J16" s="46"/>
      <c r="K16" s="46"/>
      <c r="L16" s="46"/>
      <c r="M16" s="46"/>
      <c r="N16" s="46"/>
      <c r="O16" s="46"/>
      <c r="P16" s="46"/>
      <c r="Q16" s="46" t="n">
        <v>164</v>
      </c>
      <c r="R16" s="47" t="n">
        <v>10</v>
      </c>
      <c r="S16" s="48" t="n">
        <v>30</v>
      </c>
      <c r="U16" s="48" t="n">
        <v>121</v>
      </c>
      <c r="V16" s="48" t="n">
        <v>142</v>
      </c>
      <c r="W16" s="49"/>
      <c r="X16" s="48" t="n">
        <v>209</v>
      </c>
      <c r="Z16" s="46" t="n">
        <v>22</v>
      </c>
      <c r="AA16" s="46" t="n">
        <f aca="false">766+Z16</f>
        <v>788</v>
      </c>
      <c r="AB16" s="46" t="n">
        <v>319</v>
      </c>
      <c r="AC16" s="50" t="n">
        <f aca="false">(AB16/AA16)*100</f>
        <v>40.4822335025381</v>
      </c>
    </row>
    <row r="17" s="42" customFormat="true" ht="12.75" hidden="false" customHeight="false" outlineLevel="0" collapsed="false">
      <c r="A17" s="45" t="n">
        <v>11</v>
      </c>
      <c r="B17" s="46" t="n">
        <v>28</v>
      </c>
      <c r="C17" s="46" t="n">
        <v>34</v>
      </c>
      <c r="D17" s="46" t="n">
        <v>10</v>
      </c>
      <c r="E17" s="46" t="n">
        <v>50</v>
      </c>
      <c r="F17" s="46" t="n">
        <v>2</v>
      </c>
      <c r="G17" s="46" t="n">
        <v>3</v>
      </c>
      <c r="H17" s="46"/>
      <c r="I17" s="46"/>
      <c r="J17" s="46"/>
      <c r="K17" s="46"/>
      <c r="L17" s="46"/>
      <c r="M17" s="46"/>
      <c r="N17" s="46"/>
      <c r="O17" s="46"/>
      <c r="P17" s="46"/>
      <c r="Q17" s="46" t="n">
        <v>34</v>
      </c>
      <c r="R17" s="47" t="n">
        <v>9</v>
      </c>
      <c r="S17" s="48" t="n">
        <v>32</v>
      </c>
      <c r="U17" s="48" t="n">
        <v>33</v>
      </c>
      <c r="V17" s="48" t="n">
        <v>92</v>
      </c>
      <c r="W17" s="49"/>
      <c r="X17" s="48" t="n">
        <v>76</v>
      </c>
      <c r="Z17" s="46" t="n">
        <v>21</v>
      </c>
      <c r="AA17" s="46" t="n">
        <f aca="false">776+Z17</f>
        <v>797</v>
      </c>
      <c r="AB17" s="46" t="n">
        <v>136</v>
      </c>
      <c r="AC17" s="50" t="n">
        <f aca="false">(AB17/AA17)*100</f>
        <v>17.0639899623588</v>
      </c>
    </row>
    <row r="18" s="42" customFormat="true" ht="12.75" hidden="false" customHeight="false" outlineLevel="0" collapsed="false">
      <c r="A18" s="51" t="n">
        <v>12</v>
      </c>
      <c r="B18" s="46" t="n">
        <v>337</v>
      </c>
      <c r="C18" s="46" t="n">
        <v>81</v>
      </c>
      <c r="D18" s="46" t="n">
        <v>42</v>
      </c>
      <c r="E18" s="46" t="n">
        <v>69</v>
      </c>
      <c r="F18" s="46" t="n">
        <v>2</v>
      </c>
      <c r="G18" s="46" t="n">
        <v>3</v>
      </c>
      <c r="H18" s="46" t="n">
        <v>16</v>
      </c>
      <c r="I18" s="46" t="n">
        <v>1</v>
      </c>
      <c r="J18" s="46" t="n">
        <v>95</v>
      </c>
      <c r="K18" s="46" t="n">
        <v>79</v>
      </c>
      <c r="L18" s="46" t="n">
        <v>247</v>
      </c>
      <c r="M18" s="46" t="n">
        <v>3</v>
      </c>
      <c r="N18" s="46" t="n">
        <v>5</v>
      </c>
      <c r="O18" s="46" t="n">
        <v>4</v>
      </c>
      <c r="P18" s="46" t="n">
        <v>65</v>
      </c>
      <c r="Q18" s="46"/>
      <c r="R18" s="47"/>
      <c r="S18" s="48"/>
      <c r="U18" s="48" t="n">
        <v>242</v>
      </c>
      <c r="V18" s="48" t="n">
        <v>242</v>
      </c>
      <c r="W18" s="49"/>
      <c r="X18" s="48" t="n">
        <v>381</v>
      </c>
      <c r="Z18" s="46" t="n">
        <v>38</v>
      </c>
      <c r="AA18" s="46" t="n">
        <f aca="false">1260+Z18</f>
        <v>1298</v>
      </c>
      <c r="AB18" s="46" t="n">
        <v>555</v>
      </c>
      <c r="AC18" s="50" t="n">
        <f aca="false">(AB18/AA18)*100</f>
        <v>42.7580893682589</v>
      </c>
    </row>
    <row r="19" s="42" customFormat="true" ht="12.75" hidden="false" customHeight="false" outlineLevel="0" collapsed="false">
      <c r="A19" s="45" t="n">
        <v>13</v>
      </c>
      <c r="B19" s="46" t="n">
        <v>94</v>
      </c>
      <c r="C19" s="46" t="n">
        <v>48</v>
      </c>
      <c r="D19" s="46" t="n">
        <v>26</v>
      </c>
      <c r="E19" s="46" t="n">
        <v>38</v>
      </c>
      <c r="F19" s="46" t="n">
        <v>0</v>
      </c>
      <c r="G19" s="46" t="n">
        <v>10</v>
      </c>
      <c r="H19" s="46"/>
      <c r="I19" s="46"/>
      <c r="J19" s="46"/>
      <c r="K19" s="46"/>
      <c r="L19" s="46"/>
      <c r="M19" s="46"/>
      <c r="N19" s="46"/>
      <c r="O19" s="46"/>
      <c r="P19" s="46"/>
      <c r="Q19" s="46" t="n">
        <v>109</v>
      </c>
      <c r="R19" s="47" t="n">
        <v>7</v>
      </c>
      <c r="S19" s="48" t="n">
        <v>37</v>
      </c>
      <c r="U19" s="48" t="n">
        <v>85</v>
      </c>
      <c r="V19" s="48" t="n">
        <v>117</v>
      </c>
      <c r="W19" s="49"/>
      <c r="X19" s="48" t="n">
        <v>151</v>
      </c>
      <c r="Z19" s="46" t="n">
        <v>29</v>
      </c>
      <c r="AA19" s="46" t="n">
        <f aca="false">752+Z19</f>
        <v>781</v>
      </c>
      <c r="AB19" s="46" t="n">
        <v>232</v>
      </c>
      <c r="AC19" s="50" t="n">
        <f aca="false">(AB19/AA19)*100</f>
        <v>29.7055057618438</v>
      </c>
    </row>
    <row r="20" s="42" customFormat="true" ht="12.75" hidden="false" customHeight="false" outlineLevel="0" collapsed="false">
      <c r="A20" s="45" t="n">
        <v>14</v>
      </c>
      <c r="B20" s="46" t="n">
        <v>117</v>
      </c>
      <c r="C20" s="46" t="n">
        <v>38</v>
      </c>
      <c r="D20" s="46" t="n">
        <v>17</v>
      </c>
      <c r="E20" s="46" t="n">
        <v>34</v>
      </c>
      <c r="F20" s="46" t="n">
        <v>3</v>
      </c>
      <c r="G20" s="46" t="n">
        <v>11</v>
      </c>
      <c r="H20" s="46"/>
      <c r="I20" s="46"/>
      <c r="J20" s="46"/>
      <c r="K20" s="46"/>
      <c r="L20" s="46"/>
      <c r="M20" s="46"/>
      <c r="N20" s="46"/>
      <c r="O20" s="46"/>
      <c r="P20" s="46"/>
      <c r="Q20" s="46" t="n">
        <v>104</v>
      </c>
      <c r="R20" s="47" t="n">
        <v>14</v>
      </c>
      <c r="S20" s="48" t="n">
        <v>30</v>
      </c>
      <c r="U20" s="48" t="n">
        <v>105</v>
      </c>
      <c r="V20" s="48" t="n">
        <v>94</v>
      </c>
      <c r="W20" s="49"/>
      <c r="X20" s="48" t="n">
        <v>155</v>
      </c>
      <c r="Z20" s="46" t="n">
        <v>27</v>
      </c>
      <c r="AA20" s="46" t="n">
        <f aca="false">1013+Z20</f>
        <v>1040</v>
      </c>
      <c r="AB20" s="46" t="n">
        <v>230</v>
      </c>
      <c r="AC20" s="50" t="n">
        <f aca="false">(AB20/AA20)*100</f>
        <v>22.1153846153846</v>
      </c>
    </row>
    <row r="21" s="42" customFormat="true" ht="12.75" hidden="false" customHeight="false" outlineLevel="0" collapsed="false">
      <c r="A21" s="51" t="n">
        <v>15</v>
      </c>
      <c r="B21" s="46" t="n">
        <v>174</v>
      </c>
      <c r="C21" s="46" t="n">
        <v>60</v>
      </c>
      <c r="D21" s="46" t="n">
        <v>24</v>
      </c>
      <c r="E21" s="46" t="n">
        <v>44</v>
      </c>
      <c r="F21" s="46" t="n">
        <v>10</v>
      </c>
      <c r="G21" s="46" t="n">
        <v>5</v>
      </c>
      <c r="H21" s="46" t="n">
        <v>15</v>
      </c>
      <c r="I21" s="46" t="n">
        <v>4</v>
      </c>
      <c r="J21" s="46" t="n">
        <v>75</v>
      </c>
      <c r="K21" s="46" t="n">
        <v>34</v>
      </c>
      <c r="L21" s="46" t="n">
        <v>112</v>
      </c>
      <c r="M21" s="46" t="n">
        <v>6</v>
      </c>
      <c r="N21" s="46" t="n">
        <v>1</v>
      </c>
      <c r="O21" s="46" t="n">
        <v>2</v>
      </c>
      <c r="P21" s="46" t="n">
        <v>51</v>
      </c>
      <c r="Q21" s="46"/>
      <c r="R21" s="46"/>
      <c r="S21" s="48"/>
      <c r="U21" s="48" t="n">
        <v>142</v>
      </c>
      <c r="V21" s="48" t="n">
        <v>145</v>
      </c>
      <c r="W21" s="49"/>
      <c r="X21" s="48" t="n">
        <v>210</v>
      </c>
      <c r="Z21" s="46" t="n">
        <v>31</v>
      </c>
      <c r="AA21" s="46" t="n">
        <f aca="false">1271+Z21</f>
        <v>1302</v>
      </c>
      <c r="AB21" s="46" t="n">
        <v>338</v>
      </c>
      <c r="AC21" s="50" t="n">
        <f aca="false">(AB21/AA21)*100</f>
        <v>25.9600614439324</v>
      </c>
    </row>
    <row r="22" s="42" customFormat="true" ht="12.75" hidden="false" customHeight="false" outlineLevel="0" collapsed="false">
      <c r="A22" s="51" t="n">
        <v>16</v>
      </c>
      <c r="B22" s="46" t="n">
        <v>361</v>
      </c>
      <c r="C22" s="46" t="n">
        <v>99</v>
      </c>
      <c r="D22" s="46" t="n">
        <v>44</v>
      </c>
      <c r="E22" s="46" t="n">
        <v>43</v>
      </c>
      <c r="F22" s="46" t="n">
        <v>3</v>
      </c>
      <c r="G22" s="46" t="n">
        <v>3</v>
      </c>
      <c r="H22" s="46" t="n">
        <v>21</v>
      </c>
      <c r="I22" s="46" t="n">
        <v>11</v>
      </c>
      <c r="J22" s="46" t="n">
        <v>127</v>
      </c>
      <c r="K22" s="46" t="n">
        <v>120</v>
      </c>
      <c r="L22" s="46" t="n">
        <v>196</v>
      </c>
      <c r="M22" s="46" t="n">
        <v>6</v>
      </c>
      <c r="N22" s="46" t="n">
        <v>4</v>
      </c>
      <c r="O22" s="46" t="n">
        <v>8</v>
      </c>
      <c r="P22" s="46" t="n">
        <v>43</v>
      </c>
      <c r="Q22" s="46"/>
      <c r="R22" s="46"/>
      <c r="S22" s="48"/>
      <c r="U22" s="48" t="n">
        <v>294</v>
      </c>
      <c r="V22" s="48" t="n">
        <v>219</v>
      </c>
      <c r="W22" s="49"/>
      <c r="X22" s="48" t="n">
        <v>395</v>
      </c>
      <c r="Z22" s="46" t="n">
        <v>75</v>
      </c>
      <c r="AA22" s="46" t="n">
        <f aca="false">1944+Z22</f>
        <v>2019</v>
      </c>
      <c r="AB22" s="46" t="n">
        <v>581</v>
      </c>
      <c r="AC22" s="50" t="n">
        <f aca="false">(AB22/AA22)*100</f>
        <v>28.7766220901436</v>
      </c>
    </row>
    <row r="23" s="42" customFormat="true" ht="12.75" hidden="false" customHeight="false" outlineLevel="0" collapsed="false">
      <c r="A23" s="51" t="n">
        <v>17</v>
      </c>
      <c r="B23" s="46" t="n">
        <v>134</v>
      </c>
      <c r="C23" s="46" t="n">
        <v>35</v>
      </c>
      <c r="D23" s="46" t="n">
        <v>15</v>
      </c>
      <c r="E23" s="46" t="n">
        <v>38</v>
      </c>
      <c r="F23" s="46" t="n">
        <v>0</v>
      </c>
      <c r="G23" s="46" t="n">
        <v>2</v>
      </c>
      <c r="H23" s="46" t="n">
        <v>6</v>
      </c>
      <c r="I23" s="46" t="n">
        <v>6</v>
      </c>
      <c r="J23" s="46" t="n">
        <v>46</v>
      </c>
      <c r="K23" s="46" t="n">
        <v>36</v>
      </c>
      <c r="L23" s="46" t="n">
        <v>79</v>
      </c>
      <c r="M23" s="46" t="n">
        <v>4</v>
      </c>
      <c r="N23" s="46" t="n">
        <v>2</v>
      </c>
      <c r="O23" s="46" t="n">
        <v>5</v>
      </c>
      <c r="P23" s="46" t="n">
        <v>35</v>
      </c>
      <c r="Q23" s="46"/>
      <c r="R23" s="46"/>
      <c r="S23" s="48"/>
      <c r="U23" s="48" t="n">
        <v>114</v>
      </c>
      <c r="V23" s="48" t="n">
        <v>90</v>
      </c>
      <c r="W23" s="49"/>
      <c r="X23" s="48" t="n">
        <v>139</v>
      </c>
      <c r="Z23" s="46" t="n">
        <v>23</v>
      </c>
      <c r="AA23" s="46" t="n">
        <f aca="false">947+Z23</f>
        <v>970</v>
      </c>
      <c r="AB23" s="46" t="n">
        <v>242</v>
      </c>
      <c r="AC23" s="50" t="n">
        <f aca="false">(AB23/AA23)*100</f>
        <v>24.9484536082474</v>
      </c>
    </row>
    <row r="24" s="42" customFormat="true" ht="12.75" hidden="false" customHeight="false" outlineLevel="0" collapsed="false">
      <c r="A24" s="45" t="n">
        <v>18</v>
      </c>
      <c r="B24" s="46" t="n">
        <v>168</v>
      </c>
      <c r="C24" s="46" t="n">
        <v>52</v>
      </c>
      <c r="D24" s="46" t="n">
        <v>32</v>
      </c>
      <c r="E24" s="46" t="n">
        <v>187</v>
      </c>
      <c r="F24" s="46" t="n">
        <v>7</v>
      </c>
      <c r="G24" s="46" t="n">
        <v>13</v>
      </c>
      <c r="H24" s="46"/>
      <c r="I24" s="46"/>
      <c r="J24" s="46"/>
      <c r="K24" s="46"/>
      <c r="L24" s="46"/>
      <c r="M24" s="46"/>
      <c r="N24" s="46"/>
      <c r="O24" s="46"/>
      <c r="P24" s="46"/>
      <c r="Q24" s="46" t="n">
        <v>137</v>
      </c>
      <c r="R24" s="47" t="n">
        <v>15</v>
      </c>
      <c r="S24" s="48" t="n">
        <v>165</v>
      </c>
      <c r="U24" s="48" t="n">
        <v>105</v>
      </c>
      <c r="V24" s="48" t="n">
        <v>376</v>
      </c>
      <c r="W24" s="49"/>
      <c r="X24" s="48" t="n">
        <v>326</v>
      </c>
      <c r="Z24" s="46" t="n">
        <v>39</v>
      </c>
      <c r="AA24" s="46" t="n">
        <f aca="false">1220+Z24</f>
        <v>1259</v>
      </c>
      <c r="AB24" s="46" t="n">
        <v>493</v>
      </c>
      <c r="AC24" s="50" t="n">
        <f aca="false">(AB24/AA24)*100</f>
        <v>39.1580619539317</v>
      </c>
    </row>
    <row r="25" s="42" customFormat="true" ht="12.75" hidden="false" customHeight="false" outlineLevel="0" collapsed="false">
      <c r="A25" s="45" t="n">
        <v>19</v>
      </c>
      <c r="B25" s="46" t="n">
        <v>48</v>
      </c>
      <c r="C25" s="46" t="n">
        <v>41</v>
      </c>
      <c r="D25" s="46" t="n">
        <v>21</v>
      </c>
      <c r="E25" s="46" t="n">
        <v>88</v>
      </c>
      <c r="F25" s="46" t="n">
        <v>0</v>
      </c>
      <c r="G25" s="46" t="n">
        <v>5</v>
      </c>
      <c r="H25" s="46"/>
      <c r="I25" s="46"/>
      <c r="J25" s="46"/>
      <c r="K25" s="46"/>
      <c r="L25" s="46"/>
      <c r="M25" s="46"/>
      <c r="N25" s="46"/>
      <c r="O25" s="46"/>
      <c r="P25" s="46"/>
      <c r="Q25" s="46" t="n">
        <v>54</v>
      </c>
      <c r="R25" s="47" t="n">
        <v>9</v>
      </c>
      <c r="S25" s="48" t="n">
        <v>61</v>
      </c>
      <c r="U25" s="48" t="n">
        <v>46</v>
      </c>
      <c r="V25" s="48" t="n">
        <v>156</v>
      </c>
      <c r="W25" s="49"/>
      <c r="X25" s="48" t="n">
        <v>130</v>
      </c>
      <c r="Z25" s="46" t="n">
        <v>18</v>
      </c>
      <c r="AA25" s="46" t="n">
        <f aca="false">824+Z25</f>
        <v>842</v>
      </c>
      <c r="AB25" s="46" t="n">
        <v>216</v>
      </c>
      <c r="AC25" s="50" t="n">
        <f aca="false">(AB25/AA25)*100</f>
        <v>25.6532066508314</v>
      </c>
    </row>
    <row r="26" s="42" customFormat="true" ht="12.75" hidden="false" customHeight="false" outlineLevel="0" collapsed="false">
      <c r="A26" s="51" t="n">
        <v>20</v>
      </c>
      <c r="B26" s="46" t="n">
        <v>147</v>
      </c>
      <c r="C26" s="46" t="n">
        <v>61</v>
      </c>
      <c r="D26" s="46" t="n">
        <v>26</v>
      </c>
      <c r="E26" s="46" t="n">
        <v>60</v>
      </c>
      <c r="F26" s="46" t="n">
        <v>1</v>
      </c>
      <c r="G26" s="46" t="n">
        <v>8</v>
      </c>
      <c r="H26" s="46" t="n">
        <v>10</v>
      </c>
      <c r="I26" s="46" t="n">
        <v>2</v>
      </c>
      <c r="J26" s="46" t="n">
        <v>46</v>
      </c>
      <c r="K26" s="46" t="n">
        <v>37</v>
      </c>
      <c r="L26" s="46" t="n">
        <v>114</v>
      </c>
      <c r="M26" s="46" t="n">
        <v>2</v>
      </c>
      <c r="N26" s="46" t="n">
        <v>1</v>
      </c>
      <c r="O26" s="46" t="n">
        <v>6</v>
      </c>
      <c r="P26" s="46" t="n">
        <v>62</v>
      </c>
      <c r="Q26" s="46"/>
      <c r="R26" s="46"/>
      <c r="S26" s="48"/>
      <c r="U26" s="48" t="n">
        <v>113</v>
      </c>
      <c r="V26" s="48" t="n">
        <v>154</v>
      </c>
      <c r="W26" s="49"/>
      <c r="X26" s="48" t="n">
        <v>203</v>
      </c>
      <c r="Z26" s="46" t="n">
        <v>42</v>
      </c>
      <c r="AA26" s="46" t="n">
        <f aca="false">1435+Z26</f>
        <v>1477</v>
      </c>
      <c r="AB26" s="46" t="n">
        <v>322</v>
      </c>
      <c r="AC26" s="50" t="n">
        <f aca="false">(AB26/AA26)*100</f>
        <v>21.8009478672986</v>
      </c>
    </row>
    <row r="27" s="42" customFormat="true" ht="12.75" hidden="false" customHeight="false" outlineLevel="0" collapsed="false">
      <c r="A27" s="45" t="n">
        <v>21</v>
      </c>
      <c r="B27" s="46" t="n">
        <v>44</v>
      </c>
      <c r="C27" s="46" t="n">
        <v>33</v>
      </c>
      <c r="D27" s="46" t="n">
        <v>24</v>
      </c>
      <c r="E27" s="46" t="n">
        <v>82</v>
      </c>
      <c r="F27" s="46" t="n">
        <v>6</v>
      </c>
      <c r="G27" s="46" t="n">
        <v>13</v>
      </c>
      <c r="H27" s="46"/>
      <c r="I27" s="46"/>
      <c r="J27" s="46"/>
      <c r="K27" s="46"/>
      <c r="L27" s="46"/>
      <c r="M27" s="46"/>
      <c r="N27" s="46"/>
      <c r="O27" s="46"/>
      <c r="P27" s="46"/>
      <c r="Q27" s="46" t="n">
        <v>58</v>
      </c>
      <c r="R27" s="47" t="n">
        <v>9</v>
      </c>
      <c r="S27" s="48" t="n">
        <v>70</v>
      </c>
      <c r="U27" s="48" t="n">
        <v>45</v>
      </c>
      <c r="V27" s="48" t="n">
        <v>177</v>
      </c>
      <c r="W27" s="49"/>
      <c r="X27" s="48" t="n">
        <v>142</v>
      </c>
      <c r="Z27" s="46" t="n">
        <v>31</v>
      </c>
      <c r="AA27" s="46" t="n">
        <f aca="false">910+Z27</f>
        <v>941</v>
      </c>
      <c r="AB27" s="46" t="n">
        <v>229</v>
      </c>
      <c r="AC27" s="50" t="n">
        <f aca="false">(AB27/AA27)*100</f>
        <v>24.3358129649309</v>
      </c>
    </row>
    <row r="28" s="42" customFormat="true" ht="12.75" hidden="false" customHeight="false" outlineLevel="0" collapsed="false">
      <c r="A28" s="45" t="n">
        <v>22</v>
      </c>
      <c r="B28" s="46" t="n">
        <v>113</v>
      </c>
      <c r="C28" s="46" t="n">
        <v>50</v>
      </c>
      <c r="D28" s="46" t="n">
        <v>27</v>
      </c>
      <c r="E28" s="46" t="n">
        <v>124</v>
      </c>
      <c r="F28" s="46" t="n">
        <v>3</v>
      </c>
      <c r="G28" s="46" t="n">
        <v>17</v>
      </c>
      <c r="H28" s="46"/>
      <c r="I28" s="46"/>
      <c r="J28" s="46"/>
      <c r="K28" s="46"/>
      <c r="L28" s="46"/>
      <c r="M28" s="46"/>
      <c r="N28" s="46"/>
      <c r="O28" s="46"/>
      <c r="P28" s="46"/>
      <c r="Q28" s="46" t="n">
        <v>101</v>
      </c>
      <c r="R28" s="47" t="n">
        <v>14</v>
      </c>
      <c r="S28" s="48" t="n">
        <v>104</v>
      </c>
      <c r="U28" s="48" t="n">
        <v>60</v>
      </c>
      <c r="V28" s="48" t="n">
        <v>263</v>
      </c>
      <c r="W28" s="49"/>
      <c r="X28" s="48" t="n">
        <v>223</v>
      </c>
      <c r="Z28" s="46" t="n">
        <v>24</v>
      </c>
      <c r="AA28" s="46" t="n">
        <f aca="false">933+Z28</f>
        <v>957</v>
      </c>
      <c r="AB28" s="46" t="n">
        <v>355</v>
      </c>
      <c r="AC28" s="50" t="n">
        <f aca="false">(AB28/AA28)*100</f>
        <v>37.0950888192268</v>
      </c>
    </row>
    <row r="29" s="42" customFormat="true" ht="12.75" hidden="false" customHeight="false" outlineLevel="0" collapsed="false">
      <c r="A29" s="45" t="n">
        <v>23</v>
      </c>
      <c r="B29" s="46" t="n">
        <v>74</v>
      </c>
      <c r="C29" s="46" t="n">
        <v>29</v>
      </c>
      <c r="D29" s="46" t="n">
        <v>20</v>
      </c>
      <c r="E29" s="46" t="n">
        <v>51</v>
      </c>
      <c r="F29" s="46" t="n">
        <v>1</v>
      </c>
      <c r="G29" s="46" t="n">
        <v>4</v>
      </c>
      <c r="H29" s="46"/>
      <c r="I29" s="46"/>
      <c r="J29" s="46"/>
      <c r="K29" s="46"/>
      <c r="L29" s="46"/>
      <c r="M29" s="46"/>
      <c r="N29" s="46"/>
      <c r="O29" s="46"/>
      <c r="P29" s="46"/>
      <c r="Q29" s="46" t="n">
        <v>80</v>
      </c>
      <c r="R29" s="47" t="n">
        <v>8</v>
      </c>
      <c r="S29" s="48" t="n">
        <v>41</v>
      </c>
      <c r="U29" s="48" t="n">
        <v>54</v>
      </c>
      <c r="V29" s="48" t="n">
        <v>127</v>
      </c>
      <c r="W29" s="49"/>
      <c r="X29" s="48" t="n">
        <v>135</v>
      </c>
      <c r="Z29" s="46" t="n">
        <v>13</v>
      </c>
      <c r="AA29" s="46" t="n">
        <f aca="false">773+Z29</f>
        <v>786</v>
      </c>
      <c r="AB29" s="46" t="n">
        <v>201</v>
      </c>
      <c r="AC29" s="50" t="n">
        <f aca="false">(AB29/AA29)*100</f>
        <v>25.5725190839695</v>
      </c>
    </row>
    <row r="30" s="42" customFormat="true" ht="12.75" hidden="false" customHeight="false" outlineLevel="0" collapsed="false">
      <c r="A30" s="51" t="n">
        <v>24</v>
      </c>
      <c r="B30" s="46" t="n">
        <v>131</v>
      </c>
      <c r="C30" s="46" t="n">
        <v>60</v>
      </c>
      <c r="D30" s="46" t="n">
        <v>55</v>
      </c>
      <c r="E30" s="46" t="n">
        <v>95</v>
      </c>
      <c r="F30" s="46" t="n">
        <v>6</v>
      </c>
      <c r="G30" s="46" t="n">
        <v>12</v>
      </c>
      <c r="H30" s="46" t="n">
        <v>10</v>
      </c>
      <c r="I30" s="46" t="n">
        <v>9</v>
      </c>
      <c r="J30" s="46" t="n">
        <v>38</v>
      </c>
      <c r="K30" s="46" t="n">
        <v>46</v>
      </c>
      <c r="L30" s="46" t="n">
        <v>137</v>
      </c>
      <c r="M30" s="46" t="n">
        <v>6</v>
      </c>
      <c r="N30" s="46" t="n">
        <v>3</v>
      </c>
      <c r="O30" s="46" t="n">
        <v>5</v>
      </c>
      <c r="P30" s="46" t="n">
        <v>102</v>
      </c>
      <c r="Q30" s="46"/>
      <c r="R30" s="46"/>
      <c r="S30" s="48"/>
      <c r="U30" s="48" t="n">
        <v>115</v>
      </c>
      <c r="V30" s="48" t="n">
        <v>244</v>
      </c>
      <c r="W30" s="49"/>
      <c r="X30" s="48" t="n">
        <v>249</v>
      </c>
      <c r="Z30" s="46" t="n">
        <v>41</v>
      </c>
      <c r="AA30" s="46" t="n">
        <f aca="false">1112+Z30</f>
        <v>1153</v>
      </c>
      <c r="AB30" s="46" t="n">
        <v>392</v>
      </c>
      <c r="AC30" s="50" t="n">
        <f aca="false">(AB30/AA30)*100</f>
        <v>33.9982653946227</v>
      </c>
    </row>
    <row r="31" s="42" customFormat="true" ht="12.75" hidden="false" customHeight="false" outlineLevel="0" collapsed="false">
      <c r="A31" s="45" t="n">
        <v>25</v>
      </c>
      <c r="B31" s="46" t="n">
        <v>245</v>
      </c>
      <c r="C31" s="46" t="n">
        <v>75</v>
      </c>
      <c r="D31" s="46" t="n">
        <v>34</v>
      </c>
      <c r="E31" s="46" t="n">
        <v>150</v>
      </c>
      <c r="F31" s="46" t="n">
        <v>4</v>
      </c>
      <c r="G31" s="46" t="n">
        <v>13</v>
      </c>
      <c r="H31" s="46"/>
      <c r="I31" s="46"/>
      <c r="J31" s="46"/>
      <c r="K31" s="46"/>
      <c r="L31" s="46"/>
      <c r="M31" s="46"/>
      <c r="N31" s="46"/>
      <c r="O31" s="46"/>
      <c r="P31" s="46"/>
      <c r="Q31" s="46" t="n">
        <v>213</v>
      </c>
      <c r="R31" s="47" t="n">
        <v>14</v>
      </c>
      <c r="S31" s="48" t="n">
        <v>117</v>
      </c>
      <c r="U31" s="48" t="n">
        <v>151</v>
      </c>
      <c r="V31" s="48" t="n">
        <v>368</v>
      </c>
      <c r="W31" s="49"/>
      <c r="X31" s="48" t="n">
        <v>372</v>
      </c>
      <c r="Z31" s="46" t="n">
        <v>48</v>
      </c>
      <c r="AA31" s="46" t="n">
        <f aca="false">1292+Z31</f>
        <v>1340</v>
      </c>
      <c r="AB31" s="46" t="n">
        <v>550</v>
      </c>
      <c r="AC31" s="50" t="n">
        <f aca="false">(AB31/AA31)*100</f>
        <v>41.044776119403</v>
      </c>
    </row>
    <row r="32" s="42" customFormat="true" ht="12.75" hidden="false" customHeight="false" outlineLevel="0" collapsed="false">
      <c r="A32" s="45" t="n">
        <v>26</v>
      </c>
      <c r="B32" s="46" t="n">
        <v>48</v>
      </c>
      <c r="C32" s="46" t="n">
        <v>24</v>
      </c>
      <c r="D32" s="46" t="n">
        <v>6</v>
      </c>
      <c r="E32" s="46" t="n">
        <v>25</v>
      </c>
      <c r="F32" s="46" t="n">
        <v>3</v>
      </c>
      <c r="G32" s="46" t="n">
        <v>1</v>
      </c>
      <c r="H32" s="46"/>
      <c r="I32" s="46"/>
      <c r="J32" s="46"/>
      <c r="K32" s="46"/>
      <c r="L32" s="46"/>
      <c r="M32" s="46"/>
      <c r="N32" s="46"/>
      <c r="O32" s="46"/>
      <c r="P32" s="46"/>
      <c r="Q32" s="46" t="n">
        <v>52</v>
      </c>
      <c r="R32" s="47" t="n">
        <v>6</v>
      </c>
      <c r="S32" s="48" t="n">
        <v>23</v>
      </c>
      <c r="U32" s="48" t="n">
        <v>45</v>
      </c>
      <c r="V32" s="48" t="n">
        <v>54</v>
      </c>
      <c r="W32" s="49"/>
      <c r="X32" s="48" t="n">
        <v>74</v>
      </c>
      <c r="Z32" s="46" t="n">
        <v>26</v>
      </c>
      <c r="AA32" s="46" t="n">
        <f aca="false">655+Z32</f>
        <v>681</v>
      </c>
      <c r="AB32" s="46" t="n">
        <v>113</v>
      </c>
      <c r="AC32" s="50" t="n">
        <f aca="false">(AB32/AA32)*100</f>
        <v>16.5932452276065</v>
      </c>
    </row>
    <row r="33" s="42" customFormat="true" ht="12.75" hidden="false" customHeight="false" outlineLevel="0" collapsed="false">
      <c r="A33" s="45" t="n">
        <v>27</v>
      </c>
      <c r="B33" s="46" t="n">
        <v>173</v>
      </c>
      <c r="C33" s="46" t="n">
        <v>56</v>
      </c>
      <c r="D33" s="46" t="n">
        <v>23</v>
      </c>
      <c r="E33" s="46" t="n">
        <v>76</v>
      </c>
      <c r="F33" s="46" t="n">
        <v>2</v>
      </c>
      <c r="G33" s="46" t="n">
        <v>8</v>
      </c>
      <c r="H33" s="46"/>
      <c r="I33" s="46"/>
      <c r="J33" s="46"/>
      <c r="K33" s="46"/>
      <c r="L33" s="46"/>
      <c r="M33" s="46"/>
      <c r="N33" s="46"/>
      <c r="O33" s="46"/>
      <c r="P33" s="46"/>
      <c r="Q33" s="46" t="n">
        <v>162</v>
      </c>
      <c r="R33" s="47" t="n">
        <v>8</v>
      </c>
      <c r="S33" s="48" t="n">
        <v>66</v>
      </c>
      <c r="U33" s="48" t="n">
        <v>114</v>
      </c>
      <c r="V33" s="48" t="n">
        <v>210</v>
      </c>
      <c r="W33" s="49"/>
      <c r="X33" s="48" t="n">
        <v>240</v>
      </c>
      <c r="Z33" s="46" t="n">
        <v>44</v>
      </c>
      <c r="AA33" s="46" t="n">
        <f aca="false">1408+Z33</f>
        <v>1452</v>
      </c>
      <c r="AB33" s="46" t="n">
        <v>351</v>
      </c>
      <c r="AC33" s="50" t="n">
        <f aca="false">(AB33/AA33)*100</f>
        <v>24.1735537190083</v>
      </c>
    </row>
    <row r="34" s="42" customFormat="true" ht="12.75" hidden="false" customHeight="false" outlineLevel="0" collapsed="false">
      <c r="A34" s="51" t="n">
        <v>28</v>
      </c>
      <c r="B34" s="46" t="n">
        <v>47</v>
      </c>
      <c r="C34" s="46" t="n">
        <v>21</v>
      </c>
      <c r="D34" s="46" t="n">
        <v>10</v>
      </c>
      <c r="E34" s="46" t="n">
        <v>25</v>
      </c>
      <c r="F34" s="46" t="n">
        <v>4</v>
      </c>
      <c r="G34" s="46" t="n">
        <v>3</v>
      </c>
      <c r="H34" s="46" t="n">
        <v>3</v>
      </c>
      <c r="I34" s="46" t="n">
        <v>3</v>
      </c>
      <c r="J34" s="46" t="n">
        <v>14</v>
      </c>
      <c r="K34" s="46" t="n">
        <v>10</v>
      </c>
      <c r="L34" s="46" t="n">
        <v>40</v>
      </c>
      <c r="M34" s="46" t="n">
        <v>0</v>
      </c>
      <c r="N34" s="46" t="n">
        <v>0</v>
      </c>
      <c r="O34" s="46" t="n">
        <v>7</v>
      </c>
      <c r="P34" s="46" t="n">
        <v>28</v>
      </c>
      <c r="Q34" s="46"/>
      <c r="R34" s="46"/>
      <c r="S34" s="48"/>
      <c r="U34" s="48" t="n">
        <v>29</v>
      </c>
      <c r="V34" s="48" t="n">
        <v>73</v>
      </c>
      <c r="W34" s="49"/>
      <c r="X34" s="48" t="n">
        <v>67</v>
      </c>
      <c r="Z34" s="46" t="n">
        <v>6</v>
      </c>
      <c r="AA34" s="46" t="n">
        <f aca="false">586+Z34</f>
        <v>592</v>
      </c>
      <c r="AB34" s="46" t="n">
        <v>124</v>
      </c>
      <c r="AC34" s="50" t="n">
        <f aca="false">(AB34/AA34)*100</f>
        <v>20.9459459459459</v>
      </c>
    </row>
    <row r="35" s="42" customFormat="true" ht="12.75" hidden="false" customHeight="false" outlineLevel="0" collapsed="false">
      <c r="A35" s="51" t="n">
        <v>29</v>
      </c>
      <c r="B35" s="46" t="n">
        <v>212</v>
      </c>
      <c r="C35" s="46" t="n">
        <v>63</v>
      </c>
      <c r="D35" s="46" t="n">
        <v>19</v>
      </c>
      <c r="E35" s="46" t="n">
        <v>19</v>
      </c>
      <c r="F35" s="46" t="n">
        <v>2</v>
      </c>
      <c r="G35" s="46" t="n">
        <v>3</v>
      </c>
      <c r="H35" s="46" t="n">
        <v>11</v>
      </c>
      <c r="I35" s="46" t="n">
        <v>2</v>
      </c>
      <c r="J35" s="46" t="n">
        <v>79</v>
      </c>
      <c r="K35" s="46" t="n">
        <v>42</v>
      </c>
      <c r="L35" s="46" t="n">
        <v>139</v>
      </c>
      <c r="M35" s="46" t="n">
        <v>9</v>
      </c>
      <c r="N35" s="46" t="n">
        <v>0</v>
      </c>
      <c r="O35" s="46" t="n">
        <v>7</v>
      </c>
      <c r="P35" s="46" t="n">
        <v>19</v>
      </c>
      <c r="Q35" s="46"/>
      <c r="R35" s="46"/>
      <c r="S35" s="48"/>
      <c r="U35" s="48" t="n">
        <v>187</v>
      </c>
      <c r="V35" s="48" t="n">
        <v>106</v>
      </c>
      <c r="W35" s="49"/>
      <c r="X35" s="48" t="n">
        <v>213</v>
      </c>
      <c r="Z35" s="46" t="n">
        <v>33</v>
      </c>
      <c r="AA35" s="46" t="n">
        <f aca="false">859+Z35</f>
        <v>892</v>
      </c>
      <c r="AB35" s="46" t="n">
        <v>329</v>
      </c>
      <c r="AC35" s="50" t="n">
        <f aca="false">(AB35/AA35)*100</f>
        <v>36.8834080717489</v>
      </c>
    </row>
    <row r="36" s="42" customFormat="true" ht="12.75" hidden="false" customHeight="false" outlineLevel="0" collapsed="false">
      <c r="A36" s="45" t="n">
        <v>30</v>
      </c>
      <c r="B36" s="46" t="n">
        <v>141</v>
      </c>
      <c r="C36" s="46" t="n">
        <v>41</v>
      </c>
      <c r="D36" s="46" t="n">
        <v>20</v>
      </c>
      <c r="E36" s="46" t="n">
        <v>77</v>
      </c>
      <c r="F36" s="46" t="n">
        <v>1</v>
      </c>
      <c r="G36" s="46" t="n">
        <v>5</v>
      </c>
      <c r="H36" s="46"/>
      <c r="I36" s="46"/>
      <c r="J36" s="46"/>
      <c r="K36" s="46"/>
      <c r="L36" s="46"/>
      <c r="M36" s="46"/>
      <c r="N36" s="46"/>
      <c r="O36" s="46"/>
      <c r="P36" s="46"/>
      <c r="Q36" s="46" t="n">
        <v>109</v>
      </c>
      <c r="R36" s="47" t="n">
        <v>2</v>
      </c>
      <c r="S36" s="48" t="n">
        <v>62</v>
      </c>
      <c r="U36" s="48" t="n">
        <v>73</v>
      </c>
      <c r="V36" s="48" t="n">
        <v>219</v>
      </c>
      <c r="W36" s="49"/>
      <c r="X36" s="48" t="n">
        <v>184</v>
      </c>
      <c r="Z36" s="46" t="n">
        <v>19</v>
      </c>
      <c r="AA36" s="46" t="n">
        <f aca="false">844+Z36</f>
        <v>863</v>
      </c>
      <c r="AB36" s="46" t="n">
        <v>310</v>
      </c>
      <c r="AC36" s="50" t="n">
        <f aca="false">(AB36/AA36)*100</f>
        <v>35.9212050984936</v>
      </c>
    </row>
    <row r="37" s="42" customFormat="true" ht="13.5" hidden="false" customHeight="false" outlineLevel="0" collapsed="false">
      <c r="A37" s="45" t="n">
        <v>31</v>
      </c>
      <c r="B37" s="46" t="n">
        <v>133</v>
      </c>
      <c r="C37" s="46" t="n">
        <v>70</v>
      </c>
      <c r="D37" s="46" t="n">
        <v>44</v>
      </c>
      <c r="E37" s="46" t="n">
        <v>183</v>
      </c>
      <c r="F37" s="46" t="n">
        <v>3</v>
      </c>
      <c r="G37" s="46" t="n">
        <v>15</v>
      </c>
      <c r="H37" s="46"/>
      <c r="I37" s="46"/>
      <c r="J37" s="46"/>
      <c r="K37" s="46"/>
      <c r="L37" s="46"/>
      <c r="M37" s="46"/>
      <c r="N37" s="46"/>
      <c r="O37" s="46"/>
      <c r="P37" s="46"/>
      <c r="Q37" s="46" t="n">
        <v>131</v>
      </c>
      <c r="R37" s="47" t="n">
        <v>17</v>
      </c>
      <c r="S37" s="48" t="n">
        <v>140</v>
      </c>
      <c r="U37" s="48" t="n">
        <v>98</v>
      </c>
      <c r="V37" s="48" t="n">
        <v>363</v>
      </c>
      <c r="W37" s="49"/>
      <c r="X37" s="48" t="n">
        <v>301</v>
      </c>
      <c r="Z37" s="46" t="n">
        <v>38</v>
      </c>
      <c r="AA37" s="46" t="n">
        <f aca="false">1298+Z37</f>
        <v>1336</v>
      </c>
      <c r="AB37" s="46" t="n">
        <v>490</v>
      </c>
      <c r="AC37" s="50" t="n">
        <f aca="false">(AB37/AA37)*100</f>
        <v>36.6766467065868</v>
      </c>
    </row>
    <row r="38" s="42" customFormat="true" ht="13.5" hidden="false" customHeight="false" outlineLevel="0" collapsed="false">
      <c r="A38" s="40" t="s">
        <v>42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U38" s="41"/>
      <c r="V38" s="41"/>
      <c r="W38" s="2"/>
      <c r="X38" s="41"/>
      <c r="Z38" s="43"/>
      <c r="AA38" s="43"/>
      <c r="AB38" s="43"/>
      <c r="AC38" s="44"/>
    </row>
    <row r="39" s="42" customFormat="true" ht="12.75" hidden="false" customHeight="false" outlineLevel="0" collapsed="false">
      <c r="A39" s="51" t="n">
        <v>32</v>
      </c>
      <c r="B39" s="46" t="n">
        <v>68</v>
      </c>
      <c r="C39" s="46" t="n">
        <v>22</v>
      </c>
      <c r="D39" s="46" t="n">
        <v>15</v>
      </c>
      <c r="E39" s="46" t="n">
        <v>40</v>
      </c>
      <c r="F39" s="46" t="n">
        <v>1</v>
      </c>
      <c r="G39" s="46" t="n">
        <v>4</v>
      </c>
      <c r="H39" s="46" t="n">
        <v>3</v>
      </c>
      <c r="I39" s="46" t="n">
        <v>4</v>
      </c>
      <c r="J39" s="46" t="n">
        <v>17</v>
      </c>
      <c r="K39" s="46" t="n">
        <v>16</v>
      </c>
      <c r="L39" s="46" t="n">
        <v>48</v>
      </c>
      <c r="M39" s="46" t="n">
        <v>4</v>
      </c>
      <c r="N39" s="46" t="n">
        <v>4</v>
      </c>
      <c r="O39" s="46" t="n">
        <v>5</v>
      </c>
      <c r="P39" s="46" t="n">
        <v>42</v>
      </c>
      <c r="Q39" s="46"/>
      <c r="R39" s="46"/>
      <c r="S39" s="48"/>
      <c r="U39" s="48" t="n">
        <v>57</v>
      </c>
      <c r="V39" s="48" t="n">
        <v>80</v>
      </c>
      <c r="W39" s="49"/>
      <c r="X39" s="48" t="n">
        <v>108</v>
      </c>
      <c r="Z39" s="46" t="n">
        <v>23</v>
      </c>
      <c r="AA39" s="46" t="n">
        <f aca="false">863+Z39</f>
        <v>886</v>
      </c>
      <c r="AB39" s="46" t="n">
        <v>160</v>
      </c>
      <c r="AC39" s="50" t="n">
        <f aca="false">(AB39/AA39)*100</f>
        <v>18.058690744921</v>
      </c>
    </row>
    <row r="40" s="42" customFormat="true" ht="12.75" hidden="false" customHeight="false" outlineLevel="0" collapsed="false">
      <c r="A40" s="45" t="n">
        <v>33</v>
      </c>
      <c r="B40" s="46" t="n">
        <v>79</v>
      </c>
      <c r="C40" s="46" t="n">
        <v>29</v>
      </c>
      <c r="D40" s="46" t="n">
        <v>11</v>
      </c>
      <c r="E40" s="46" t="n">
        <v>57</v>
      </c>
      <c r="F40" s="46" t="n">
        <v>4</v>
      </c>
      <c r="G40" s="46" t="n">
        <v>5</v>
      </c>
      <c r="H40" s="46"/>
      <c r="I40" s="46"/>
      <c r="J40" s="46"/>
      <c r="K40" s="46"/>
      <c r="L40" s="46"/>
      <c r="M40" s="46"/>
      <c r="N40" s="46"/>
      <c r="O40" s="46"/>
      <c r="P40" s="46"/>
      <c r="Q40" s="46" t="n">
        <v>79</v>
      </c>
      <c r="R40" s="47" t="n">
        <v>19</v>
      </c>
      <c r="S40" s="48" t="n">
        <v>46</v>
      </c>
      <c r="U40" s="48" t="n">
        <v>62</v>
      </c>
      <c r="V40" s="48" t="n">
        <v>116</v>
      </c>
      <c r="W40" s="49"/>
      <c r="X40" s="48" t="n">
        <v>128</v>
      </c>
      <c r="Z40" s="46" t="n">
        <v>13</v>
      </c>
      <c r="AA40" s="46" t="n">
        <f aca="false">817+Z40</f>
        <v>830</v>
      </c>
      <c r="AB40" s="46" t="n">
        <v>202</v>
      </c>
      <c r="AC40" s="50" t="n">
        <f aca="false">(AB40/AA40)*100</f>
        <v>24.3373493975904</v>
      </c>
    </row>
    <row r="41" s="42" customFormat="true" ht="12.75" hidden="false" customHeight="false" outlineLevel="0" collapsed="false">
      <c r="A41" s="51" t="n">
        <v>34</v>
      </c>
      <c r="B41" s="46" t="n">
        <v>130</v>
      </c>
      <c r="C41" s="46" t="n">
        <v>46</v>
      </c>
      <c r="D41" s="46" t="n">
        <v>31</v>
      </c>
      <c r="E41" s="46" t="n">
        <v>44</v>
      </c>
      <c r="F41" s="46" t="n">
        <v>2</v>
      </c>
      <c r="G41" s="46" t="n">
        <v>4</v>
      </c>
      <c r="H41" s="46" t="n">
        <v>13</v>
      </c>
      <c r="I41" s="46" t="n">
        <v>4</v>
      </c>
      <c r="J41" s="46" t="n">
        <v>40</v>
      </c>
      <c r="K41" s="46" t="n">
        <v>38</v>
      </c>
      <c r="L41" s="46" t="n">
        <v>106</v>
      </c>
      <c r="M41" s="46" t="n">
        <v>0</v>
      </c>
      <c r="N41" s="46" t="n">
        <v>3</v>
      </c>
      <c r="O41" s="46" t="n">
        <v>4</v>
      </c>
      <c r="P41" s="46" t="n">
        <v>46</v>
      </c>
      <c r="Q41" s="46"/>
      <c r="R41" s="46"/>
      <c r="S41" s="48"/>
      <c r="U41" s="48" t="n">
        <v>102</v>
      </c>
      <c r="V41" s="48" t="n">
        <v>142</v>
      </c>
      <c r="W41" s="49"/>
      <c r="X41" s="48" t="n">
        <v>170</v>
      </c>
      <c r="Z41" s="46" t="n">
        <v>24</v>
      </c>
      <c r="AA41" s="46" t="n">
        <f aca="false">902+Z41</f>
        <v>926</v>
      </c>
      <c r="AB41" s="46" t="n">
        <v>283</v>
      </c>
      <c r="AC41" s="50" t="n">
        <f aca="false">(AB41/AA41)*100</f>
        <v>30.561555075594</v>
      </c>
    </row>
    <row r="42" s="42" customFormat="true" ht="12.75" hidden="false" customHeight="false" outlineLevel="0" collapsed="false">
      <c r="A42" s="45" t="n">
        <v>35</v>
      </c>
      <c r="B42" s="46" t="n">
        <v>120</v>
      </c>
      <c r="C42" s="46" t="n">
        <v>49</v>
      </c>
      <c r="D42" s="46" t="n">
        <v>13</v>
      </c>
      <c r="E42" s="46" t="n">
        <v>45</v>
      </c>
      <c r="F42" s="46" t="n">
        <v>3</v>
      </c>
      <c r="G42" s="46" t="n">
        <v>6</v>
      </c>
      <c r="H42" s="46"/>
      <c r="I42" s="46"/>
      <c r="J42" s="46"/>
      <c r="K42" s="46"/>
      <c r="L42" s="46"/>
      <c r="M42" s="46"/>
      <c r="N42" s="46"/>
      <c r="O42" s="46"/>
      <c r="P42" s="46"/>
      <c r="Q42" s="46" t="n">
        <v>111</v>
      </c>
      <c r="R42" s="47" t="n">
        <v>14</v>
      </c>
      <c r="S42" s="48" t="n">
        <v>39</v>
      </c>
      <c r="U42" s="48" t="n">
        <v>104</v>
      </c>
      <c r="V42" s="48" t="n">
        <v>119</v>
      </c>
      <c r="W42" s="49"/>
      <c r="X42" s="48" t="n">
        <v>172</v>
      </c>
      <c r="Z42" s="46" t="n">
        <v>25</v>
      </c>
      <c r="AA42" s="46" t="n">
        <f aca="false">783+Z42</f>
        <v>808</v>
      </c>
      <c r="AB42" s="46" t="n">
        <v>252</v>
      </c>
      <c r="AC42" s="50" t="n">
        <f aca="false">(AB42/AA42)*100</f>
        <v>31.1881188118812</v>
      </c>
    </row>
    <row r="43" s="42" customFormat="true" ht="12.75" hidden="false" customHeight="false" outlineLevel="0" collapsed="false">
      <c r="A43" s="51" t="n">
        <v>36</v>
      </c>
      <c r="B43" s="46" t="n">
        <v>250</v>
      </c>
      <c r="C43" s="46" t="n">
        <v>55</v>
      </c>
      <c r="D43" s="46" t="n">
        <v>26</v>
      </c>
      <c r="E43" s="46" t="n">
        <v>31</v>
      </c>
      <c r="F43" s="46" t="n">
        <v>2</v>
      </c>
      <c r="G43" s="46" t="n">
        <v>5</v>
      </c>
      <c r="H43" s="46" t="n">
        <v>11</v>
      </c>
      <c r="I43" s="46" t="n">
        <v>3</v>
      </c>
      <c r="J43" s="46" t="n">
        <v>77</v>
      </c>
      <c r="K43" s="46" t="n">
        <v>69</v>
      </c>
      <c r="L43" s="46" t="n">
        <v>150</v>
      </c>
      <c r="M43" s="46" t="n">
        <v>6</v>
      </c>
      <c r="N43" s="46" t="n">
        <v>6</v>
      </c>
      <c r="O43" s="46" t="n">
        <v>4</v>
      </c>
      <c r="P43" s="46" t="n">
        <v>37</v>
      </c>
      <c r="Q43" s="46"/>
      <c r="R43" s="46"/>
      <c r="S43" s="48"/>
      <c r="U43" s="48" t="n">
        <v>178</v>
      </c>
      <c r="V43" s="48" t="n">
        <v>155</v>
      </c>
      <c r="W43" s="49"/>
      <c r="X43" s="48" t="n">
        <v>262</v>
      </c>
      <c r="Z43" s="46" t="n">
        <v>29</v>
      </c>
      <c r="AA43" s="46" t="n">
        <f aca="false">1027+Z43</f>
        <v>1056</v>
      </c>
      <c r="AB43" s="46" t="n">
        <v>394</v>
      </c>
      <c r="AC43" s="50" t="n">
        <f aca="false">(AB43/AA43)*100</f>
        <v>37.3106060606061</v>
      </c>
    </row>
    <row r="44" s="42" customFormat="true" ht="12.75" hidden="false" customHeight="false" outlineLevel="0" collapsed="false">
      <c r="A44" s="45" t="n">
        <v>37</v>
      </c>
      <c r="B44" s="46" t="n">
        <v>94</v>
      </c>
      <c r="C44" s="46" t="n">
        <v>37</v>
      </c>
      <c r="D44" s="46" t="n">
        <v>17</v>
      </c>
      <c r="E44" s="46" t="n">
        <v>53</v>
      </c>
      <c r="F44" s="46" t="n">
        <v>0</v>
      </c>
      <c r="G44" s="46" t="n">
        <v>2</v>
      </c>
      <c r="H44" s="46"/>
      <c r="I44" s="46"/>
      <c r="J44" s="46"/>
      <c r="K44" s="46"/>
      <c r="L44" s="46"/>
      <c r="M44" s="46"/>
      <c r="N44" s="46"/>
      <c r="O44" s="46"/>
      <c r="P44" s="46"/>
      <c r="Q44" s="46" t="n">
        <v>90</v>
      </c>
      <c r="R44" s="47" t="n">
        <v>13</v>
      </c>
      <c r="S44" s="48" t="n">
        <v>38</v>
      </c>
      <c r="U44" s="48" t="n">
        <v>71</v>
      </c>
      <c r="V44" s="48" t="n">
        <v>108</v>
      </c>
      <c r="W44" s="49"/>
      <c r="X44" s="48" t="n">
        <v>136</v>
      </c>
      <c r="Z44" s="46" t="n">
        <v>13</v>
      </c>
      <c r="AA44" s="46" t="n">
        <f aca="false">1030+Z44</f>
        <v>1043</v>
      </c>
      <c r="AB44" s="46" t="n">
        <v>216</v>
      </c>
      <c r="AC44" s="50" t="n">
        <f aca="false">(AB44/AA44)*100</f>
        <v>20.7094918504314</v>
      </c>
    </row>
    <row r="45" s="42" customFormat="true" ht="12.75" hidden="false" customHeight="false" outlineLevel="0" collapsed="false">
      <c r="A45" s="51" t="n">
        <v>38</v>
      </c>
      <c r="B45" s="46" t="n">
        <v>148</v>
      </c>
      <c r="C45" s="46" t="n">
        <v>25</v>
      </c>
      <c r="D45" s="46" t="n">
        <v>20</v>
      </c>
      <c r="E45" s="46" t="n">
        <v>54</v>
      </c>
      <c r="F45" s="46" t="n">
        <v>6</v>
      </c>
      <c r="G45" s="46" t="n">
        <v>7</v>
      </c>
      <c r="H45" s="46" t="n">
        <v>5</v>
      </c>
      <c r="I45" s="46" t="n">
        <v>2</v>
      </c>
      <c r="J45" s="46" t="n">
        <v>37</v>
      </c>
      <c r="K45" s="46" t="n">
        <v>23</v>
      </c>
      <c r="L45" s="46" t="n">
        <v>110</v>
      </c>
      <c r="M45" s="46" t="n">
        <v>2</v>
      </c>
      <c r="N45" s="46" t="n">
        <v>1</v>
      </c>
      <c r="O45" s="46" t="n">
        <v>2</v>
      </c>
      <c r="P45" s="46" t="n">
        <v>61</v>
      </c>
      <c r="Q45" s="46"/>
      <c r="R45" s="46"/>
      <c r="S45" s="48"/>
      <c r="U45" s="48" t="n">
        <v>96</v>
      </c>
      <c r="V45" s="48" t="n">
        <v>101</v>
      </c>
      <c r="W45" s="49"/>
      <c r="X45" s="48" t="n">
        <v>160</v>
      </c>
      <c r="Z45" s="46" t="n">
        <v>32</v>
      </c>
      <c r="AA45" s="46" t="n">
        <f aca="false">1441+Z45</f>
        <v>1473</v>
      </c>
      <c r="AB45" s="46" t="n">
        <v>276</v>
      </c>
      <c r="AC45" s="50" t="n">
        <f aca="false">(AB45/AA45)*100</f>
        <v>18.7372708757637</v>
      </c>
    </row>
    <row r="46" s="42" customFormat="true" ht="12.75" hidden="false" customHeight="false" outlineLevel="0" collapsed="false">
      <c r="A46" s="51" t="n">
        <v>39</v>
      </c>
      <c r="B46" s="46" t="n">
        <v>151</v>
      </c>
      <c r="C46" s="46" t="n">
        <v>48</v>
      </c>
      <c r="D46" s="46" t="n">
        <v>31</v>
      </c>
      <c r="E46" s="46" t="n">
        <v>72</v>
      </c>
      <c r="F46" s="46" t="n">
        <v>5</v>
      </c>
      <c r="G46" s="46" t="n">
        <v>4</v>
      </c>
      <c r="H46" s="46" t="n">
        <v>7</v>
      </c>
      <c r="I46" s="46" t="n">
        <v>4</v>
      </c>
      <c r="J46" s="46" t="n">
        <v>54</v>
      </c>
      <c r="K46" s="46" t="n">
        <v>43</v>
      </c>
      <c r="L46" s="46" t="n">
        <v>109</v>
      </c>
      <c r="M46" s="46" t="n">
        <v>3</v>
      </c>
      <c r="N46" s="46" t="n">
        <v>5</v>
      </c>
      <c r="O46" s="46" t="n">
        <v>4</v>
      </c>
      <c r="P46" s="46" t="n">
        <v>65</v>
      </c>
      <c r="Q46" s="46"/>
      <c r="R46" s="46"/>
      <c r="S46" s="48"/>
      <c r="U46" s="48" t="n">
        <v>122</v>
      </c>
      <c r="V46" s="48" t="n">
        <v>159</v>
      </c>
      <c r="W46" s="49"/>
      <c r="X46" s="48" t="n">
        <v>213</v>
      </c>
      <c r="Z46" s="46" t="n">
        <v>34</v>
      </c>
      <c r="AA46" s="46" t="n">
        <f aca="false">1255+Z46</f>
        <v>1289</v>
      </c>
      <c r="AB46" s="46" t="n">
        <v>339</v>
      </c>
      <c r="AC46" s="50" t="n">
        <f aca="false">(AB46/AA46)*100</f>
        <v>26.2994569433669</v>
      </c>
    </row>
    <row r="47" s="42" customFormat="true" ht="12.75" hidden="false" customHeight="false" outlineLevel="0" collapsed="false">
      <c r="A47" s="45" t="n">
        <v>40</v>
      </c>
      <c r="B47" s="46" t="n">
        <v>123</v>
      </c>
      <c r="C47" s="46" t="n">
        <v>36</v>
      </c>
      <c r="D47" s="46" t="n">
        <v>23</v>
      </c>
      <c r="E47" s="46" t="n">
        <v>51</v>
      </c>
      <c r="F47" s="46" t="n">
        <v>4</v>
      </c>
      <c r="G47" s="46" t="n">
        <v>6</v>
      </c>
      <c r="H47" s="46"/>
      <c r="I47" s="46"/>
      <c r="J47" s="46"/>
      <c r="K47" s="46"/>
      <c r="L47" s="46"/>
      <c r="M47" s="46"/>
      <c r="N47" s="46"/>
      <c r="O47" s="46"/>
      <c r="P47" s="46"/>
      <c r="Q47" s="46" t="n">
        <v>111</v>
      </c>
      <c r="R47" s="47" t="n">
        <v>7</v>
      </c>
      <c r="S47" s="48" t="n">
        <v>48</v>
      </c>
      <c r="U47" s="48" t="n">
        <v>80</v>
      </c>
      <c r="V47" s="48" t="n">
        <v>149</v>
      </c>
      <c r="W47" s="49"/>
      <c r="X47" s="48" t="n">
        <v>180</v>
      </c>
      <c r="Z47" s="46" t="n">
        <v>23</v>
      </c>
      <c r="AA47" s="46" t="n">
        <f aca="false">785+Z47</f>
        <v>808</v>
      </c>
      <c r="AB47" s="46" t="n">
        <v>259</v>
      </c>
      <c r="AC47" s="50" t="n">
        <f aca="false">(AB47/AA47)*100</f>
        <v>32.0544554455446</v>
      </c>
    </row>
    <row r="48" s="42" customFormat="true" ht="12.75" hidden="false" customHeight="false" outlineLevel="0" collapsed="false">
      <c r="A48" s="45" t="n">
        <v>41</v>
      </c>
      <c r="B48" s="46" t="n">
        <v>61</v>
      </c>
      <c r="C48" s="46" t="n">
        <v>31</v>
      </c>
      <c r="D48" s="46" t="n">
        <v>7</v>
      </c>
      <c r="E48" s="46" t="n">
        <v>63</v>
      </c>
      <c r="F48" s="46" t="n">
        <v>1</v>
      </c>
      <c r="G48" s="46" t="n">
        <v>5</v>
      </c>
      <c r="H48" s="46"/>
      <c r="I48" s="46"/>
      <c r="J48" s="46"/>
      <c r="K48" s="46"/>
      <c r="L48" s="46"/>
      <c r="M48" s="46"/>
      <c r="N48" s="46"/>
      <c r="O48" s="46"/>
      <c r="P48" s="46"/>
      <c r="Q48" s="46" t="n">
        <v>54</v>
      </c>
      <c r="R48" s="47" t="n">
        <v>7</v>
      </c>
      <c r="S48" s="48" t="n">
        <v>53</v>
      </c>
      <c r="U48" s="48" t="n">
        <v>41</v>
      </c>
      <c r="V48" s="48" t="n">
        <v>130</v>
      </c>
      <c r="W48" s="49"/>
      <c r="X48" s="48" t="n">
        <v>118</v>
      </c>
      <c r="Z48" s="46" t="n">
        <v>38</v>
      </c>
      <c r="AA48" s="46" t="n">
        <f aca="false">587+Z48</f>
        <v>625</v>
      </c>
      <c r="AB48" s="46" t="n">
        <v>182</v>
      </c>
      <c r="AC48" s="50" t="n">
        <f aca="false">(AB48/AA48)*100</f>
        <v>29.12</v>
      </c>
    </row>
    <row r="49" s="42" customFormat="true" ht="12.75" hidden="false" customHeight="false" outlineLevel="0" collapsed="false">
      <c r="A49" s="51" t="n">
        <v>42</v>
      </c>
      <c r="B49" s="46" t="n">
        <v>199</v>
      </c>
      <c r="C49" s="46" t="n">
        <v>54</v>
      </c>
      <c r="D49" s="46" t="n">
        <v>40</v>
      </c>
      <c r="E49" s="46" t="n">
        <v>51</v>
      </c>
      <c r="F49" s="46" t="n">
        <v>3</v>
      </c>
      <c r="G49" s="46" t="n">
        <v>4</v>
      </c>
      <c r="H49" s="46" t="n">
        <v>15</v>
      </c>
      <c r="I49" s="46" t="n">
        <v>8</v>
      </c>
      <c r="J49" s="46" t="n">
        <v>49</v>
      </c>
      <c r="K49" s="46" t="n">
        <v>53</v>
      </c>
      <c r="L49" s="46" t="n">
        <v>150</v>
      </c>
      <c r="M49" s="46" t="n">
        <v>5</v>
      </c>
      <c r="N49" s="46" t="n">
        <v>4</v>
      </c>
      <c r="O49" s="46" t="n">
        <v>6</v>
      </c>
      <c r="P49" s="46" t="n">
        <v>49</v>
      </c>
      <c r="Q49" s="46"/>
      <c r="R49" s="46"/>
      <c r="S49" s="48"/>
      <c r="U49" s="48" t="n">
        <v>137</v>
      </c>
      <c r="V49" s="48" t="n">
        <v>196</v>
      </c>
      <c r="W49" s="49"/>
      <c r="X49" s="48" t="n">
        <v>266</v>
      </c>
      <c r="Z49" s="46" t="n">
        <v>39</v>
      </c>
      <c r="AA49" s="46" t="n">
        <f aca="false">889+Z49</f>
        <v>928</v>
      </c>
      <c r="AB49" s="46" t="n">
        <v>374</v>
      </c>
      <c r="AC49" s="50" t="n">
        <f aca="false">(AB49/AA49)*100</f>
        <v>40.301724137931</v>
      </c>
    </row>
    <row r="50" s="42" customFormat="true" ht="12.75" hidden="false" customHeight="false" outlineLevel="0" collapsed="false">
      <c r="A50" s="45" t="n">
        <v>43</v>
      </c>
      <c r="B50" s="46" t="n">
        <v>142</v>
      </c>
      <c r="C50" s="46" t="n">
        <v>50</v>
      </c>
      <c r="D50" s="46" t="n">
        <v>19</v>
      </c>
      <c r="E50" s="46" t="n">
        <v>33</v>
      </c>
      <c r="F50" s="46" t="n">
        <v>2</v>
      </c>
      <c r="G50" s="46" t="n">
        <v>7</v>
      </c>
      <c r="H50" s="46"/>
      <c r="I50" s="46"/>
      <c r="J50" s="46"/>
      <c r="K50" s="46"/>
      <c r="L50" s="46"/>
      <c r="M50" s="46"/>
      <c r="N50" s="46"/>
      <c r="O50" s="46"/>
      <c r="P50" s="46"/>
      <c r="Q50" s="46" t="n">
        <v>120</v>
      </c>
      <c r="R50" s="47" t="n">
        <v>12</v>
      </c>
      <c r="S50" s="48" t="n">
        <v>28</v>
      </c>
      <c r="U50" s="48" t="n">
        <v>117</v>
      </c>
      <c r="V50" s="48" t="n">
        <v>130</v>
      </c>
      <c r="W50" s="49"/>
      <c r="X50" s="48" t="n">
        <v>195</v>
      </c>
      <c r="Z50" s="46" t="n">
        <v>21</v>
      </c>
      <c r="AA50" s="46" t="n">
        <f aca="false">813+Z50</f>
        <v>834</v>
      </c>
      <c r="AB50" s="46" t="n">
        <v>274</v>
      </c>
      <c r="AC50" s="50" t="n">
        <f aca="false">(AB50/AA50)*100</f>
        <v>32.8537170263789</v>
      </c>
    </row>
    <row r="51" s="42" customFormat="true" ht="12.75" hidden="false" customHeight="false" outlineLevel="0" collapsed="false">
      <c r="A51" s="45" t="n">
        <v>44</v>
      </c>
      <c r="B51" s="46" t="n">
        <v>174</v>
      </c>
      <c r="C51" s="46" t="n">
        <v>43</v>
      </c>
      <c r="D51" s="46" t="n">
        <v>31</v>
      </c>
      <c r="E51" s="46" t="n">
        <v>44</v>
      </c>
      <c r="F51" s="46" t="n">
        <v>1</v>
      </c>
      <c r="G51" s="46" t="n">
        <v>6</v>
      </c>
      <c r="H51" s="46"/>
      <c r="I51" s="46"/>
      <c r="J51" s="46"/>
      <c r="K51" s="46"/>
      <c r="L51" s="46"/>
      <c r="M51" s="46"/>
      <c r="N51" s="46"/>
      <c r="O51" s="46"/>
      <c r="P51" s="46"/>
      <c r="Q51" s="46" t="n">
        <v>145</v>
      </c>
      <c r="R51" s="47" t="n">
        <v>4</v>
      </c>
      <c r="S51" s="48" t="n">
        <v>41</v>
      </c>
      <c r="U51" s="48" t="n">
        <v>100</v>
      </c>
      <c r="V51" s="48" t="n">
        <v>174</v>
      </c>
      <c r="W51" s="49"/>
      <c r="X51" s="48" t="n">
        <v>214</v>
      </c>
      <c r="Z51" s="46" t="n">
        <v>22</v>
      </c>
      <c r="AA51" s="46" t="n">
        <f aca="false">922+Z51</f>
        <v>944</v>
      </c>
      <c r="AB51" s="46" t="n">
        <v>316</v>
      </c>
      <c r="AC51" s="50" t="n">
        <f aca="false">(AB51/AA51)*100</f>
        <v>33.4745762711864</v>
      </c>
    </row>
    <row r="52" s="42" customFormat="true" ht="12.75" hidden="false" customHeight="false" outlineLevel="0" collapsed="false">
      <c r="A52" s="45" t="n">
        <v>45</v>
      </c>
      <c r="B52" s="46" t="n">
        <v>154</v>
      </c>
      <c r="C52" s="46" t="n">
        <v>56</v>
      </c>
      <c r="D52" s="46" t="n">
        <v>18</v>
      </c>
      <c r="E52" s="46" t="n">
        <v>78</v>
      </c>
      <c r="F52" s="46" t="n">
        <v>3</v>
      </c>
      <c r="G52" s="46" t="n">
        <v>6</v>
      </c>
      <c r="H52" s="46"/>
      <c r="I52" s="46"/>
      <c r="J52" s="46"/>
      <c r="K52" s="46"/>
      <c r="L52" s="46"/>
      <c r="M52" s="46"/>
      <c r="N52" s="46"/>
      <c r="O52" s="46"/>
      <c r="P52" s="46"/>
      <c r="Q52" s="46" t="n">
        <v>133</v>
      </c>
      <c r="R52" s="47" t="n">
        <v>6</v>
      </c>
      <c r="S52" s="48" t="n">
        <v>67</v>
      </c>
      <c r="U52" s="48" t="n">
        <v>102</v>
      </c>
      <c r="V52" s="48" t="n">
        <v>201</v>
      </c>
      <c r="W52" s="49"/>
      <c r="X52" s="48" t="n">
        <v>224</v>
      </c>
      <c r="Z52" s="46" t="n">
        <v>18</v>
      </c>
      <c r="AA52" s="46" t="n">
        <f aca="false">975+Z52</f>
        <v>993</v>
      </c>
      <c r="AB52" s="46" t="n">
        <v>338</v>
      </c>
      <c r="AC52" s="50" t="n">
        <f aca="false">(AB52/AA52)*100</f>
        <v>34.0382678751259</v>
      </c>
    </row>
    <row r="53" s="42" customFormat="true" ht="12.75" hidden="false" customHeight="false" outlineLevel="0" collapsed="false">
      <c r="A53" s="51" t="n">
        <v>46</v>
      </c>
      <c r="B53" s="46" t="n">
        <v>105</v>
      </c>
      <c r="C53" s="46" t="n">
        <v>25</v>
      </c>
      <c r="D53" s="46" t="n">
        <v>15</v>
      </c>
      <c r="E53" s="46" t="n">
        <v>8</v>
      </c>
      <c r="F53" s="46" t="n">
        <v>1</v>
      </c>
      <c r="G53" s="46" t="n">
        <v>1</v>
      </c>
      <c r="H53" s="46" t="n">
        <v>0</v>
      </c>
      <c r="I53" s="46" t="n">
        <v>2</v>
      </c>
      <c r="J53" s="46" t="n">
        <v>43</v>
      </c>
      <c r="K53" s="46" t="n">
        <v>25</v>
      </c>
      <c r="L53" s="46" t="n">
        <v>67</v>
      </c>
      <c r="M53" s="46" t="n">
        <v>4</v>
      </c>
      <c r="N53" s="46" t="n">
        <v>0</v>
      </c>
      <c r="O53" s="46" t="n">
        <v>2</v>
      </c>
      <c r="P53" s="46" t="n">
        <v>8</v>
      </c>
      <c r="Q53" s="46"/>
      <c r="R53" s="46"/>
      <c r="S53" s="48"/>
      <c r="U53" s="48" t="n">
        <v>89</v>
      </c>
      <c r="V53" s="48" t="n">
        <v>58</v>
      </c>
      <c r="W53" s="49"/>
      <c r="X53" s="48" t="n">
        <v>110</v>
      </c>
      <c r="Z53" s="46" t="n">
        <v>19</v>
      </c>
      <c r="AA53" s="46" t="n">
        <f aca="false">450+Z53</f>
        <v>469</v>
      </c>
      <c r="AB53" s="46" t="n">
        <v>166</v>
      </c>
      <c r="AC53" s="50" t="n">
        <f aca="false">(AB53/AA53)*100</f>
        <v>35.3944562899787</v>
      </c>
    </row>
    <row r="54" s="42" customFormat="true" ht="12.75" hidden="false" customHeight="false" outlineLevel="0" collapsed="false">
      <c r="A54" s="51" t="n">
        <v>47</v>
      </c>
      <c r="B54" s="46" t="n">
        <v>200</v>
      </c>
      <c r="C54" s="46" t="n">
        <v>41</v>
      </c>
      <c r="D54" s="46" t="n">
        <v>21</v>
      </c>
      <c r="E54" s="46" t="n">
        <v>30</v>
      </c>
      <c r="F54" s="46" t="n">
        <v>0</v>
      </c>
      <c r="G54" s="46" t="n">
        <v>4</v>
      </c>
      <c r="H54" s="46" t="n">
        <v>8</v>
      </c>
      <c r="I54" s="46" t="n">
        <v>1</v>
      </c>
      <c r="J54" s="46" t="n">
        <v>71</v>
      </c>
      <c r="K54" s="46" t="n">
        <v>50</v>
      </c>
      <c r="L54" s="46" t="n">
        <v>126</v>
      </c>
      <c r="M54" s="46" t="n">
        <v>1</v>
      </c>
      <c r="N54" s="46" t="n">
        <v>1</v>
      </c>
      <c r="O54" s="46" t="n">
        <v>2</v>
      </c>
      <c r="P54" s="46" t="n">
        <v>30</v>
      </c>
      <c r="Q54" s="46"/>
      <c r="R54" s="47"/>
      <c r="S54" s="48"/>
      <c r="U54" s="48" t="n">
        <v>179</v>
      </c>
      <c r="V54" s="48" t="n">
        <v>101</v>
      </c>
      <c r="W54" s="49"/>
      <c r="X54" s="48" t="n">
        <v>213</v>
      </c>
      <c r="Z54" s="46" t="n">
        <v>40</v>
      </c>
      <c r="AA54" s="46" t="n">
        <f aca="false">966+Z54</f>
        <v>1006</v>
      </c>
      <c r="AB54" s="46" t="n">
        <v>319</v>
      </c>
      <c r="AC54" s="50" t="n">
        <f aca="false">(AB54/AA54)*100</f>
        <v>31.7097415506958</v>
      </c>
    </row>
    <row r="55" s="42" customFormat="true" ht="12.75" hidden="false" customHeight="false" outlineLevel="0" collapsed="false">
      <c r="A55" s="45" t="n">
        <v>48</v>
      </c>
      <c r="B55" s="46" t="n">
        <v>133</v>
      </c>
      <c r="C55" s="46" t="n">
        <v>62</v>
      </c>
      <c r="D55" s="46" t="n">
        <v>27</v>
      </c>
      <c r="E55" s="46" t="n">
        <v>47</v>
      </c>
      <c r="F55" s="46" t="n">
        <v>1</v>
      </c>
      <c r="G55" s="46" t="n">
        <v>5</v>
      </c>
      <c r="H55" s="46"/>
      <c r="I55" s="46"/>
      <c r="J55" s="46"/>
      <c r="K55" s="46"/>
      <c r="L55" s="46"/>
      <c r="M55" s="46"/>
      <c r="N55" s="46"/>
      <c r="O55" s="46"/>
      <c r="P55" s="46"/>
      <c r="Q55" s="46" t="n">
        <v>129</v>
      </c>
      <c r="R55" s="47" t="n">
        <v>6</v>
      </c>
      <c r="S55" s="48" t="n">
        <v>39</v>
      </c>
      <c r="U55" s="48" t="n">
        <v>94</v>
      </c>
      <c r="V55" s="48" t="n">
        <v>159</v>
      </c>
      <c r="W55" s="49"/>
      <c r="X55" s="48" t="n">
        <v>183</v>
      </c>
      <c r="Z55" s="46" t="n">
        <v>11</v>
      </c>
      <c r="AA55" s="46" t="n">
        <f aca="false">829+Z55</f>
        <v>840</v>
      </c>
      <c r="AB55" s="46" t="n">
        <v>294</v>
      </c>
      <c r="AC55" s="50" t="n">
        <f aca="false">(AB55/AA55)*100</f>
        <v>35</v>
      </c>
    </row>
    <row r="56" s="42" customFormat="true" ht="12.75" hidden="false" customHeight="false" outlineLevel="0" collapsed="false">
      <c r="A56" s="51" t="n">
        <v>49</v>
      </c>
      <c r="B56" s="46" t="n">
        <v>113</v>
      </c>
      <c r="C56" s="46" t="n">
        <v>42</v>
      </c>
      <c r="D56" s="46" t="n">
        <v>27</v>
      </c>
      <c r="E56" s="46" t="n">
        <v>46</v>
      </c>
      <c r="F56" s="46" t="n">
        <v>2</v>
      </c>
      <c r="G56" s="46" t="n">
        <v>3</v>
      </c>
      <c r="H56" s="46" t="n">
        <v>9</v>
      </c>
      <c r="I56" s="46" t="n">
        <v>5</v>
      </c>
      <c r="J56" s="46" t="n">
        <v>27</v>
      </c>
      <c r="K56" s="46" t="n">
        <v>28</v>
      </c>
      <c r="L56" s="46" t="n">
        <v>101</v>
      </c>
      <c r="M56" s="46" t="n">
        <v>4</v>
      </c>
      <c r="N56" s="46" t="n">
        <v>1</v>
      </c>
      <c r="O56" s="46" t="n">
        <v>6</v>
      </c>
      <c r="P56" s="46" t="n">
        <v>48</v>
      </c>
      <c r="Q56" s="46"/>
      <c r="R56" s="46"/>
      <c r="S56" s="48"/>
      <c r="U56" s="48" t="n">
        <v>91</v>
      </c>
      <c r="V56" s="48" t="n">
        <v>129</v>
      </c>
      <c r="W56" s="49"/>
      <c r="X56" s="48" t="n">
        <v>162</v>
      </c>
      <c r="Z56" s="46" t="n">
        <v>21</v>
      </c>
      <c r="AA56" s="46" t="n">
        <f aca="false">759+Z56</f>
        <v>780</v>
      </c>
      <c r="AB56" s="46" t="n">
        <v>248</v>
      </c>
      <c r="AC56" s="50" t="n">
        <f aca="false">(AB56/AA56)*100</f>
        <v>31.7948717948718</v>
      </c>
    </row>
    <row r="57" s="42" customFormat="true" ht="12.75" hidden="false" customHeight="false" outlineLevel="0" collapsed="false">
      <c r="A57" s="51" t="n">
        <v>50</v>
      </c>
      <c r="B57" s="46" t="n">
        <v>216</v>
      </c>
      <c r="C57" s="46" t="n">
        <v>102</v>
      </c>
      <c r="D57" s="46" t="n">
        <v>70</v>
      </c>
      <c r="E57" s="46" t="n">
        <v>91</v>
      </c>
      <c r="F57" s="46" t="n">
        <v>3</v>
      </c>
      <c r="G57" s="46" t="n">
        <v>12</v>
      </c>
      <c r="H57" s="46" t="n">
        <v>22</v>
      </c>
      <c r="I57" s="46" t="n">
        <v>9</v>
      </c>
      <c r="J57" s="46" t="n">
        <v>84</v>
      </c>
      <c r="K57" s="46" t="n">
        <v>79</v>
      </c>
      <c r="L57" s="46" t="n">
        <v>169</v>
      </c>
      <c r="M57" s="46" t="n">
        <v>10</v>
      </c>
      <c r="N57" s="46" t="n">
        <v>5</v>
      </c>
      <c r="O57" s="46" t="n">
        <v>18</v>
      </c>
      <c r="P57" s="46" t="n">
        <v>91</v>
      </c>
      <c r="Q57" s="46"/>
      <c r="R57" s="46"/>
      <c r="S57" s="48"/>
      <c r="U57" s="48" t="n">
        <v>188</v>
      </c>
      <c r="V57" s="48" t="n">
        <v>270</v>
      </c>
      <c r="W57" s="49"/>
      <c r="X57" s="48" t="n">
        <v>314</v>
      </c>
      <c r="Z57" s="46" t="n">
        <v>25</v>
      </c>
      <c r="AA57" s="46" t="n">
        <f aca="false">1429+Z57</f>
        <v>1454</v>
      </c>
      <c r="AB57" s="46" t="n">
        <v>537</v>
      </c>
      <c r="AC57" s="50" t="n">
        <f aca="false">(AB57/AA57)*100</f>
        <v>36.9325997248968</v>
      </c>
    </row>
    <row r="58" s="42" customFormat="true" ht="12.75" hidden="false" customHeight="false" outlineLevel="0" collapsed="false">
      <c r="A58" s="45" t="n">
        <v>51</v>
      </c>
      <c r="B58" s="46" t="n">
        <v>95</v>
      </c>
      <c r="C58" s="46" t="n">
        <v>37</v>
      </c>
      <c r="D58" s="46" t="n">
        <v>29</v>
      </c>
      <c r="E58" s="46" t="n">
        <v>57</v>
      </c>
      <c r="F58" s="46" t="n">
        <v>2</v>
      </c>
      <c r="G58" s="46" t="n">
        <v>13</v>
      </c>
      <c r="H58" s="46"/>
      <c r="I58" s="46"/>
      <c r="J58" s="46"/>
      <c r="K58" s="46"/>
      <c r="L58" s="46"/>
      <c r="M58" s="46"/>
      <c r="N58" s="46"/>
      <c r="O58" s="46"/>
      <c r="P58" s="46"/>
      <c r="Q58" s="46" t="n">
        <v>86</v>
      </c>
      <c r="R58" s="47" t="n">
        <v>14</v>
      </c>
      <c r="S58" s="48" t="n">
        <v>48</v>
      </c>
      <c r="U58" s="48" t="n">
        <v>79</v>
      </c>
      <c r="V58" s="48" t="n">
        <v>131</v>
      </c>
      <c r="W58" s="49"/>
      <c r="X58" s="48" t="n">
        <v>165</v>
      </c>
      <c r="Z58" s="46" t="n">
        <v>18</v>
      </c>
      <c r="AA58" s="46" t="n">
        <f aca="false">774+Z58</f>
        <v>792</v>
      </c>
      <c r="AB58" s="46" t="n">
        <v>244</v>
      </c>
      <c r="AC58" s="50" t="n">
        <f aca="false">(AB58/AA58)*100</f>
        <v>30.8080808080808</v>
      </c>
    </row>
    <row r="59" s="42" customFormat="true" ht="12.75" hidden="false" customHeight="false" outlineLevel="0" collapsed="false">
      <c r="A59" s="51" t="n">
        <v>52</v>
      </c>
      <c r="B59" s="46" t="n">
        <v>357</v>
      </c>
      <c r="C59" s="46" t="n">
        <v>83</v>
      </c>
      <c r="D59" s="46" t="n">
        <v>34</v>
      </c>
      <c r="E59" s="46" t="n">
        <v>23</v>
      </c>
      <c r="F59" s="46" t="n">
        <v>3</v>
      </c>
      <c r="G59" s="46" t="n">
        <v>11</v>
      </c>
      <c r="H59" s="46" t="n">
        <v>11</v>
      </c>
      <c r="I59" s="46" t="n">
        <v>4</v>
      </c>
      <c r="J59" s="46" t="n">
        <v>104</v>
      </c>
      <c r="K59" s="46" t="n">
        <v>83</v>
      </c>
      <c r="L59" s="46" t="n">
        <v>256</v>
      </c>
      <c r="M59" s="46" t="n">
        <v>4</v>
      </c>
      <c r="N59" s="46" t="n">
        <v>1</v>
      </c>
      <c r="O59" s="46" t="n">
        <v>8</v>
      </c>
      <c r="P59" s="46" t="n">
        <v>36</v>
      </c>
      <c r="Q59" s="46"/>
      <c r="R59" s="46"/>
      <c r="S59" s="48"/>
      <c r="U59" s="48" t="n">
        <v>311</v>
      </c>
      <c r="V59" s="48" t="n">
        <v>183</v>
      </c>
      <c r="W59" s="49"/>
      <c r="X59" s="48" t="n">
        <v>348</v>
      </c>
      <c r="Z59" s="46" t="n">
        <v>59</v>
      </c>
      <c r="AA59" s="46" t="n">
        <f aca="false">1368+Z59</f>
        <v>1427</v>
      </c>
      <c r="AB59" s="46" t="n">
        <v>546</v>
      </c>
      <c r="AC59" s="50" t="n">
        <f aca="false">(AB59/AA59)*100</f>
        <v>38.2620882971268</v>
      </c>
    </row>
    <row r="60" s="42" customFormat="true" ht="12.75" hidden="false" customHeight="false" outlineLevel="0" collapsed="false">
      <c r="A60" s="51" t="n">
        <v>53</v>
      </c>
      <c r="B60" s="46" t="n">
        <v>213</v>
      </c>
      <c r="C60" s="46" t="n">
        <v>57</v>
      </c>
      <c r="D60" s="46" t="n">
        <v>28</v>
      </c>
      <c r="E60" s="46" t="n">
        <v>71</v>
      </c>
      <c r="F60" s="46" t="n">
        <v>7</v>
      </c>
      <c r="G60" s="46" t="n">
        <v>5</v>
      </c>
      <c r="H60" s="46" t="n">
        <v>12</v>
      </c>
      <c r="I60" s="46" t="n">
        <v>2</v>
      </c>
      <c r="J60" s="46" t="n">
        <v>68</v>
      </c>
      <c r="K60" s="46" t="n">
        <v>52</v>
      </c>
      <c r="L60" s="46" t="n">
        <v>134</v>
      </c>
      <c r="M60" s="46" t="n">
        <v>3</v>
      </c>
      <c r="N60" s="46" t="n">
        <v>7</v>
      </c>
      <c r="O60" s="46" t="n">
        <v>7</v>
      </c>
      <c r="P60" s="46" t="n">
        <v>73</v>
      </c>
      <c r="Q60" s="46"/>
      <c r="R60" s="46"/>
      <c r="S60" s="48"/>
      <c r="U60" s="48" t="n">
        <v>170</v>
      </c>
      <c r="V60" s="48" t="n">
        <v>164</v>
      </c>
      <c r="W60" s="49"/>
      <c r="X60" s="48" t="n">
        <v>252</v>
      </c>
      <c r="Z60" s="46" t="n">
        <v>56</v>
      </c>
      <c r="AA60" s="46" t="n">
        <f aca="false">1201+Z60</f>
        <v>1257</v>
      </c>
      <c r="AB60" s="46" t="n">
        <v>412</v>
      </c>
      <c r="AC60" s="50" t="n">
        <f aca="false">(AB60/AA60)*100</f>
        <v>32.7764518695306</v>
      </c>
    </row>
    <row r="61" s="42" customFormat="true" ht="12.75" hidden="false" customHeight="false" outlineLevel="0" collapsed="false">
      <c r="A61" s="51" t="n">
        <v>54</v>
      </c>
      <c r="B61" s="46" t="n">
        <v>238</v>
      </c>
      <c r="C61" s="46" t="n">
        <v>59</v>
      </c>
      <c r="D61" s="46" t="n">
        <v>30</v>
      </c>
      <c r="E61" s="46" t="n">
        <v>33</v>
      </c>
      <c r="F61" s="46" t="n">
        <v>0</v>
      </c>
      <c r="G61" s="46" t="n">
        <v>7</v>
      </c>
      <c r="H61" s="46" t="n">
        <v>13</v>
      </c>
      <c r="I61" s="46" t="n">
        <v>7</v>
      </c>
      <c r="J61" s="46" t="n">
        <v>83</v>
      </c>
      <c r="K61" s="46" t="n">
        <v>54</v>
      </c>
      <c r="L61" s="46" t="n">
        <v>168</v>
      </c>
      <c r="M61" s="46" t="n">
        <v>3</v>
      </c>
      <c r="N61" s="46" t="n">
        <v>4</v>
      </c>
      <c r="O61" s="46" t="n">
        <v>2</v>
      </c>
      <c r="P61" s="46" t="n">
        <v>33</v>
      </c>
      <c r="Q61" s="46"/>
      <c r="R61" s="46"/>
      <c r="S61" s="48"/>
      <c r="U61" s="48" t="n">
        <v>156</v>
      </c>
      <c r="V61" s="48" t="n">
        <v>177</v>
      </c>
      <c r="W61" s="49"/>
      <c r="X61" s="48" t="n">
        <v>244</v>
      </c>
      <c r="Z61" s="46" t="n">
        <v>26</v>
      </c>
      <c r="AA61" s="46" t="n">
        <f aca="false">811+Z61</f>
        <v>837</v>
      </c>
      <c r="AB61" s="46" t="n">
        <v>393</v>
      </c>
      <c r="AC61" s="50" t="n">
        <f aca="false">(AB61/AA61)*100</f>
        <v>46.9534050179212</v>
      </c>
    </row>
    <row r="62" s="42" customFormat="true" ht="12.75" hidden="false" customHeight="false" outlineLevel="0" collapsed="false">
      <c r="A62" s="51" t="n">
        <v>55</v>
      </c>
      <c r="B62" s="46" t="n">
        <v>235</v>
      </c>
      <c r="C62" s="46" t="n">
        <v>57</v>
      </c>
      <c r="D62" s="46" t="n">
        <v>27</v>
      </c>
      <c r="E62" s="46" t="n">
        <v>39</v>
      </c>
      <c r="F62" s="46" t="n">
        <v>4</v>
      </c>
      <c r="G62" s="46" t="n">
        <v>4</v>
      </c>
      <c r="H62" s="46" t="n">
        <v>7</v>
      </c>
      <c r="I62" s="46" t="n">
        <v>4</v>
      </c>
      <c r="J62" s="46" t="n">
        <v>76</v>
      </c>
      <c r="K62" s="46" t="n">
        <v>71</v>
      </c>
      <c r="L62" s="46" t="n">
        <v>144</v>
      </c>
      <c r="M62" s="46" t="n">
        <v>1</v>
      </c>
      <c r="N62" s="46" t="n">
        <v>4</v>
      </c>
      <c r="O62" s="46" t="n">
        <v>7</v>
      </c>
      <c r="P62" s="46" t="n">
        <v>42</v>
      </c>
      <c r="Q62" s="46"/>
      <c r="R62" s="46"/>
      <c r="S62" s="48"/>
      <c r="U62" s="48" t="n">
        <v>181</v>
      </c>
      <c r="V62" s="48" t="n">
        <v>160</v>
      </c>
      <c r="W62" s="49"/>
      <c r="X62" s="48" t="n">
        <v>256</v>
      </c>
      <c r="Z62" s="46" t="n">
        <v>32</v>
      </c>
      <c r="AA62" s="46" t="n">
        <f aca="false">790+Z62</f>
        <v>822</v>
      </c>
      <c r="AB62" s="46" t="n">
        <v>382</v>
      </c>
      <c r="AC62" s="50" t="n">
        <f aca="false">(AB62/AA62)*100</f>
        <v>46.4720194647202</v>
      </c>
    </row>
    <row r="63" s="42" customFormat="true" ht="12.75" hidden="false" customHeight="false" outlineLevel="0" collapsed="false">
      <c r="A63" s="51" t="n">
        <v>56</v>
      </c>
      <c r="B63" s="46" t="n">
        <v>163</v>
      </c>
      <c r="C63" s="46" t="n">
        <v>60</v>
      </c>
      <c r="D63" s="46" t="n">
        <v>24</v>
      </c>
      <c r="E63" s="46" t="n">
        <v>24</v>
      </c>
      <c r="F63" s="46" t="n">
        <v>2</v>
      </c>
      <c r="G63" s="46" t="n">
        <v>2</v>
      </c>
      <c r="H63" s="46" t="n">
        <v>11</v>
      </c>
      <c r="I63" s="46" t="n">
        <v>6</v>
      </c>
      <c r="J63" s="46" t="n">
        <v>46</v>
      </c>
      <c r="K63" s="46" t="n">
        <v>60</v>
      </c>
      <c r="L63" s="46" t="n">
        <v>103</v>
      </c>
      <c r="M63" s="46" t="n">
        <v>3</v>
      </c>
      <c r="N63" s="46" t="n">
        <v>4</v>
      </c>
      <c r="O63" s="46" t="n">
        <v>8</v>
      </c>
      <c r="P63" s="46" t="n">
        <v>25</v>
      </c>
      <c r="Q63" s="46"/>
      <c r="R63" s="46"/>
      <c r="S63" s="48"/>
      <c r="U63" s="48" t="n">
        <v>114</v>
      </c>
      <c r="V63" s="48" t="n">
        <v>120</v>
      </c>
      <c r="W63" s="49"/>
      <c r="X63" s="48" t="n">
        <v>183</v>
      </c>
      <c r="Z63" s="46" t="n">
        <v>24</v>
      </c>
      <c r="AA63" s="46" t="n">
        <f aca="false">910+Z63</f>
        <v>934</v>
      </c>
      <c r="AB63" s="46" t="n">
        <v>287</v>
      </c>
      <c r="AC63" s="50" t="n">
        <f aca="false">(AB63/AA63)*100</f>
        <v>30.728051391863</v>
      </c>
    </row>
    <row r="64" s="42" customFormat="true" ht="12.75" hidden="false" customHeight="false" outlineLevel="0" collapsed="false">
      <c r="A64" s="51" t="n">
        <v>57</v>
      </c>
      <c r="B64" s="46" t="n">
        <v>153</v>
      </c>
      <c r="C64" s="46" t="n">
        <v>52</v>
      </c>
      <c r="D64" s="46" t="n">
        <v>21</v>
      </c>
      <c r="E64" s="46" t="n">
        <v>23</v>
      </c>
      <c r="F64" s="46" t="n">
        <v>2</v>
      </c>
      <c r="G64" s="46" t="n">
        <v>1</v>
      </c>
      <c r="H64" s="46" t="n">
        <v>13</v>
      </c>
      <c r="I64" s="46" t="n">
        <v>3</v>
      </c>
      <c r="J64" s="46" t="n">
        <v>52</v>
      </c>
      <c r="K64" s="46" t="n">
        <v>38</v>
      </c>
      <c r="L64" s="46" t="n">
        <v>98</v>
      </c>
      <c r="M64" s="46" t="n">
        <v>0</v>
      </c>
      <c r="N64" s="46" t="n">
        <v>2</v>
      </c>
      <c r="O64" s="46" t="n">
        <v>6</v>
      </c>
      <c r="P64" s="46" t="n">
        <v>21</v>
      </c>
      <c r="Q64" s="46"/>
      <c r="R64" s="46"/>
      <c r="S64" s="48"/>
      <c r="U64" s="48" t="n">
        <v>122</v>
      </c>
      <c r="V64" s="48" t="n">
        <v>116</v>
      </c>
      <c r="W64" s="49"/>
      <c r="X64" s="48" t="n">
        <v>188</v>
      </c>
      <c r="Z64" s="46" t="n">
        <v>12</v>
      </c>
      <c r="AA64" s="46" t="n">
        <f aca="false">625+Z64</f>
        <v>637</v>
      </c>
      <c r="AB64" s="46" t="n">
        <v>262</v>
      </c>
      <c r="AC64" s="50" t="n">
        <f aca="false">(AB64/AA64)*100</f>
        <v>41.1302982731554</v>
      </c>
    </row>
    <row r="65" s="42" customFormat="true" ht="12.75" hidden="false" customHeight="false" outlineLevel="0" collapsed="false">
      <c r="A65" s="51" t="n">
        <v>58</v>
      </c>
      <c r="B65" s="46" t="n">
        <v>161</v>
      </c>
      <c r="C65" s="46" t="n">
        <v>68</v>
      </c>
      <c r="D65" s="46" t="n">
        <v>26</v>
      </c>
      <c r="E65" s="46" t="n">
        <v>41</v>
      </c>
      <c r="F65" s="46" t="n">
        <v>0</v>
      </c>
      <c r="G65" s="46" t="n">
        <v>7</v>
      </c>
      <c r="H65" s="46" t="n">
        <v>8</v>
      </c>
      <c r="I65" s="46" t="n">
        <v>1</v>
      </c>
      <c r="J65" s="46" t="n">
        <v>57</v>
      </c>
      <c r="K65" s="46" t="n">
        <v>43</v>
      </c>
      <c r="L65" s="46" t="n">
        <v>145</v>
      </c>
      <c r="M65" s="46" t="n">
        <v>0</v>
      </c>
      <c r="N65" s="46" t="n">
        <v>3</v>
      </c>
      <c r="O65" s="46" t="n">
        <v>6</v>
      </c>
      <c r="P65" s="46" t="n">
        <v>36</v>
      </c>
      <c r="Q65" s="46"/>
      <c r="R65" s="46"/>
      <c r="S65" s="48"/>
      <c r="U65" s="48" t="n">
        <v>149</v>
      </c>
      <c r="V65" s="48" t="n">
        <v>164</v>
      </c>
      <c r="W65" s="49"/>
      <c r="X65" s="48" t="n">
        <v>222</v>
      </c>
      <c r="Z65" s="46" t="n">
        <v>21</v>
      </c>
      <c r="AA65" s="46" t="n">
        <f aca="false">715+Z65</f>
        <v>736</v>
      </c>
      <c r="AB65" s="46" t="n">
        <v>332</v>
      </c>
      <c r="AC65" s="50" t="n">
        <f aca="false">(AB65/AA65)*100</f>
        <v>45.1086956521739</v>
      </c>
    </row>
    <row r="66" s="42" customFormat="true" ht="12.75" hidden="false" customHeight="false" outlineLevel="0" collapsed="false">
      <c r="A66" s="51" t="n">
        <v>59</v>
      </c>
      <c r="B66" s="46" t="n">
        <v>164</v>
      </c>
      <c r="C66" s="46" t="n">
        <v>59</v>
      </c>
      <c r="D66" s="46" t="n">
        <v>26</v>
      </c>
      <c r="E66" s="46" t="n">
        <v>39</v>
      </c>
      <c r="F66" s="46" t="n">
        <v>2</v>
      </c>
      <c r="G66" s="46" t="n">
        <v>2</v>
      </c>
      <c r="H66" s="46" t="n">
        <v>9</v>
      </c>
      <c r="I66" s="46" t="n">
        <v>3</v>
      </c>
      <c r="J66" s="46" t="n">
        <v>48</v>
      </c>
      <c r="K66" s="46" t="n">
        <v>51</v>
      </c>
      <c r="L66" s="46" t="n">
        <v>118</v>
      </c>
      <c r="M66" s="46" t="n">
        <v>4</v>
      </c>
      <c r="N66" s="46" t="n">
        <v>1</v>
      </c>
      <c r="O66" s="46" t="n">
        <v>8</v>
      </c>
      <c r="P66" s="46" t="n">
        <v>37</v>
      </c>
      <c r="Q66" s="46"/>
      <c r="R66" s="46"/>
      <c r="S66" s="48"/>
      <c r="U66" s="48" t="n">
        <v>132</v>
      </c>
      <c r="V66" s="48" t="n">
        <v>118</v>
      </c>
      <c r="W66" s="49"/>
      <c r="X66" s="48" t="n">
        <v>183</v>
      </c>
      <c r="Z66" s="46" t="n">
        <v>12</v>
      </c>
      <c r="AA66" s="46" t="n">
        <f aca="false">838+Z66</f>
        <v>850</v>
      </c>
      <c r="AB66" s="46" t="n">
        <v>299</v>
      </c>
      <c r="AC66" s="50" t="n">
        <f aca="false">(AB66/AA66)*100</f>
        <v>35.1764705882353</v>
      </c>
    </row>
    <row r="67" s="42" customFormat="true" ht="12.75" hidden="false" customHeight="false" outlineLevel="0" collapsed="false">
      <c r="A67" s="51" t="n">
        <v>60</v>
      </c>
      <c r="B67" s="46" t="n">
        <v>172</v>
      </c>
      <c r="C67" s="46" t="n">
        <v>37</v>
      </c>
      <c r="D67" s="46" t="n">
        <v>29</v>
      </c>
      <c r="E67" s="46" t="n">
        <v>31</v>
      </c>
      <c r="F67" s="46" t="n">
        <v>0</v>
      </c>
      <c r="G67" s="46" t="n">
        <v>2</v>
      </c>
      <c r="H67" s="46" t="n">
        <v>8</v>
      </c>
      <c r="I67" s="46" t="n">
        <v>1</v>
      </c>
      <c r="J67" s="46" t="n">
        <v>57</v>
      </c>
      <c r="K67" s="46" t="n">
        <v>23</v>
      </c>
      <c r="L67" s="46" t="n">
        <v>138</v>
      </c>
      <c r="M67" s="46" t="n">
        <v>0</v>
      </c>
      <c r="N67" s="46" t="n">
        <v>1</v>
      </c>
      <c r="O67" s="46" t="n">
        <v>4</v>
      </c>
      <c r="P67" s="46" t="n">
        <v>25</v>
      </c>
      <c r="Q67" s="46"/>
      <c r="R67" s="46"/>
      <c r="S67" s="48"/>
      <c r="U67" s="48" t="n">
        <v>117</v>
      </c>
      <c r="V67" s="48" t="n">
        <v>133</v>
      </c>
      <c r="W67" s="49"/>
      <c r="X67" s="48" t="n">
        <v>183</v>
      </c>
      <c r="Z67" s="46" t="n">
        <v>13</v>
      </c>
      <c r="AA67" s="46" t="n">
        <f aca="false">717+Z67</f>
        <v>730</v>
      </c>
      <c r="AB67" s="46" t="n">
        <v>288</v>
      </c>
      <c r="AC67" s="50" t="n">
        <f aca="false">(AB67/AA67)*100</f>
        <v>39.4520547945205</v>
      </c>
    </row>
    <row r="68" s="42" customFormat="true" ht="12.75" hidden="false" customHeight="false" outlineLevel="0" collapsed="false">
      <c r="A68" s="45" t="n">
        <v>61</v>
      </c>
      <c r="B68" s="46" t="n">
        <v>93</v>
      </c>
      <c r="C68" s="46" t="n">
        <v>33</v>
      </c>
      <c r="D68" s="46" t="n">
        <v>15</v>
      </c>
      <c r="E68" s="46" t="n">
        <v>49</v>
      </c>
      <c r="F68" s="46" t="n">
        <v>2</v>
      </c>
      <c r="G68" s="46" t="n">
        <v>5</v>
      </c>
      <c r="H68" s="46"/>
      <c r="I68" s="46"/>
      <c r="J68" s="46"/>
      <c r="K68" s="46"/>
      <c r="L68" s="46"/>
      <c r="M68" s="46"/>
      <c r="N68" s="46"/>
      <c r="O68" s="46"/>
      <c r="P68" s="46"/>
      <c r="Q68" s="46" t="n">
        <v>85</v>
      </c>
      <c r="R68" s="47" t="n">
        <v>15</v>
      </c>
      <c r="S68" s="48" t="n">
        <v>39</v>
      </c>
      <c r="U68" s="48" t="n">
        <v>77</v>
      </c>
      <c r="V68" s="48" t="n">
        <v>119</v>
      </c>
      <c r="W68" s="49"/>
      <c r="X68" s="48" t="n">
        <v>135</v>
      </c>
      <c r="Z68" s="46" t="n">
        <v>10</v>
      </c>
      <c r="AA68" s="46" t="n">
        <f aca="false">894+Z68</f>
        <v>904</v>
      </c>
      <c r="AB68" s="46" t="n">
        <v>220</v>
      </c>
      <c r="AC68" s="50" t="n">
        <f aca="false">(AB68/AA68)*100</f>
        <v>24.3362831858407</v>
      </c>
    </row>
    <row r="69" s="42" customFormat="true" ht="13.5" hidden="false" customHeight="false" outlineLevel="0" collapsed="false">
      <c r="A69" s="45" t="n">
        <v>62</v>
      </c>
      <c r="B69" s="46" t="n">
        <v>144</v>
      </c>
      <c r="C69" s="46" t="n">
        <v>48</v>
      </c>
      <c r="D69" s="46" t="n">
        <v>17</v>
      </c>
      <c r="E69" s="46" t="n">
        <v>60</v>
      </c>
      <c r="F69" s="46" t="n">
        <v>3</v>
      </c>
      <c r="G69" s="46" t="n">
        <v>7</v>
      </c>
      <c r="H69" s="46"/>
      <c r="I69" s="46"/>
      <c r="J69" s="46"/>
      <c r="K69" s="46"/>
      <c r="L69" s="46"/>
      <c r="M69" s="46"/>
      <c r="N69" s="46"/>
      <c r="O69" s="46"/>
      <c r="P69" s="46"/>
      <c r="Q69" s="46" t="n">
        <v>126</v>
      </c>
      <c r="R69" s="47" t="n">
        <v>15</v>
      </c>
      <c r="S69" s="48" t="n">
        <v>49</v>
      </c>
      <c r="U69" s="48" t="n">
        <v>117</v>
      </c>
      <c r="V69" s="48" t="n">
        <v>151</v>
      </c>
      <c r="W69" s="49"/>
      <c r="X69" s="48" t="n">
        <v>200</v>
      </c>
      <c r="Z69" s="46" t="n">
        <v>19</v>
      </c>
      <c r="AA69" s="46" t="n">
        <f aca="false">982+Z69</f>
        <v>1001</v>
      </c>
      <c r="AB69" s="46" t="n">
        <v>294</v>
      </c>
      <c r="AC69" s="50" t="n">
        <f aca="false">(AB69/AA69)*100</f>
        <v>29.3706293706294</v>
      </c>
    </row>
    <row r="70" s="42" customFormat="true" ht="13.5" hidden="false" customHeight="false" outlineLevel="0" collapsed="false">
      <c r="A70" s="40" t="s">
        <v>42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U70" s="41"/>
      <c r="V70" s="41"/>
      <c r="W70" s="2"/>
      <c r="X70" s="41"/>
      <c r="Z70" s="43"/>
      <c r="AA70" s="43"/>
      <c r="AB70" s="43"/>
      <c r="AC70" s="44"/>
    </row>
    <row r="71" s="42" customFormat="true" ht="12.75" hidden="false" customHeight="false" outlineLevel="0" collapsed="false">
      <c r="A71" s="51" t="n">
        <v>63</v>
      </c>
      <c r="B71" s="46" t="n">
        <v>277</v>
      </c>
      <c r="C71" s="46" t="n">
        <v>98</v>
      </c>
      <c r="D71" s="46" t="n">
        <v>28</v>
      </c>
      <c r="E71" s="46" t="n">
        <v>31</v>
      </c>
      <c r="F71" s="46" t="n">
        <v>1</v>
      </c>
      <c r="G71" s="46" t="n">
        <v>3</v>
      </c>
      <c r="H71" s="46" t="n">
        <v>24</v>
      </c>
      <c r="I71" s="46" t="n">
        <v>2</v>
      </c>
      <c r="J71" s="46" t="n">
        <v>140</v>
      </c>
      <c r="K71" s="46" t="n">
        <v>81</v>
      </c>
      <c r="L71" s="46" t="n">
        <v>132</v>
      </c>
      <c r="M71" s="46" t="n">
        <v>7</v>
      </c>
      <c r="N71" s="46" t="n">
        <v>2</v>
      </c>
      <c r="O71" s="46" t="n">
        <v>5</v>
      </c>
      <c r="P71" s="46" t="n">
        <v>31</v>
      </c>
      <c r="Q71" s="46"/>
      <c r="R71" s="46"/>
      <c r="S71" s="48"/>
      <c r="U71" s="48" t="n">
        <v>229</v>
      </c>
      <c r="V71" s="48" t="n">
        <v>165</v>
      </c>
      <c r="W71" s="49"/>
      <c r="X71" s="48" t="n">
        <v>289</v>
      </c>
      <c r="Z71" s="46" t="n">
        <v>34</v>
      </c>
      <c r="AA71" s="46" t="n">
        <f aca="false">1402+Z71</f>
        <v>1436</v>
      </c>
      <c r="AB71" s="46" t="n">
        <v>458</v>
      </c>
      <c r="AC71" s="50" t="n">
        <f aca="false">(AB71/AA71)*100</f>
        <v>31.8941504178273</v>
      </c>
    </row>
    <row r="72" s="42" customFormat="true" ht="12.75" hidden="false" customHeight="false" outlineLevel="0" collapsed="false">
      <c r="A72" s="45" t="n">
        <v>64</v>
      </c>
      <c r="B72" s="46" t="n">
        <v>205</v>
      </c>
      <c r="C72" s="46" t="n">
        <v>88</v>
      </c>
      <c r="D72" s="46" t="n">
        <v>31</v>
      </c>
      <c r="E72" s="46" t="n">
        <v>105</v>
      </c>
      <c r="F72" s="46" t="n">
        <v>3</v>
      </c>
      <c r="G72" s="46" t="n">
        <v>8</v>
      </c>
      <c r="H72" s="46"/>
      <c r="I72" s="46"/>
      <c r="J72" s="46"/>
      <c r="K72" s="46"/>
      <c r="L72" s="46"/>
      <c r="M72" s="46"/>
      <c r="N72" s="46"/>
      <c r="O72" s="46"/>
      <c r="P72" s="46"/>
      <c r="Q72" s="46" t="n">
        <v>201</v>
      </c>
      <c r="R72" s="47" t="n">
        <v>16</v>
      </c>
      <c r="S72" s="48" t="n">
        <v>89</v>
      </c>
      <c r="U72" s="48" t="n">
        <v>166</v>
      </c>
      <c r="V72" s="48" t="n">
        <v>266</v>
      </c>
      <c r="W72" s="49"/>
      <c r="X72" s="48" t="n">
        <v>305</v>
      </c>
      <c r="Z72" s="46" t="n">
        <v>44</v>
      </c>
      <c r="AA72" s="46" t="n">
        <f aca="false">1228+Z72</f>
        <v>1272</v>
      </c>
      <c r="AB72" s="46" t="n">
        <v>460</v>
      </c>
      <c r="AC72" s="50" t="n">
        <f aca="false">(AB72/AA72)*100</f>
        <v>36.1635220125786</v>
      </c>
    </row>
    <row r="73" s="42" customFormat="true" ht="12.75" hidden="false" customHeight="false" outlineLevel="0" collapsed="false">
      <c r="A73" s="51" t="n">
        <v>65</v>
      </c>
      <c r="B73" s="46" t="n">
        <v>254</v>
      </c>
      <c r="C73" s="46" t="n">
        <v>53</v>
      </c>
      <c r="D73" s="46" t="n">
        <v>31</v>
      </c>
      <c r="E73" s="46" t="n">
        <v>39</v>
      </c>
      <c r="F73" s="46" t="n">
        <v>0</v>
      </c>
      <c r="G73" s="46" t="n">
        <v>2</v>
      </c>
      <c r="H73" s="46" t="n">
        <v>13</v>
      </c>
      <c r="I73" s="46" t="n">
        <v>1</v>
      </c>
      <c r="J73" s="46" t="n">
        <v>44</v>
      </c>
      <c r="K73" s="46" t="n">
        <v>72</v>
      </c>
      <c r="L73" s="46" t="n">
        <v>189</v>
      </c>
      <c r="M73" s="46" t="n">
        <v>5</v>
      </c>
      <c r="N73" s="46" t="n">
        <v>1</v>
      </c>
      <c r="O73" s="46" t="n">
        <v>9</v>
      </c>
      <c r="P73" s="46" t="n">
        <v>34</v>
      </c>
      <c r="Q73" s="46"/>
      <c r="R73" s="46"/>
      <c r="S73" s="48"/>
      <c r="U73" s="48" t="n">
        <v>162</v>
      </c>
      <c r="V73" s="48" t="n">
        <v>206</v>
      </c>
      <c r="W73" s="49"/>
      <c r="X73" s="48" t="n">
        <v>268</v>
      </c>
      <c r="Z73" s="46" t="n">
        <v>33</v>
      </c>
      <c r="AA73" s="46" t="n">
        <f aca="false">1219+Z73</f>
        <v>1252</v>
      </c>
      <c r="AB73" s="46" t="n">
        <v>412</v>
      </c>
      <c r="AC73" s="50" t="n">
        <f aca="false">(AB73/AA73)*100</f>
        <v>32.9073482428115</v>
      </c>
    </row>
    <row r="74" s="42" customFormat="true" ht="12.75" hidden="false" customHeight="false" outlineLevel="0" collapsed="false">
      <c r="A74" s="51" t="n">
        <v>66</v>
      </c>
      <c r="B74" s="46" t="n">
        <v>308</v>
      </c>
      <c r="C74" s="46" t="n">
        <v>80</v>
      </c>
      <c r="D74" s="46" t="n">
        <v>25</v>
      </c>
      <c r="E74" s="46" t="n">
        <v>27</v>
      </c>
      <c r="F74" s="46" t="n">
        <v>1</v>
      </c>
      <c r="G74" s="46" t="n">
        <v>2</v>
      </c>
      <c r="H74" s="46" t="n">
        <v>16</v>
      </c>
      <c r="I74" s="46" t="n">
        <v>6</v>
      </c>
      <c r="J74" s="46" t="n">
        <v>128</v>
      </c>
      <c r="K74" s="46" t="n">
        <v>87</v>
      </c>
      <c r="L74" s="46" t="n">
        <v>150</v>
      </c>
      <c r="M74" s="46" t="n">
        <v>5</v>
      </c>
      <c r="N74" s="46" t="n">
        <v>5</v>
      </c>
      <c r="O74" s="46" t="n">
        <v>10</v>
      </c>
      <c r="P74" s="46" t="n">
        <v>31</v>
      </c>
      <c r="Q74" s="46"/>
      <c r="R74" s="46"/>
      <c r="S74" s="48"/>
      <c r="U74" s="48" t="n">
        <v>263</v>
      </c>
      <c r="V74" s="48" t="n">
        <v>154</v>
      </c>
      <c r="W74" s="49"/>
      <c r="X74" s="48" t="n">
        <v>312</v>
      </c>
      <c r="Z74" s="46" t="n">
        <v>66</v>
      </c>
      <c r="AA74" s="46" t="n">
        <f aca="false">1033+Z74</f>
        <v>1099</v>
      </c>
      <c r="AB74" s="46" t="n">
        <v>469</v>
      </c>
      <c r="AC74" s="50" t="n">
        <f aca="false">(AB74/AA74)*100</f>
        <v>42.6751592356688</v>
      </c>
    </row>
    <row r="75" s="42" customFormat="true" ht="12.75" hidden="false" customHeight="false" outlineLevel="0" collapsed="false">
      <c r="A75" s="51" t="n">
        <v>67</v>
      </c>
      <c r="B75" s="46" t="n">
        <v>420</v>
      </c>
      <c r="C75" s="46" t="n">
        <v>102</v>
      </c>
      <c r="D75" s="46" t="n">
        <v>36</v>
      </c>
      <c r="E75" s="46" t="n">
        <v>54</v>
      </c>
      <c r="F75" s="46" t="n">
        <v>2</v>
      </c>
      <c r="G75" s="46" t="n">
        <v>4</v>
      </c>
      <c r="H75" s="46" t="n">
        <v>27</v>
      </c>
      <c r="I75" s="46" t="n">
        <v>11</v>
      </c>
      <c r="J75" s="46" t="n">
        <v>140</v>
      </c>
      <c r="K75" s="46" t="n">
        <v>113</v>
      </c>
      <c r="L75" s="46" t="n">
        <v>260</v>
      </c>
      <c r="M75" s="46" t="n">
        <v>6</v>
      </c>
      <c r="N75" s="46" t="n">
        <v>4</v>
      </c>
      <c r="O75" s="46" t="n">
        <v>11</v>
      </c>
      <c r="P75" s="46" t="n">
        <v>52</v>
      </c>
      <c r="Q75" s="46"/>
      <c r="R75" s="46"/>
      <c r="S75" s="48"/>
      <c r="U75" s="48" t="n">
        <v>334</v>
      </c>
      <c r="V75" s="48" t="n">
        <v>256</v>
      </c>
      <c r="W75" s="49"/>
      <c r="X75" s="48" t="n">
        <v>400</v>
      </c>
      <c r="Z75" s="46" t="n">
        <v>81</v>
      </c>
      <c r="AA75" s="46" t="n">
        <f aca="false">1779+Z75</f>
        <v>1860</v>
      </c>
      <c r="AB75" s="46" t="n">
        <v>656</v>
      </c>
      <c r="AC75" s="50" t="n">
        <f aca="false">(AB75/AA75)*100</f>
        <v>35.2688172043011</v>
      </c>
    </row>
    <row r="76" s="42" customFormat="true" ht="12.75" hidden="false" customHeight="false" outlineLevel="0" collapsed="false">
      <c r="A76" s="51" t="n">
        <v>68</v>
      </c>
      <c r="B76" s="46" t="n">
        <v>572</v>
      </c>
      <c r="C76" s="46" t="n">
        <v>130</v>
      </c>
      <c r="D76" s="46" t="n">
        <v>41</v>
      </c>
      <c r="E76" s="46" t="n">
        <v>57</v>
      </c>
      <c r="F76" s="46" t="n">
        <v>5</v>
      </c>
      <c r="G76" s="46" t="n">
        <v>11</v>
      </c>
      <c r="H76" s="46" t="n">
        <v>29</v>
      </c>
      <c r="I76" s="46" t="n">
        <v>10</v>
      </c>
      <c r="J76" s="46" t="n">
        <v>213</v>
      </c>
      <c r="K76" s="46" t="n">
        <v>143</v>
      </c>
      <c r="L76" s="46" t="n">
        <v>319</v>
      </c>
      <c r="M76" s="46" t="n">
        <v>6</v>
      </c>
      <c r="N76" s="46" t="n">
        <v>5</v>
      </c>
      <c r="O76" s="46" t="n">
        <v>10</v>
      </c>
      <c r="P76" s="46" t="n">
        <v>72</v>
      </c>
      <c r="Q76" s="46"/>
      <c r="R76" s="46"/>
      <c r="S76" s="48"/>
      <c r="U76" s="48" t="n">
        <v>475</v>
      </c>
      <c r="V76" s="48" t="n">
        <v>273</v>
      </c>
      <c r="W76" s="49"/>
      <c r="X76" s="48" t="n">
        <v>574</v>
      </c>
      <c r="Z76" s="46" t="n">
        <v>138</v>
      </c>
      <c r="AA76" s="46" t="n">
        <f aca="false">1840+Z76</f>
        <v>1978</v>
      </c>
      <c r="AB76" s="46" t="n">
        <v>859</v>
      </c>
      <c r="AC76" s="50" t="n">
        <f aca="false">(AB76/AA76)*100</f>
        <v>43.427704752275</v>
      </c>
    </row>
    <row r="77" s="42" customFormat="true" ht="12.75" hidden="false" customHeight="false" outlineLevel="0" collapsed="false">
      <c r="A77" s="51" t="n">
        <v>69</v>
      </c>
      <c r="B77" s="46" t="n">
        <v>33</v>
      </c>
      <c r="C77" s="46" t="n">
        <v>9</v>
      </c>
      <c r="D77" s="46" t="n">
        <v>6</v>
      </c>
      <c r="E77" s="46" t="n">
        <v>3</v>
      </c>
      <c r="F77" s="46" t="n">
        <v>1</v>
      </c>
      <c r="G77" s="46" t="n">
        <v>0</v>
      </c>
      <c r="H77" s="46" t="n">
        <v>2</v>
      </c>
      <c r="I77" s="46" t="n">
        <v>1</v>
      </c>
      <c r="J77" s="46" t="n">
        <v>14</v>
      </c>
      <c r="K77" s="46" t="n">
        <v>10</v>
      </c>
      <c r="L77" s="46" t="n">
        <v>19</v>
      </c>
      <c r="M77" s="46" t="n">
        <v>2</v>
      </c>
      <c r="N77" s="46" t="n">
        <v>0</v>
      </c>
      <c r="O77" s="46" t="n">
        <v>0</v>
      </c>
      <c r="P77" s="46" t="n">
        <v>4</v>
      </c>
      <c r="Q77" s="46"/>
      <c r="R77" s="46"/>
      <c r="S77" s="48"/>
      <c r="U77" s="48" t="n">
        <v>28</v>
      </c>
      <c r="V77" s="48" t="n">
        <v>19</v>
      </c>
      <c r="W77" s="49"/>
      <c r="X77" s="48" t="n">
        <v>37</v>
      </c>
      <c r="Z77" s="46" t="n">
        <v>7</v>
      </c>
      <c r="AA77" s="46" t="n">
        <f aca="false">217+Z77</f>
        <v>224</v>
      </c>
      <c r="AB77" s="46" t="n">
        <v>56</v>
      </c>
      <c r="AC77" s="50" t="n">
        <f aca="false">(AB77/AA77)*100</f>
        <v>25</v>
      </c>
    </row>
    <row r="78" s="42" customFormat="true" ht="12.75" hidden="false" customHeight="false" outlineLevel="0" collapsed="false">
      <c r="A78" s="51" t="n">
        <v>70</v>
      </c>
      <c r="B78" s="46" t="n">
        <v>18</v>
      </c>
      <c r="C78" s="46" t="n">
        <v>2</v>
      </c>
      <c r="D78" s="46" t="n">
        <v>1</v>
      </c>
      <c r="E78" s="46" t="n">
        <v>0</v>
      </c>
      <c r="F78" s="46" t="n">
        <v>0</v>
      </c>
      <c r="G78" s="46" t="n">
        <v>0</v>
      </c>
      <c r="H78" s="46" t="n">
        <v>0</v>
      </c>
      <c r="I78" s="46" t="n">
        <v>0</v>
      </c>
      <c r="J78" s="46" t="n">
        <v>3</v>
      </c>
      <c r="K78" s="46" t="n">
        <v>4</v>
      </c>
      <c r="L78" s="46" t="n">
        <v>10</v>
      </c>
      <c r="M78" s="46" t="n">
        <v>1</v>
      </c>
      <c r="N78" s="46" t="n">
        <v>0</v>
      </c>
      <c r="O78" s="46" t="n">
        <v>0</v>
      </c>
      <c r="P78" s="46" t="n">
        <v>0</v>
      </c>
      <c r="Q78" s="46"/>
      <c r="R78" s="46"/>
      <c r="S78" s="48"/>
      <c r="U78" s="48" t="n">
        <v>13</v>
      </c>
      <c r="V78" s="48" t="n">
        <v>3</v>
      </c>
      <c r="W78" s="49"/>
      <c r="X78" s="48" t="n">
        <v>11</v>
      </c>
      <c r="Z78" s="46" t="n">
        <v>2</v>
      </c>
      <c r="AA78" s="46" t="n">
        <f aca="false">60+Z78</f>
        <v>62</v>
      </c>
      <c r="AB78" s="46" t="n">
        <v>24</v>
      </c>
      <c r="AC78" s="50" t="n">
        <f aca="false">(AB78/AA78)*100</f>
        <v>38.7096774193548</v>
      </c>
    </row>
    <row r="79" s="42" customFormat="true" ht="12.75" hidden="false" customHeight="false" outlineLevel="0" collapsed="false">
      <c r="A79" s="51" t="n">
        <v>71</v>
      </c>
      <c r="B79" s="46" t="n">
        <v>126</v>
      </c>
      <c r="C79" s="46" t="n">
        <v>46</v>
      </c>
      <c r="D79" s="46" t="n">
        <v>10</v>
      </c>
      <c r="E79" s="46" t="n">
        <v>30</v>
      </c>
      <c r="F79" s="46" t="n">
        <v>0</v>
      </c>
      <c r="G79" s="46" t="n">
        <v>1</v>
      </c>
      <c r="H79" s="46" t="n">
        <v>7</v>
      </c>
      <c r="I79" s="46" t="n">
        <v>1</v>
      </c>
      <c r="J79" s="46" t="n">
        <v>57</v>
      </c>
      <c r="K79" s="46" t="n">
        <v>28</v>
      </c>
      <c r="L79" s="46" t="n">
        <v>79</v>
      </c>
      <c r="M79" s="46" t="n">
        <v>1</v>
      </c>
      <c r="N79" s="46" t="n">
        <v>0</v>
      </c>
      <c r="O79" s="46" t="n">
        <v>3</v>
      </c>
      <c r="P79" s="46" t="n">
        <v>25</v>
      </c>
      <c r="Q79" s="46"/>
      <c r="R79" s="46"/>
      <c r="S79" s="48"/>
      <c r="U79" s="48" t="n">
        <v>127</v>
      </c>
      <c r="V79" s="48" t="n">
        <v>71</v>
      </c>
      <c r="W79" s="49"/>
      <c r="X79" s="48" t="n">
        <v>141</v>
      </c>
      <c r="Z79" s="46" t="n">
        <v>24</v>
      </c>
      <c r="AA79" s="46" t="n">
        <f aca="false">1033+Z79</f>
        <v>1057</v>
      </c>
      <c r="AB79" s="46" t="n">
        <v>222</v>
      </c>
      <c r="AC79" s="50" t="n">
        <f aca="false">(AB79/AA79)*100</f>
        <v>21.0028382213813</v>
      </c>
    </row>
    <row r="80" s="42" customFormat="true" ht="12.75" hidden="false" customHeight="false" outlineLevel="0" collapsed="false">
      <c r="A80" s="51" t="n">
        <v>72</v>
      </c>
      <c r="B80" s="46" t="n">
        <v>149</v>
      </c>
      <c r="C80" s="46" t="n">
        <v>32</v>
      </c>
      <c r="D80" s="46" t="n">
        <v>15</v>
      </c>
      <c r="E80" s="46" t="n">
        <v>17</v>
      </c>
      <c r="F80" s="46" t="n">
        <v>0</v>
      </c>
      <c r="G80" s="46" t="n">
        <v>1</v>
      </c>
      <c r="H80" s="46" t="n">
        <v>6</v>
      </c>
      <c r="I80" s="46" t="n">
        <v>1</v>
      </c>
      <c r="J80" s="46" t="n">
        <v>55</v>
      </c>
      <c r="K80" s="46" t="n">
        <v>29</v>
      </c>
      <c r="L80" s="46" t="n">
        <v>99</v>
      </c>
      <c r="M80" s="46" t="n">
        <v>1</v>
      </c>
      <c r="N80" s="46" t="n">
        <v>0</v>
      </c>
      <c r="O80" s="46" t="n">
        <v>6</v>
      </c>
      <c r="P80" s="46" t="n">
        <v>18</v>
      </c>
      <c r="Q80" s="46"/>
      <c r="R80" s="46"/>
      <c r="S80" s="48"/>
      <c r="U80" s="48" t="n">
        <v>115</v>
      </c>
      <c r="V80" s="48" t="n">
        <v>78</v>
      </c>
      <c r="W80" s="49"/>
      <c r="X80" s="48" t="n">
        <v>133</v>
      </c>
      <c r="Z80" s="46" t="n">
        <v>24</v>
      </c>
      <c r="AA80" s="46" t="n">
        <f aca="false">804+Z80</f>
        <v>828</v>
      </c>
      <c r="AB80" s="46" t="n">
        <v>229</v>
      </c>
      <c r="AC80" s="50" t="n">
        <f aca="false">(AB80/AA80)*100</f>
        <v>27.6570048309179</v>
      </c>
    </row>
    <row r="81" s="42" customFormat="true" ht="12.75" hidden="false" customHeight="false" outlineLevel="0" collapsed="false">
      <c r="A81" s="51" t="n">
        <v>73</v>
      </c>
      <c r="B81" s="46" t="n">
        <v>356</v>
      </c>
      <c r="C81" s="46" t="n">
        <v>88</v>
      </c>
      <c r="D81" s="46" t="n">
        <v>25</v>
      </c>
      <c r="E81" s="46" t="n">
        <v>43</v>
      </c>
      <c r="F81" s="46" t="n">
        <v>1</v>
      </c>
      <c r="G81" s="46" t="n">
        <v>3</v>
      </c>
      <c r="H81" s="46" t="n">
        <v>14</v>
      </c>
      <c r="I81" s="46" t="n">
        <v>8</v>
      </c>
      <c r="J81" s="46" t="n">
        <v>163</v>
      </c>
      <c r="K81" s="46" t="n">
        <v>100</v>
      </c>
      <c r="L81" s="46" t="n">
        <v>170</v>
      </c>
      <c r="M81" s="46" t="n">
        <v>2</v>
      </c>
      <c r="N81" s="46" t="n">
        <v>4</v>
      </c>
      <c r="O81" s="46" t="n">
        <v>2</v>
      </c>
      <c r="P81" s="46" t="n">
        <v>41</v>
      </c>
      <c r="Q81" s="46"/>
      <c r="R81" s="46"/>
      <c r="S81" s="48"/>
      <c r="U81" s="48" t="n">
        <v>320</v>
      </c>
      <c r="V81" s="48" t="n">
        <v>169</v>
      </c>
      <c r="W81" s="49"/>
      <c r="X81" s="48" t="n">
        <v>385</v>
      </c>
      <c r="Z81" s="46" t="n">
        <v>69</v>
      </c>
      <c r="AA81" s="46" t="n">
        <f aca="false">1962+Z81</f>
        <v>2031</v>
      </c>
      <c r="AB81" s="46" t="n">
        <v>543</v>
      </c>
      <c r="AC81" s="50" t="n">
        <f aca="false">(AB81/AA81)*100</f>
        <v>26.7355982274741</v>
      </c>
    </row>
    <row r="82" s="42" customFormat="true" ht="12.75" hidden="false" customHeight="false" outlineLevel="0" collapsed="false">
      <c r="A82" s="51" t="n">
        <v>74</v>
      </c>
      <c r="B82" s="46" t="n">
        <v>328</v>
      </c>
      <c r="C82" s="46" t="n">
        <v>79</v>
      </c>
      <c r="D82" s="46" t="n">
        <v>35</v>
      </c>
      <c r="E82" s="46" t="n">
        <v>32</v>
      </c>
      <c r="F82" s="46" t="n">
        <v>5</v>
      </c>
      <c r="G82" s="46" t="n">
        <v>3</v>
      </c>
      <c r="H82" s="46" t="n">
        <v>12</v>
      </c>
      <c r="I82" s="46" t="n">
        <v>5</v>
      </c>
      <c r="J82" s="46" t="n">
        <v>83</v>
      </c>
      <c r="K82" s="46" t="n">
        <v>84</v>
      </c>
      <c r="L82" s="46" t="n">
        <v>227</v>
      </c>
      <c r="M82" s="46" t="n">
        <v>8</v>
      </c>
      <c r="N82" s="46" t="n">
        <v>1</v>
      </c>
      <c r="O82" s="46" t="n">
        <v>8</v>
      </c>
      <c r="P82" s="46" t="n">
        <v>30</v>
      </c>
      <c r="Q82" s="46"/>
      <c r="R82" s="46"/>
      <c r="S82" s="48"/>
      <c r="U82" s="48" t="n">
        <v>253</v>
      </c>
      <c r="V82" s="48" t="n">
        <v>176</v>
      </c>
      <c r="W82" s="49"/>
      <c r="X82" s="48" t="n">
        <v>315</v>
      </c>
      <c r="Z82" s="46" t="n">
        <v>86</v>
      </c>
      <c r="AA82" s="46" t="n">
        <f aca="false">1296+Z82</f>
        <v>1382</v>
      </c>
      <c r="AB82" s="46" t="n">
        <v>514</v>
      </c>
      <c r="AC82" s="50" t="n">
        <f aca="false">(AB82/AA82)*100</f>
        <v>37.192474674385</v>
      </c>
    </row>
    <row r="83" s="42" customFormat="true" ht="12.75" hidden="false" customHeight="false" outlineLevel="0" collapsed="false">
      <c r="A83" s="51" t="n">
        <v>75</v>
      </c>
      <c r="B83" s="46" t="n">
        <v>208</v>
      </c>
      <c r="C83" s="46" t="n">
        <v>57</v>
      </c>
      <c r="D83" s="46" t="n">
        <v>19</v>
      </c>
      <c r="E83" s="46" t="n">
        <v>26</v>
      </c>
      <c r="F83" s="46" t="n">
        <v>2</v>
      </c>
      <c r="G83" s="46" t="n">
        <v>1</v>
      </c>
      <c r="H83" s="46" t="n">
        <v>12</v>
      </c>
      <c r="I83" s="46" t="n">
        <v>1</v>
      </c>
      <c r="J83" s="46" t="n">
        <v>61</v>
      </c>
      <c r="K83" s="46" t="n">
        <v>59</v>
      </c>
      <c r="L83" s="46" t="n">
        <v>126</v>
      </c>
      <c r="M83" s="46" t="n">
        <v>4</v>
      </c>
      <c r="N83" s="46" t="n">
        <v>4</v>
      </c>
      <c r="O83" s="46" t="n">
        <v>6</v>
      </c>
      <c r="P83" s="46" t="n">
        <v>27</v>
      </c>
      <c r="Q83" s="46"/>
      <c r="R83" s="46"/>
      <c r="S83" s="48"/>
      <c r="U83" s="48" t="n">
        <v>161</v>
      </c>
      <c r="V83" s="48" t="n">
        <v>140</v>
      </c>
      <c r="W83" s="49"/>
      <c r="X83" s="48" t="n">
        <v>257</v>
      </c>
      <c r="Z83" s="46" t="n">
        <v>24</v>
      </c>
      <c r="AA83" s="46" t="n">
        <f aca="false">977+Z83</f>
        <v>1001</v>
      </c>
      <c r="AB83" s="46" t="n">
        <v>320</v>
      </c>
      <c r="AC83" s="50" t="n">
        <f aca="false">(AB83/AA83)*100</f>
        <v>31.968031968032</v>
      </c>
    </row>
    <row r="84" s="42" customFormat="true" ht="12.75" hidden="false" customHeight="false" outlineLevel="0" collapsed="false">
      <c r="A84" s="51" t="n">
        <v>76</v>
      </c>
      <c r="B84" s="46" t="n">
        <v>289</v>
      </c>
      <c r="C84" s="46" t="n">
        <v>71</v>
      </c>
      <c r="D84" s="46" t="n">
        <v>37</v>
      </c>
      <c r="E84" s="46" t="n">
        <v>34</v>
      </c>
      <c r="F84" s="46" t="n">
        <v>1</v>
      </c>
      <c r="G84" s="46" t="n">
        <v>4</v>
      </c>
      <c r="H84" s="46" t="n">
        <v>19</v>
      </c>
      <c r="I84" s="46" t="n">
        <v>8</v>
      </c>
      <c r="J84" s="46" t="n">
        <v>91</v>
      </c>
      <c r="K84" s="46" t="n">
        <v>79</v>
      </c>
      <c r="L84" s="46" t="n">
        <v>169</v>
      </c>
      <c r="M84" s="46" t="n">
        <v>3</v>
      </c>
      <c r="N84" s="46" t="n">
        <v>4</v>
      </c>
      <c r="O84" s="46" t="n">
        <v>8</v>
      </c>
      <c r="P84" s="46" t="n">
        <v>37</v>
      </c>
      <c r="Q84" s="46"/>
      <c r="R84" s="46"/>
      <c r="S84" s="48"/>
      <c r="U84" s="48" t="n">
        <v>218</v>
      </c>
      <c r="V84" s="48" t="n">
        <v>204</v>
      </c>
      <c r="W84" s="49"/>
      <c r="X84" s="48" t="n">
        <v>325</v>
      </c>
      <c r="Z84" s="46" t="n">
        <v>26</v>
      </c>
      <c r="AA84" s="46" t="n">
        <f aca="false">1080+Z84</f>
        <v>1106</v>
      </c>
      <c r="AB84" s="46" t="n">
        <v>456</v>
      </c>
      <c r="AC84" s="50" t="n">
        <f aca="false">(AB84/AA84)*100</f>
        <v>41.2296564195298</v>
      </c>
    </row>
    <row r="85" s="42" customFormat="true" ht="12.75" hidden="false" customHeight="false" outlineLevel="0" collapsed="false">
      <c r="A85" s="51" t="n">
        <v>77</v>
      </c>
      <c r="B85" s="46" t="n">
        <v>208</v>
      </c>
      <c r="C85" s="46" t="n">
        <v>54</v>
      </c>
      <c r="D85" s="46" t="n">
        <v>15</v>
      </c>
      <c r="E85" s="46" t="n">
        <v>18</v>
      </c>
      <c r="F85" s="46" t="n">
        <v>1</v>
      </c>
      <c r="G85" s="46" t="n">
        <v>3</v>
      </c>
      <c r="H85" s="46" t="n">
        <v>11</v>
      </c>
      <c r="I85" s="46" t="n">
        <v>1</v>
      </c>
      <c r="J85" s="46" t="n">
        <v>87</v>
      </c>
      <c r="K85" s="46" t="n">
        <v>47</v>
      </c>
      <c r="L85" s="46" t="n">
        <v>114</v>
      </c>
      <c r="M85" s="46" t="n">
        <v>4</v>
      </c>
      <c r="N85" s="46" t="n">
        <v>2</v>
      </c>
      <c r="O85" s="46" t="n">
        <v>1</v>
      </c>
      <c r="P85" s="46" t="n">
        <v>17</v>
      </c>
      <c r="Q85" s="46"/>
      <c r="R85" s="46"/>
      <c r="S85" s="48"/>
      <c r="U85" s="48" t="n">
        <v>188</v>
      </c>
      <c r="V85" s="48" t="n">
        <v>95</v>
      </c>
      <c r="W85" s="49"/>
      <c r="X85" s="48" t="n">
        <v>216</v>
      </c>
      <c r="Z85" s="46" t="n">
        <v>42</v>
      </c>
      <c r="AA85" s="46" t="n">
        <f aca="false">1131+Z85</f>
        <v>1173</v>
      </c>
      <c r="AB85" s="46" t="n">
        <v>319</v>
      </c>
      <c r="AC85" s="50" t="n">
        <f aca="false">(AB85/AA85)*100</f>
        <v>27.1952259164535</v>
      </c>
    </row>
    <row r="86" s="42" customFormat="true" ht="12.75" hidden="false" customHeight="false" outlineLevel="0" collapsed="false">
      <c r="A86" s="51" t="n">
        <v>78</v>
      </c>
      <c r="B86" s="46" t="n">
        <v>121</v>
      </c>
      <c r="C86" s="46" t="n">
        <v>49</v>
      </c>
      <c r="D86" s="46" t="n">
        <v>15</v>
      </c>
      <c r="E86" s="46" t="n">
        <v>14</v>
      </c>
      <c r="F86" s="46" t="n">
        <v>0</v>
      </c>
      <c r="G86" s="46" t="n">
        <v>1</v>
      </c>
      <c r="H86" s="46" t="n">
        <v>9</v>
      </c>
      <c r="I86" s="46" t="n">
        <v>1</v>
      </c>
      <c r="J86" s="46" t="n">
        <v>63</v>
      </c>
      <c r="K86" s="46" t="n">
        <v>34</v>
      </c>
      <c r="L86" s="46" t="n">
        <v>69</v>
      </c>
      <c r="M86" s="46" t="n">
        <v>2</v>
      </c>
      <c r="N86" s="46" t="n">
        <v>2</v>
      </c>
      <c r="O86" s="46" t="n">
        <v>4</v>
      </c>
      <c r="P86" s="46" t="n">
        <v>15</v>
      </c>
      <c r="Q86" s="46"/>
      <c r="R86" s="46"/>
      <c r="S86" s="48"/>
      <c r="U86" s="48" t="n">
        <v>108</v>
      </c>
      <c r="V86" s="48" t="n">
        <v>61</v>
      </c>
      <c r="W86" s="49"/>
      <c r="X86" s="48" t="n">
        <v>119</v>
      </c>
      <c r="Z86" s="46" t="n">
        <v>25</v>
      </c>
      <c r="AA86" s="46" t="n">
        <f aca="false">691+Z86</f>
        <v>716</v>
      </c>
      <c r="AB86" s="46" t="n">
        <v>210</v>
      </c>
      <c r="AC86" s="50" t="n">
        <f aca="false">(AB86/AA86)*100</f>
        <v>29.3296089385475</v>
      </c>
    </row>
    <row r="87" s="42" customFormat="true" ht="12.75" hidden="false" customHeight="false" outlineLevel="0" collapsed="false">
      <c r="A87" s="51" t="n">
        <v>79</v>
      </c>
      <c r="B87" s="46" t="n">
        <v>362</v>
      </c>
      <c r="C87" s="46" t="n">
        <v>110</v>
      </c>
      <c r="D87" s="46" t="n">
        <v>53</v>
      </c>
      <c r="E87" s="46" t="n">
        <v>30</v>
      </c>
      <c r="F87" s="46" t="n">
        <v>3</v>
      </c>
      <c r="G87" s="46" t="n">
        <v>5</v>
      </c>
      <c r="H87" s="46" t="n">
        <v>21</v>
      </c>
      <c r="I87" s="46" t="n">
        <v>5</v>
      </c>
      <c r="J87" s="46" t="n">
        <v>150</v>
      </c>
      <c r="K87" s="46" t="n">
        <v>95</v>
      </c>
      <c r="L87" s="46" t="n">
        <v>216</v>
      </c>
      <c r="M87" s="46" t="n">
        <v>8</v>
      </c>
      <c r="N87" s="46" t="n">
        <v>9</v>
      </c>
      <c r="O87" s="46" t="n">
        <v>13</v>
      </c>
      <c r="P87" s="46" t="n">
        <v>34</v>
      </c>
      <c r="Q87" s="46"/>
      <c r="R87" s="46"/>
      <c r="S87" s="48"/>
      <c r="U87" s="48" t="n">
        <v>293</v>
      </c>
      <c r="V87" s="48" t="n">
        <v>215</v>
      </c>
      <c r="W87" s="49"/>
      <c r="X87" s="48" t="n">
        <v>394</v>
      </c>
      <c r="Z87" s="46" t="n">
        <v>83</v>
      </c>
      <c r="AA87" s="46" t="n">
        <f aca="false">1606+Z87</f>
        <v>1689</v>
      </c>
      <c r="AB87" s="46" t="n">
        <v>588</v>
      </c>
      <c r="AC87" s="50" t="n">
        <f aca="false">(AB87/AA87)*100</f>
        <v>34.8134991119005</v>
      </c>
    </row>
    <row r="88" s="42" customFormat="true" ht="12.75" hidden="false" customHeight="false" outlineLevel="0" collapsed="false">
      <c r="A88" s="45" t="n">
        <v>80</v>
      </c>
      <c r="B88" s="46" t="n">
        <v>50</v>
      </c>
      <c r="C88" s="46" t="n">
        <v>23</v>
      </c>
      <c r="D88" s="46" t="n">
        <v>9</v>
      </c>
      <c r="E88" s="46" t="n">
        <v>27</v>
      </c>
      <c r="F88" s="46" t="n">
        <v>1</v>
      </c>
      <c r="G88" s="46" t="n">
        <v>7</v>
      </c>
      <c r="H88" s="46"/>
      <c r="I88" s="46"/>
      <c r="J88" s="46"/>
      <c r="K88" s="46"/>
      <c r="L88" s="46"/>
      <c r="M88" s="46"/>
      <c r="N88" s="46"/>
      <c r="O88" s="46"/>
      <c r="P88" s="46"/>
      <c r="Q88" s="46" t="n">
        <v>50</v>
      </c>
      <c r="R88" s="47" t="n">
        <v>7</v>
      </c>
      <c r="S88" s="48" t="n">
        <v>27</v>
      </c>
      <c r="U88" s="48" t="n">
        <v>40</v>
      </c>
      <c r="V88" s="48" t="n">
        <v>72</v>
      </c>
      <c r="W88" s="49"/>
      <c r="X88" s="48" t="n">
        <v>84</v>
      </c>
      <c r="Z88" s="46" t="n">
        <v>35</v>
      </c>
      <c r="AA88" s="46" t="n">
        <f aca="false">1246+Z88</f>
        <v>1281</v>
      </c>
      <c r="AB88" s="46" t="n">
        <v>123</v>
      </c>
      <c r="AC88" s="50" t="n">
        <f aca="false">(AB88/AA88)*100</f>
        <v>9.60187353629977</v>
      </c>
    </row>
    <row r="89" s="42" customFormat="true" ht="12.75" hidden="false" customHeight="false" outlineLevel="0" collapsed="false">
      <c r="A89" s="51" t="n">
        <v>81</v>
      </c>
      <c r="B89" s="46" t="n">
        <v>74</v>
      </c>
      <c r="C89" s="46" t="n">
        <v>22</v>
      </c>
      <c r="D89" s="46" t="n">
        <v>9</v>
      </c>
      <c r="E89" s="46" t="n">
        <v>18</v>
      </c>
      <c r="F89" s="46" t="n">
        <v>1</v>
      </c>
      <c r="G89" s="46" t="n">
        <v>0</v>
      </c>
      <c r="H89" s="46" t="n">
        <v>7</v>
      </c>
      <c r="I89" s="46" t="n">
        <v>1</v>
      </c>
      <c r="J89" s="46" t="n">
        <v>30</v>
      </c>
      <c r="K89" s="46" t="n">
        <v>12</v>
      </c>
      <c r="L89" s="46" t="n">
        <v>49</v>
      </c>
      <c r="M89" s="46" t="n">
        <v>1</v>
      </c>
      <c r="N89" s="46" t="n">
        <v>2</v>
      </c>
      <c r="O89" s="46" t="n">
        <v>4</v>
      </c>
      <c r="P89" s="46" t="n">
        <v>16</v>
      </c>
      <c r="Q89" s="46"/>
      <c r="R89" s="46"/>
      <c r="S89" s="48"/>
      <c r="U89" s="48" t="n">
        <v>64</v>
      </c>
      <c r="V89" s="48" t="n">
        <v>48</v>
      </c>
      <c r="W89" s="49"/>
      <c r="X89" s="48" t="n">
        <v>87</v>
      </c>
      <c r="Z89" s="46" t="n">
        <v>14</v>
      </c>
      <c r="AA89" s="46" t="n">
        <f aca="false">620+Z89</f>
        <v>634</v>
      </c>
      <c r="AB89" s="46" t="n">
        <v>131</v>
      </c>
      <c r="AC89" s="50" t="n">
        <f aca="false">(AB89/AA89)*100</f>
        <v>20.6624605678233</v>
      </c>
    </row>
    <row r="90" s="42" customFormat="true" ht="12.75" hidden="false" customHeight="false" outlineLevel="0" collapsed="false">
      <c r="A90" s="51" t="n">
        <v>82</v>
      </c>
      <c r="B90" s="46" t="n">
        <v>277</v>
      </c>
      <c r="C90" s="46" t="n">
        <v>88</v>
      </c>
      <c r="D90" s="46" t="n">
        <v>43</v>
      </c>
      <c r="E90" s="46" t="n">
        <v>57</v>
      </c>
      <c r="F90" s="46" t="n">
        <v>1</v>
      </c>
      <c r="G90" s="46" t="n">
        <v>10</v>
      </c>
      <c r="H90" s="46" t="n">
        <v>15</v>
      </c>
      <c r="I90" s="46" t="n">
        <v>11</v>
      </c>
      <c r="J90" s="46" t="n">
        <v>87</v>
      </c>
      <c r="K90" s="46" t="n">
        <v>75</v>
      </c>
      <c r="L90" s="46" t="n">
        <v>193</v>
      </c>
      <c r="M90" s="46" t="n">
        <v>0</v>
      </c>
      <c r="N90" s="46" t="n">
        <v>7</v>
      </c>
      <c r="O90" s="46" t="n">
        <v>9</v>
      </c>
      <c r="P90" s="46" t="n">
        <v>57</v>
      </c>
      <c r="Q90" s="46"/>
      <c r="R90" s="46"/>
      <c r="S90" s="48"/>
      <c r="U90" s="48" t="n">
        <v>193</v>
      </c>
      <c r="V90" s="48" t="n">
        <v>233</v>
      </c>
      <c r="W90" s="49"/>
      <c r="X90" s="48" t="n">
        <v>328</v>
      </c>
      <c r="Z90" s="46" t="n">
        <v>44</v>
      </c>
      <c r="AA90" s="46" t="n">
        <f aca="false">1663+Z90</f>
        <v>1707</v>
      </c>
      <c r="AB90" s="46" t="n">
        <v>507</v>
      </c>
      <c r="AC90" s="50" t="n">
        <f aca="false">(AB90/AA90)*100</f>
        <v>29.701230228471</v>
      </c>
    </row>
    <row r="91" s="42" customFormat="true" ht="12.75" hidden="false" customHeight="false" outlineLevel="0" collapsed="false">
      <c r="A91" s="51" t="n">
        <v>83</v>
      </c>
      <c r="B91" s="46" t="n">
        <v>286</v>
      </c>
      <c r="C91" s="46" t="n">
        <v>95</v>
      </c>
      <c r="D91" s="46" t="n">
        <v>29</v>
      </c>
      <c r="E91" s="46" t="n">
        <v>34</v>
      </c>
      <c r="F91" s="46" t="n">
        <v>1</v>
      </c>
      <c r="G91" s="46" t="n">
        <v>4</v>
      </c>
      <c r="H91" s="46" t="n">
        <v>17</v>
      </c>
      <c r="I91" s="46" t="n">
        <v>1</v>
      </c>
      <c r="J91" s="46" t="n">
        <v>115</v>
      </c>
      <c r="K91" s="46" t="n">
        <v>81</v>
      </c>
      <c r="L91" s="46" t="n">
        <v>177</v>
      </c>
      <c r="M91" s="46" t="n">
        <v>0</v>
      </c>
      <c r="N91" s="46" t="n">
        <v>3</v>
      </c>
      <c r="O91" s="46" t="n">
        <v>6</v>
      </c>
      <c r="P91" s="46" t="n">
        <v>35</v>
      </c>
      <c r="Q91" s="46"/>
      <c r="R91" s="47"/>
      <c r="S91" s="48"/>
      <c r="U91" s="48" t="n">
        <v>264</v>
      </c>
      <c r="V91" s="48" t="n">
        <v>135</v>
      </c>
      <c r="W91" s="49"/>
      <c r="X91" s="48" t="n">
        <v>299</v>
      </c>
      <c r="Z91" s="46" t="n">
        <v>77</v>
      </c>
      <c r="AA91" s="46" t="n">
        <f aca="false">1071+Z91</f>
        <v>1148</v>
      </c>
      <c r="AB91" s="46" t="n">
        <v>472</v>
      </c>
      <c r="AC91" s="50" t="n">
        <f aca="false">(AB91/AA91)*100</f>
        <v>41.1149825783972</v>
      </c>
    </row>
    <row r="92" s="42" customFormat="true" ht="12.75" hidden="false" customHeight="false" outlineLevel="0" collapsed="false">
      <c r="A92" s="45" t="n">
        <v>84</v>
      </c>
      <c r="B92" s="46" t="n">
        <v>250</v>
      </c>
      <c r="C92" s="46" t="n">
        <v>62</v>
      </c>
      <c r="D92" s="46" t="n">
        <v>36</v>
      </c>
      <c r="E92" s="46" t="n">
        <v>45</v>
      </c>
      <c r="F92" s="46" t="n">
        <v>4</v>
      </c>
      <c r="G92" s="46" t="n">
        <v>12</v>
      </c>
      <c r="H92" s="46"/>
      <c r="I92" s="46"/>
      <c r="J92" s="46"/>
      <c r="K92" s="46"/>
      <c r="L92" s="46"/>
      <c r="M92" s="46"/>
      <c r="N92" s="46"/>
      <c r="O92" s="46"/>
      <c r="P92" s="46"/>
      <c r="Q92" s="46" t="n">
        <v>219</v>
      </c>
      <c r="R92" s="47" t="n">
        <v>14</v>
      </c>
      <c r="S92" s="48" t="n">
        <v>40</v>
      </c>
      <c r="U92" s="48" t="n">
        <v>167</v>
      </c>
      <c r="V92" s="48" t="n">
        <v>215</v>
      </c>
      <c r="W92" s="49"/>
      <c r="X92" s="48" t="n">
        <v>287</v>
      </c>
      <c r="Z92" s="46" t="n">
        <v>47</v>
      </c>
      <c r="AA92" s="46" t="n">
        <f aca="false">1267+Z92</f>
        <v>1314</v>
      </c>
      <c r="AB92" s="46" t="n">
        <v>433</v>
      </c>
      <c r="AC92" s="50" t="n">
        <f aca="false">(AB92/AA92)*100</f>
        <v>32.9528158295282</v>
      </c>
    </row>
    <row r="93" s="42" customFormat="true" ht="12.75" hidden="false" customHeight="false" outlineLevel="0" collapsed="false">
      <c r="A93" s="51" t="n">
        <v>85</v>
      </c>
      <c r="B93" s="46" t="n">
        <v>298</v>
      </c>
      <c r="C93" s="46" t="n">
        <v>68</v>
      </c>
      <c r="D93" s="46" t="n">
        <v>37</v>
      </c>
      <c r="E93" s="46" t="n">
        <v>41</v>
      </c>
      <c r="F93" s="46" t="n">
        <v>5</v>
      </c>
      <c r="G93" s="46" t="n">
        <v>4</v>
      </c>
      <c r="H93" s="46" t="n">
        <v>10</v>
      </c>
      <c r="I93" s="46" t="n">
        <v>6</v>
      </c>
      <c r="J93" s="46" t="n">
        <v>91</v>
      </c>
      <c r="K93" s="46" t="n">
        <v>80</v>
      </c>
      <c r="L93" s="46" t="n">
        <v>179</v>
      </c>
      <c r="M93" s="46" t="n">
        <v>6</v>
      </c>
      <c r="N93" s="46" t="n">
        <v>4</v>
      </c>
      <c r="O93" s="46" t="n">
        <v>9</v>
      </c>
      <c r="P93" s="46" t="n">
        <v>45</v>
      </c>
      <c r="Q93" s="46"/>
      <c r="R93" s="46"/>
      <c r="S93" s="48"/>
      <c r="U93" s="48" t="n">
        <v>257</v>
      </c>
      <c r="V93" s="48" t="n">
        <v>159</v>
      </c>
      <c r="W93" s="49"/>
      <c r="X93" s="48" t="n">
        <v>306</v>
      </c>
      <c r="Z93" s="46" t="n">
        <v>30</v>
      </c>
      <c r="AA93" s="46" t="n">
        <f aca="false">1310+Z93</f>
        <v>1340</v>
      </c>
      <c r="AB93" s="46" t="n">
        <v>482</v>
      </c>
      <c r="AC93" s="50" t="n">
        <f aca="false">(AB93/AA93)*100</f>
        <v>35.9701492537313</v>
      </c>
    </row>
    <row r="94" s="42" customFormat="true" ht="12.75" hidden="false" customHeight="false" outlineLevel="0" collapsed="false">
      <c r="A94" s="51" t="n">
        <v>86</v>
      </c>
      <c r="B94" s="46" t="n">
        <v>261</v>
      </c>
      <c r="C94" s="46" t="n">
        <v>91</v>
      </c>
      <c r="D94" s="46" t="n">
        <v>31</v>
      </c>
      <c r="E94" s="46" t="n">
        <v>45</v>
      </c>
      <c r="F94" s="46" t="n">
        <v>2</v>
      </c>
      <c r="G94" s="46" t="n">
        <v>5</v>
      </c>
      <c r="H94" s="46" t="n">
        <v>15</v>
      </c>
      <c r="I94" s="46" t="n">
        <v>4</v>
      </c>
      <c r="J94" s="46" t="n">
        <v>96</v>
      </c>
      <c r="K94" s="46" t="n">
        <v>69</v>
      </c>
      <c r="L94" s="46" t="n">
        <v>193</v>
      </c>
      <c r="M94" s="46" t="n">
        <v>4</v>
      </c>
      <c r="N94" s="46" t="n">
        <v>1</v>
      </c>
      <c r="O94" s="46" t="n">
        <v>7</v>
      </c>
      <c r="P94" s="46" t="n">
        <v>46</v>
      </c>
      <c r="Q94" s="46"/>
      <c r="R94" s="46"/>
      <c r="S94" s="48"/>
      <c r="U94" s="48" t="n">
        <v>191</v>
      </c>
      <c r="V94" s="48" t="n">
        <v>201</v>
      </c>
      <c r="W94" s="49"/>
      <c r="X94" s="48" t="n">
        <v>310</v>
      </c>
      <c r="Z94" s="46" t="n">
        <v>55</v>
      </c>
      <c r="AA94" s="46" t="n">
        <f aca="false">1674+Z94</f>
        <v>1729</v>
      </c>
      <c r="AB94" s="46" t="n">
        <v>465</v>
      </c>
      <c r="AC94" s="50" t="n">
        <f aca="false">(AB94/AA94)*100</f>
        <v>26.8941584731058</v>
      </c>
    </row>
    <row r="95" s="42" customFormat="true" ht="12.75" hidden="false" customHeight="false" outlineLevel="0" collapsed="false">
      <c r="A95" s="51" t="n">
        <v>87</v>
      </c>
      <c r="B95" s="46" t="n">
        <v>351</v>
      </c>
      <c r="C95" s="46" t="n">
        <v>87</v>
      </c>
      <c r="D95" s="46" t="n">
        <v>33</v>
      </c>
      <c r="E95" s="46" t="n">
        <v>54</v>
      </c>
      <c r="F95" s="46" t="n">
        <v>0</v>
      </c>
      <c r="G95" s="46" t="n">
        <v>6</v>
      </c>
      <c r="H95" s="46" t="n">
        <v>24</v>
      </c>
      <c r="I95" s="46" t="n">
        <v>5</v>
      </c>
      <c r="J95" s="46" t="n">
        <v>127</v>
      </c>
      <c r="K95" s="46" t="n">
        <v>91</v>
      </c>
      <c r="L95" s="46" t="n">
        <v>183</v>
      </c>
      <c r="M95" s="46" t="n">
        <v>8</v>
      </c>
      <c r="N95" s="46" t="n">
        <v>4</v>
      </c>
      <c r="O95" s="46" t="n">
        <v>16</v>
      </c>
      <c r="P95" s="46" t="n">
        <v>51</v>
      </c>
      <c r="Q95" s="46"/>
      <c r="R95" s="46"/>
      <c r="S95" s="48"/>
      <c r="U95" s="48" t="n">
        <v>243</v>
      </c>
      <c r="V95" s="48" t="n">
        <v>252</v>
      </c>
      <c r="W95" s="49"/>
      <c r="X95" s="48" t="n">
        <v>383</v>
      </c>
      <c r="Z95" s="46" t="n">
        <v>80</v>
      </c>
      <c r="AA95" s="46" t="n">
        <f aca="false">1899+Z95</f>
        <v>1979</v>
      </c>
      <c r="AB95" s="46" t="n">
        <v>566</v>
      </c>
      <c r="AC95" s="50" t="n">
        <f aca="false">(AB95/AA95)*100</f>
        <v>28.600303183426</v>
      </c>
    </row>
    <row r="96" s="42" customFormat="true" ht="12.75" hidden="false" customHeight="false" outlineLevel="0" collapsed="false">
      <c r="A96" s="51" t="n">
        <v>88</v>
      </c>
      <c r="B96" s="46" t="n">
        <v>334</v>
      </c>
      <c r="C96" s="46" t="n">
        <v>97</v>
      </c>
      <c r="D96" s="46" t="n">
        <v>24</v>
      </c>
      <c r="E96" s="46" t="n">
        <v>71</v>
      </c>
      <c r="F96" s="46" t="n">
        <v>2</v>
      </c>
      <c r="G96" s="46" t="n">
        <v>6</v>
      </c>
      <c r="H96" s="46" t="n">
        <v>13</v>
      </c>
      <c r="I96" s="46" t="n">
        <v>6</v>
      </c>
      <c r="J96" s="46" t="n">
        <v>117</v>
      </c>
      <c r="K96" s="46" t="n">
        <v>70</v>
      </c>
      <c r="L96" s="46" t="n">
        <v>223</v>
      </c>
      <c r="M96" s="46" t="n">
        <v>2</v>
      </c>
      <c r="N96" s="46" t="n">
        <v>2</v>
      </c>
      <c r="O96" s="46" t="n">
        <v>12</v>
      </c>
      <c r="P96" s="46" t="n">
        <v>68</v>
      </c>
      <c r="Q96" s="46"/>
      <c r="R96" s="46"/>
      <c r="S96" s="48"/>
      <c r="U96" s="48" t="n">
        <v>254</v>
      </c>
      <c r="V96" s="48" t="n">
        <v>224</v>
      </c>
      <c r="W96" s="49"/>
      <c r="X96" s="48" t="n">
        <v>346</v>
      </c>
      <c r="Z96" s="46" t="n">
        <v>58</v>
      </c>
      <c r="AA96" s="46" t="n">
        <f aca="false">1815+Z96</f>
        <v>1873</v>
      </c>
      <c r="AB96" s="46" t="n">
        <v>568</v>
      </c>
      <c r="AC96" s="50" t="n">
        <f aca="false">(AB96/AA96)*100</f>
        <v>30.3256807261079</v>
      </c>
    </row>
    <row r="97" s="42" customFormat="true" ht="12.75" hidden="false" customHeight="false" outlineLevel="0" collapsed="false">
      <c r="A97" s="51" t="n">
        <v>89</v>
      </c>
      <c r="B97" s="46" t="n">
        <v>199</v>
      </c>
      <c r="C97" s="46" t="n">
        <v>57</v>
      </c>
      <c r="D97" s="46" t="n">
        <v>26</v>
      </c>
      <c r="E97" s="46" t="n">
        <v>30</v>
      </c>
      <c r="F97" s="46" t="n">
        <v>3</v>
      </c>
      <c r="G97" s="46" t="n">
        <v>2</v>
      </c>
      <c r="H97" s="46" t="n">
        <v>23</v>
      </c>
      <c r="I97" s="46" t="n">
        <v>3</v>
      </c>
      <c r="J97" s="46" t="n">
        <v>59</v>
      </c>
      <c r="K97" s="46" t="n">
        <v>59</v>
      </c>
      <c r="L97" s="46" t="n">
        <v>126</v>
      </c>
      <c r="M97" s="46" t="n">
        <v>6</v>
      </c>
      <c r="N97" s="46" t="n">
        <v>0</v>
      </c>
      <c r="O97" s="46" t="n">
        <v>3</v>
      </c>
      <c r="P97" s="46" t="n">
        <v>28</v>
      </c>
      <c r="Q97" s="46"/>
      <c r="R97" s="46"/>
      <c r="S97" s="48"/>
      <c r="U97" s="48" t="n">
        <v>166</v>
      </c>
      <c r="V97" s="48" t="n">
        <v>149</v>
      </c>
      <c r="W97" s="49"/>
      <c r="X97" s="48" t="n">
        <v>222</v>
      </c>
      <c r="Z97" s="46" t="n">
        <v>44</v>
      </c>
      <c r="AA97" s="46" t="n">
        <f aca="false">1112+Z97</f>
        <v>1156</v>
      </c>
      <c r="AB97" s="46" t="n">
        <v>340</v>
      </c>
      <c r="AC97" s="50" t="n">
        <f aca="false">(AB97/AA97)*100</f>
        <v>29.4117647058824</v>
      </c>
    </row>
    <row r="98" s="42" customFormat="true" ht="12.75" hidden="false" customHeight="false" outlineLevel="0" collapsed="false">
      <c r="A98" s="51" t="n">
        <v>90</v>
      </c>
      <c r="B98" s="46" t="n">
        <v>334</v>
      </c>
      <c r="C98" s="46" t="n">
        <v>70</v>
      </c>
      <c r="D98" s="46" t="n">
        <v>33</v>
      </c>
      <c r="E98" s="46" t="n">
        <v>48</v>
      </c>
      <c r="F98" s="46" t="n">
        <v>3</v>
      </c>
      <c r="G98" s="46" t="n">
        <v>2</v>
      </c>
      <c r="H98" s="46" t="n">
        <v>21</v>
      </c>
      <c r="I98" s="46" t="n">
        <v>5</v>
      </c>
      <c r="J98" s="46" t="n">
        <v>130</v>
      </c>
      <c r="K98" s="46" t="n">
        <v>66</v>
      </c>
      <c r="L98" s="46" t="n">
        <v>189</v>
      </c>
      <c r="M98" s="46" t="n">
        <v>3</v>
      </c>
      <c r="N98" s="46" t="n">
        <v>0</v>
      </c>
      <c r="O98" s="46" t="n">
        <v>7</v>
      </c>
      <c r="P98" s="46" t="n">
        <v>42</v>
      </c>
      <c r="Q98" s="46"/>
      <c r="R98" s="46"/>
      <c r="S98" s="48"/>
      <c r="U98" s="48" t="n">
        <v>288</v>
      </c>
      <c r="V98" s="48" t="n">
        <v>181</v>
      </c>
      <c r="W98" s="49"/>
      <c r="X98" s="48" t="n">
        <v>366</v>
      </c>
      <c r="Z98" s="46" t="n">
        <v>52</v>
      </c>
      <c r="AA98" s="46" t="n">
        <f aca="false">1452+Z98</f>
        <v>1504</v>
      </c>
      <c r="AB98" s="46" t="n">
        <v>516</v>
      </c>
      <c r="AC98" s="50" t="n">
        <f aca="false">(AB98/AA98)*100</f>
        <v>34.3085106382979</v>
      </c>
    </row>
    <row r="99" s="42" customFormat="true" ht="12.75" hidden="false" customHeight="false" outlineLevel="0" collapsed="false">
      <c r="A99" s="51" t="n">
        <v>91</v>
      </c>
      <c r="B99" s="46" t="n">
        <v>599</v>
      </c>
      <c r="C99" s="46" t="n">
        <v>149</v>
      </c>
      <c r="D99" s="46" t="n">
        <v>55</v>
      </c>
      <c r="E99" s="46" t="n">
        <v>59</v>
      </c>
      <c r="F99" s="46" t="n">
        <v>8</v>
      </c>
      <c r="G99" s="46" t="n">
        <v>13</v>
      </c>
      <c r="H99" s="46" t="n">
        <v>23</v>
      </c>
      <c r="I99" s="46" t="n">
        <v>9</v>
      </c>
      <c r="J99" s="46" t="n">
        <v>250</v>
      </c>
      <c r="K99" s="46" t="n">
        <v>147</v>
      </c>
      <c r="L99" s="46" t="n">
        <v>313</v>
      </c>
      <c r="M99" s="46" t="n">
        <v>8</v>
      </c>
      <c r="N99" s="46" t="n">
        <v>11</v>
      </c>
      <c r="O99" s="46" t="n">
        <v>20</v>
      </c>
      <c r="P99" s="46" t="n">
        <v>72</v>
      </c>
      <c r="Q99" s="46"/>
      <c r="R99" s="46"/>
      <c r="S99" s="48"/>
      <c r="U99" s="48" t="n">
        <v>579</v>
      </c>
      <c r="V99" s="48" t="n">
        <v>265</v>
      </c>
      <c r="W99" s="49"/>
      <c r="X99" s="48" t="n">
        <v>677</v>
      </c>
      <c r="Z99" s="46" t="n">
        <v>101</v>
      </c>
      <c r="AA99" s="46" t="n">
        <f aca="false">2645+Z99</f>
        <v>2746</v>
      </c>
      <c r="AB99" s="46" t="n">
        <v>933</v>
      </c>
      <c r="AC99" s="50" t="n">
        <f aca="false">(AB99/AA99)*100</f>
        <v>33.9766933721777</v>
      </c>
    </row>
    <row r="100" s="42" customFormat="true" ht="12.75" hidden="false" customHeight="false" outlineLevel="0" collapsed="false">
      <c r="A100" s="51" t="n">
        <v>92</v>
      </c>
      <c r="B100" s="46" t="n">
        <v>188</v>
      </c>
      <c r="C100" s="46" t="n">
        <v>51</v>
      </c>
      <c r="D100" s="46" t="n">
        <v>23</v>
      </c>
      <c r="E100" s="46" t="n">
        <v>12</v>
      </c>
      <c r="F100" s="46" t="n">
        <v>7</v>
      </c>
      <c r="G100" s="46" t="n">
        <v>3</v>
      </c>
      <c r="H100" s="46" t="n">
        <v>5</v>
      </c>
      <c r="I100" s="46" t="n">
        <v>3</v>
      </c>
      <c r="J100" s="46" t="n">
        <v>72</v>
      </c>
      <c r="K100" s="46" t="n">
        <v>44</v>
      </c>
      <c r="L100" s="46" t="n">
        <v>120</v>
      </c>
      <c r="M100" s="46" t="n">
        <v>4</v>
      </c>
      <c r="N100" s="46" t="n">
        <v>3</v>
      </c>
      <c r="O100" s="46" t="n">
        <v>2</v>
      </c>
      <c r="P100" s="46" t="n">
        <v>20</v>
      </c>
      <c r="Q100" s="46"/>
      <c r="R100" s="46"/>
      <c r="S100" s="48"/>
      <c r="U100" s="48" t="n">
        <v>185</v>
      </c>
      <c r="V100" s="48" t="n">
        <v>69</v>
      </c>
      <c r="W100" s="49"/>
      <c r="X100" s="48" t="n">
        <v>200</v>
      </c>
      <c r="Z100" s="46" t="n">
        <v>26</v>
      </c>
      <c r="AA100" s="46" t="n">
        <f aca="false">798+Z100</f>
        <v>824</v>
      </c>
      <c r="AB100" s="46" t="n">
        <v>295</v>
      </c>
      <c r="AC100" s="50" t="n">
        <f aca="false">(AB100/AA100)*100</f>
        <v>35.8009708737864</v>
      </c>
    </row>
    <row r="101" s="42" customFormat="true" ht="13.5" hidden="false" customHeight="false" outlineLevel="0" collapsed="false">
      <c r="A101" s="51" t="n">
        <v>93</v>
      </c>
      <c r="B101" s="46" t="n">
        <v>185</v>
      </c>
      <c r="C101" s="46" t="n">
        <v>49</v>
      </c>
      <c r="D101" s="46" t="n">
        <v>25</v>
      </c>
      <c r="E101" s="46" t="n">
        <v>22</v>
      </c>
      <c r="F101" s="46" t="n">
        <v>3</v>
      </c>
      <c r="G101" s="46" t="n">
        <v>4</v>
      </c>
      <c r="H101" s="46" t="n">
        <v>6</v>
      </c>
      <c r="I101" s="46" t="n">
        <v>3</v>
      </c>
      <c r="J101" s="46" t="n">
        <v>78</v>
      </c>
      <c r="K101" s="46" t="n">
        <v>63</v>
      </c>
      <c r="L101" s="46" t="n">
        <v>92</v>
      </c>
      <c r="M101" s="46" t="n">
        <v>5</v>
      </c>
      <c r="N101" s="46" t="n">
        <v>3</v>
      </c>
      <c r="O101" s="46" t="n">
        <v>5</v>
      </c>
      <c r="P101" s="46" t="n">
        <v>28</v>
      </c>
      <c r="Q101" s="46"/>
      <c r="R101" s="46"/>
      <c r="S101" s="48"/>
      <c r="U101" s="48" t="n">
        <v>158</v>
      </c>
      <c r="V101" s="48" t="n">
        <v>113</v>
      </c>
      <c r="W101" s="49"/>
      <c r="X101" s="48" t="n">
        <v>223</v>
      </c>
      <c r="Z101" s="46" t="n">
        <v>14</v>
      </c>
      <c r="AA101" s="46" t="n">
        <f aca="false">943+Z101</f>
        <v>957</v>
      </c>
      <c r="AB101" s="46" t="n">
        <v>304</v>
      </c>
      <c r="AC101" s="50" t="n">
        <f aca="false">(AB101/AA101)*100</f>
        <v>31.7659352142111</v>
      </c>
    </row>
    <row r="102" s="42" customFormat="true" ht="13.5" hidden="false" customHeight="false" outlineLevel="0" collapsed="false">
      <c r="A102" s="40" t="s">
        <v>42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U102" s="41"/>
      <c r="V102" s="41"/>
      <c r="W102" s="2"/>
      <c r="X102" s="41"/>
      <c r="Z102" s="43"/>
      <c r="AA102" s="43"/>
      <c r="AB102" s="43"/>
      <c r="AC102" s="44"/>
    </row>
    <row r="103" s="42" customFormat="true" ht="12.75" hidden="false" customHeight="false" outlineLevel="0" collapsed="false">
      <c r="A103" s="51" t="n">
        <v>94</v>
      </c>
      <c r="B103" s="46" t="n">
        <v>102</v>
      </c>
      <c r="C103" s="46" t="n">
        <v>19</v>
      </c>
      <c r="D103" s="46" t="n">
        <v>6</v>
      </c>
      <c r="E103" s="46" t="n">
        <v>13</v>
      </c>
      <c r="F103" s="46" t="n">
        <v>3</v>
      </c>
      <c r="G103" s="46" t="n">
        <v>2</v>
      </c>
      <c r="H103" s="46" t="n">
        <v>7</v>
      </c>
      <c r="I103" s="46" t="n">
        <v>2</v>
      </c>
      <c r="J103" s="46" t="n">
        <v>42</v>
      </c>
      <c r="K103" s="46" t="n">
        <v>18</v>
      </c>
      <c r="L103" s="46" t="n">
        <v>43</v>
      </c>
      <c r="M103" s="46" t="n">
        <v>0</v>
      </c>
      <c r="N103" s="46" t="n">
        <v>5</v>
      </c>
      <c r="O103" s="46" t="n">
        <v>3</v>
      </c>
      <c r="P103" s="46" t="n">
        <v>17</v>
      </c>
      <c r="Q103" s="46"/>
      <c r="R103" s="46"/>
      <c r="S103" s="48"/>
      <c r="U103" s="48" t="n">
        <v>87</v>
      </c>
      <c r="V103" s="48" t="n">
        <v>41</v>
      </c>
      <c r="W103" s="49"/>
      <c r="X103" s="48" t="n">
        <v>98</v>
      </c>
      <c r="Z103" s="46" t="n">
        <v>13</v>
      </c>
      <c r="AA103" s="46" t="n">
        <f aca="false">427+Z103</f>
        <v>440</v>
      </c>
      <c r="AB103" s="46" t="n">
        <v>151</v>
      </c>
      <c r="AC103" s="50" t="n">
        <f aca="false">(AB103/AA103)*100</f>
        <v>34.3181818181818</v>
      </c>
    </row>
    <row r="104" s="42" customFormat="true" ht="12.75" hidden="false" customHeight="false" outlineLevel="0" collapsed="false">
      <c r="A104" s="51" t="n">
        <v>95</v>
      </c>
      <c r="B104" s="46" t="n">
        <v>259</v>
      </c>
      <c r="C104" s="46" t="n">
        <v>60</v>
      </c>
      <c r="D104" s="46" t="n">
        <v>23</v>
      </c>
      <c r="E104" s="46" t="n">
        <v>45</v>
      </c>
      <c r="F104" s="46" t="n">
        <v>2</v>
      </c>
      <c r="G104" s="46" t="n">
        <v>3</v>
      </c>
      <c r="H104" s="46" t="n">
        <v>14</v>
      </c>
      <c r="I104" s="46" t="n">
        <v>4</v>
      </c>
      <c r="J104" s="46" t="n">
        <v>112</v>
      </c>
      <c r="K104" s="46" t="n">
        <v>68</v>
      </c>
      <c r="L104" s="46" t="n">
        <v>130</v>
      </c>
      <c r="M104" s="46" t="n">
        <v>5</v>
      </c>
      <c r="N104" s="46" t="n">
        <v>3</v>
      </c>
      <c r="O104" s="46" t="n">
        <v>5</v>
      </c>
      <c r="P104" s="46" t="n">
        <v>42</v>
      </c>
      <c r="Q104" s="46"/>
      <c r="R104" s="46"/>
      <c r="S104" s="48"/>
      <c r="U104" s="48" t="n">
        <v>227</v>
      </c>
      <c r="V104" s="48" t="n">
        <v>150</v>
      </c>
      <c r="W104" s="49"/>
      <c r="X104" s="48" t="n">
        <v>305</v>
      </c>
      <c r="Z104" s="46" t="n">
        <v>55</v>
      </c>
      <c r="AA104" s="46" t="n">
        <f aca="false">1795+Z104</f>
        <v>1850</v>
      </c>
      <c r="AB104" s="46" t="n">
        <v>414</v>
      </c>
      <c r="AC104" s="50" t="n">
        <f aca="false">(AB104/AA104)*100</f>
        <v>22.3783783783784</v>
      </c>
    </row>
    <row r="105" s="42" customFormat="true" ht="12.75" hidden="false" customHeight="false" outlineLevel="0" collapsed="false">
      <c r="A105" s="51" t="n">
        <v>96</v>
      </c>
      <c r="B105" s="46" t="n">
        <v>170</v>
      </c>
      <c r="C105" s="46" t="n">
        <v>64</v>
      </c>
      <c r="D105" s="46" t="n">
        <v>20</v>
      </c>
      <c r="E105" s="46" t="n">
        <v>24</v>
      </c>
      <c r="F105" s="46" t="n">
        <v>0</v>
      </c>
      <c r="G105" s="46" t="n">
        <v>1</v>
      </c>
      <c r="H105" s="46" t="n">
        <v>11</v>
      </c>
      <c r="I105" s="46" t="n">
        <v>5</v>
      </c>
      <c r="J105" s="46" t="n">
        <v>71</v>
      </c>
      <c r="K105" s="46" t="n">
        <v>51</v>
      </c>
      <c r="L105" s="46" t="n">
        <v>106</v>
      </c>
      <c r="M105" s="46" t="n">
        <v>1</v>
      </c>
      <c r="N105" s="46" t="n">
        <v>0</v>
      </c>
      <c r="O105" s="46" t="n">
        <v>3</v>
      </c>
      <c r="P105" s="46" t="n">
        <v>19</v>
      </c>
      <c r="Q105" s="46"/>
      <c r="R105" s="46"/>
      <c r="S105" s="48"/>
      <c r="U105" s="48" t="n">
        <v>171</v>
      </c>
      <c r="V105" s="48" t="n">
        <v>86</v>
      </c>
      <c r="W105" s="49"/>
      <c r="X105" s="48" t="n">
        <v>194</v>
      </c>
      <c r="Z105" s="46" t="n">
        <v>30</v>
      </c>
      <c r="AA105" s="46" t="n">
        <f aca="false">1356+Z105</f>
        <v>1386</v>
      </c>
      <c r="AB105" s="46" t="n">
        <v>293</v>
      </c>
      <c r="AC105" s="50" t="n">
        <f aca="false">(AB105/AA105)*100</f>
        <v>21.1399711399711</v>
      </c>
    </row>
    <row r="106" s="42" customFormat="true" ht="12.75" hidden="false" customHeight="false" outlineLevel="0" collapsed="false">
      <c r="A106" s="51" t="n">
        <v>97</v>
      </c>
      <c r="B106" s="46" t="n">
        <v>243</v>
      </c>
      <c r="C106" s="46" t="n">
        <v>48</v>
      </c>
      <c r="D106" s="46" t="n">
        <v>16</v>
      </c>
      <c r="E106" s="46" t="n">
        <v>23</v>
      </c>
      <c r="F106" s="46" t="n">
        <v>1</v>
      </c>
      <c r="G106" s="46" t="n">
        <v>5</v>
      </c>
      <c r="H106" s="46" t="n">
        <v>7</v>
      </c>
      <c r="I106" s="46" t="n">
        <v>2</v>
      </c>
      <c r="J106" s="46" t="n">
        <v>103</v>
      </c>
      <c r="K106" s="46" t="n">
        <v>66</v>
      </c>
      <c r="L106" s="46" t="n">
        <v>103</v>
      </c>
      <c r="M106" s="46" t="n">
        <v>2</v>
      </c>
      <c r="N106" s="46" t="n">
        <v>4</v>
      </c>
      <c r="O106" s="46" t="n">
        <v>5</v>
      </c>
      <c r="P106" s="46" t="n">
        <v>26</v>
      </c>
      <c r="Q106" s="46"/>
      <c r="R106" s="46"/>
      <c r="S106" s="48"/>
      <c r="U106" s="48" t="n">
        <v>178</v>
      </c>
      <c r="V106" s="48" t="n">
        <v>121</v>
      </c>
      <c r="W106" s="49"/>
      <c r="X106" s="48" t="n">
        <v>241</v>
      </c>
      <c r="Z106" s="46" t="n">
        <v>36</v>
      </c>
      <c r="AA106" s="46" t="n">
        <f aca="false">1117+Z106</f>
        <v>1153</v>
      </c>
      <c r="AB106" s="46" t="n">
        <v>356</v>
      </c>
      <c r="AC106" s="50" t="n">
        <f aca="false">(AB106/AA106)*100</f>
        <v>30.8759757155247</v>
      </c>
    </row>
    <row r="107" s="42" customFormat="true" ht="12.75" hidden="false" customHeight="false" outlineLevel="0" collapsed="false">
      <c r="A107" s="51" t="n">
        <v>98</v>
      </c>
      <c r="B107" s="46" t="n">
        <v>279</v>
      </c>
      <c r="C107" s="46" t="n">
        <v>74</v>
      </c>
      <c r="D107" s="46" t="n">
        <v>23</v>
      </c>
      <c r="E107" s="46" t="n">
        <v>36</v>
      </c>
      <c r="F107" s="46" t="n">
        <v>3</v>
      </c>
      <c r="G107" s="46" t="n">
        <v>2</v>
      </c>
      <c r="H107" s="46" t="n">
        <v>8</v>
      </c>
      <c r="I107" s="46" t="n">
        <v>7</v>
      </c>
      <c r="J107" s="46" t="n">
        <v>115</v>
      </c>
      <c r="K107" s="46" t="n">
        <v>71</v>
      </c>
      <c r="L107" s="46" t="n">
        <v>141</v>
      </c>
      <c r="M107" s="46" t="n">
        <v>1</v>
      </c>
      <c r="N107" s="46" t="n">
        <v>3</v>
      </c>
      <c r="O107" s="46" t="n">
        <v>7</v>
      </c>
      <c r="P107" s="46" t="n">
        <v>35</v>
      </c>
      <c r="Q107" s="46"/>
      <c r="R107" s="46"/>
      <c r="S107" s="48"/>
      <c r="U107" s="48" t="n">
        <v>245</v>
      </c>
      <c r="V107" s="48" t="n">
        <v>143</v>
      </c>
      <c r="W107" s="49"/>
      <c r="X107" s="48" t="n">
        <v>317</v>
      </c>
      <c r="Z107" s="46" t="n">
        <v>43</v>
      </c>
      <c r="AA107" s="46" t="n">
        <f aca="false">1819+Z107</f>
        <v>1862</v>
      </c>
      <c r="AB107" s="46" t="n">
        <v>446</v>
      </c>
      <c r="AC107" s="50" t="n">
        <f aca="false">(AB107/AA107)*100</f>
        <v>23.952738990333</v>
      </c>
    </row>
    <row r="108" s="42" customFormat="true" ht="12.75" hidden="false" customHeight="false" outlineLevel="0" collapsed="false">
      <c r="A108" s="51" t="n">
        <v>99</v>
      </c>
      <c r="B108" s="46" t="n">
        <v>391</v>
      </c>
      <c r="C108" s="46" t="n">
        <v>130</v>
      </c>
      <c r="D108" s="46" t="n">
        <v>35</v>
      </c>
      <c r="E108" s="46" t="n">
        <v>44</v>
      </c>
      <c r="F108" s="46" t="n">
        <v>0</v>
      </c>
      <c r="G108" s="46" t="n">
        <v>8</v>
      </c>
      <c r="H108" s="46" t="n">
        <v>30</v>
      </c>
      <c r="I108" s="46" t="n">
        <v>1</v>
      </c>
      <c r="J108" s="46" t="n">
        <v>161</v>
      </c>
      <c r="K108" s="46" t="n">
        <v>122</v>
      </c>
      <c r="L108" s="46" t="n">
        <v>204</v>
      </c>
      <c r="M108" s="46" t="n">
        <v>8</v>
      </c>
      <c r="N108" s="46" t="n">
        <v>0</v>
      </c>
      <c r="O108" s="46" t="n">
        <v>13</v>
      </c>
      <c r="P108" s="46" t="n">
        <v>48</v>
      </c>
      <c r="Q108" s="46"/>
      <c r="R108" s="46"/>
      <c r="S108" s="48"/>
      <c r="U108" s="48" t="n">
        <v>366</v>
      </c>
      <c r="V108" s="48" t="n">
        <v>218</v>
      </c>
      <c r="W108" s="49"/>
      <c r="X108" s="48" t="n">
        <v>457</v>
      </c>
      <c r="Z108" s="46" t="n">
        <v>45</v>
      </c>
      <c r="AA108" s="46" t="n">
        <f aca="false">1512+Z108</f>
        <v>1557</v>
      </c>
      <c r="AB108" s="46" t="n">
        <v>630</v>
      </c>
      <c r="AC108" s="50" t="n">
        <f aca="false">(AB108/AA108)*100</f>
        <v>40.4624277456647</v>
      </c>
    </row>
    <row r="109" s="42" customFormat="true" ht="12.75" hidden="false" customHeight="false" outlineLevel="0" collapsed="false">
      <c r="A109" s="51" t="n">
        <v>100</v>
      </c>
      <c r="B109" s="46" t="n">
        <v>287</v>
      </c>
      <c r="C109" s="46" t="n">
        <v>59</v>
      </c>
      <c r="D109" s="46" t="n">
        <v>27</v>
      </c>
      <c r="E109" s="46" t="n">
        <v>30</v>
      </c>
      <c r="F109" s="46" t="n">
        <v>0</v>
      </c>
      <c r="G109" s="46" t="n">
        <v>2</v>
      </c>
      <c r="H109" s="46" t="n">
        <v>11</v>
      </c>
      <c r="I109" s="46" t="n">
        <v>2</v>
      </c>
      <c r="J109" s="46" t="n">
        <v>120</v>
      </c>
      <c r="K109" s="46" t="n">
        <v>91</v>
      </c>
      <c r="L109" s="46" t="n">
        <v>122</v>
      </c>
      <c r="M109" s="46" t="n">
        <v>5</v>
      </c>
      <c r="N109" s="46" t="n">
        <v>3</v>
      </c>
      <c r="O109" s="46" t="n">
        <v>3</v>
      </c>
      <c r="P109" s="46" t="n">
        <v>29</v>
      </c>
      <c r="Q109" s="46"/>
      <c r="R109" s="46"/>
      <c r="S109" s="48"/>
      <c r="U109" s="48" t="n">
        <v>213</v>
      </c>
      <c r="V109" s="48" t="n">
        <v>163</v>
      </c>
      <c r="W109" s="49"/>
      <c r="X109" s="48" t="n">
        <v>291</v>
      </c>
      <c r="Z109" s="46" t="n">
        <v>70</v>
      </c>
      <c r="AA109" s="46" t="n">
        <f aca="false">1273+Z109</f>
        <v>1343</v>
      </c>
      <c r="AB109" s="46" t="n">
        <v>426</v>
      </c>
      <c r="AC109" s="50" t="n">
        <f aca="false">(AB109/AA109)*100</f>
        <v>31.7200297840655</v>
      </c>
    </row>
    <row r="110" s="42" customFormat="true" ht="12.75" hidden="false" customHeight="false" outlineLevel="0" collapsed="false">
      <c r="A110" s="51" t="n">
        <v>101</v>
      </c>
      <c r="B110" s="46" t="n">
        <v>329</v>
      </c>
      <c r="C110" s="46" t="n">
        <v>112</v>
      </c>
      <c r="D110" s="46" t="n">
        <v>34</v>
      </c>
      <c r="E110" s="46" t="n">
        <v>37</v>
      </c>
      <c r="F110" s="46" t="n">
        <v>3</v>
      </c>
      <c r="G110" s="46" t="n">
        <v>8</v>
      </c>
      <c r="H110" s="46" t="n">
        <v>20</v>
      </c>
      <c r="I110" s="46" t="n">
        <v>4</v>
      </c>
      <c r="J110" s="46" t="n">
        <v>114</v>
      </c>
      <c r="K110" s="46" t="n">
        <v>100</v>
      </c>
      <c r="L110" s="46" t="n">
        <v>214</v>
      </c>
      <c r="M110" s="46" t="n">
        <v>3</v>
      </c>
      <c r="N110" s="46" t="n">
        <v>2</v>
      </c>
      <c r="O110" s="46" t="n">
        <v>11</v>
      </c>
      <c r="P110" s="46" t="n">
        <v>45</v>
      </c>
      <c r="Q110" s="46"/>
      <c r="R110" s="46"/>
      <c r="S110" s="48"/>
      <c r="U110" s="48" t="n">
        <v>269</v>
      </c>
      <c r="V110" s="48" t="n">
        <v>216</v>
      </c>
      <c r="W110" s="49"/>
      <c r="X110" s="48" t="n">
        <v>373</v>
      </c>
      <c r="Z110" s="46" t="n">
        <v>68</v>
      </c>
      <c r="AA110" s="46" t="n">
        <f aca="false">1286+Z110</f>
        <v>1354</v>
      </c>
      <c r="AB110" s="46" t="n">
        <v>558</v>
      </c>
      <c r="AC110" s="50" t="n">
        <f aca="false">(AB110/AA110)*100</f>
        <v>41.2112259970458</v>
      </c>
    </row>
    <row r="111" s="42" customFormat="true" ht="12.75" hidden="false" customHeight="false" outlineLevel="0" collapsed="false">
      <c r="A111" s="51" t="n">
        <v>102</v>
      </c>
      <c r="B111" s="46" t="n">
        <v>459</v>
      </c>
      <c r="C111" s="46" t="n">
        <v>110</v>
      </c>
      <c r="D111" s="46" t="n">
        <v>56</v>
      </c>
      <c r="E111" s="46" t="n">
        <v>61</v>
      </c>
      <c r="F111" s="46" t="n">
        <v>6</v>
      </c>
      <c r="G111" s="46" t="n">
        <v>10</v>
      </c>
      <c r="H111" s="46" t="n">
        <v>20</v>
      </c>
      <c r="I111" s="46" t="n">
        <v>7</v>
      </c>
      <c r="J111" s="46" t="n">
        <v>167</v>
      </c>
      <c r="K111" s="46" t="n">
        <v>142</v>
      </c>
      <c r="L111" s="46" t="n">
        <v>239</v>
      </c>
      <c r="M111" s="46" t="n">
        <v>10</v>
      </c>
      <c r="N111" s="46" t="n">
        <v>3</v>
      </c>
      <c r="O111" s="46" t="n">
        <v>17</v>
      </c>
      <c r="P111" s="46" t="n">
        <v>66</v>
      </c>
      <c r="Q111" s="46"/>
      <c r="R111" s="46"/>
      <c r="S111" s="48"/>
      <c r="U111" s="48" t="n">
        <v>370</v>
      </c>
      <c r="V111" s="48" t="n">
        <v>278</v>
      </c>
      <c r="W111" s="49"/>
      <c r="X111" s="48" t="n">
        <v>511</v>
      </c>
      <c r="Z111" s="46" t="n">
        <v>169</v>
      </c>
      <c r="AA111" s="46" t="n">
        <f aca="false">1553+Z111</f>
        <v>1722</v>
      </c>
      <c r="AB111" s="46" t="n">
        <v>746</v>
      </c>
      <c r="AC111" s="50" t="n">
        <f aca="false">(AB111/AA111)*100</f>
        <v>43.321718931475</v>
      </c>
    </row>
    <row r="112" s="42" customFormat="true" ht="12.75" hidden="false" customHeight="false" outlineLevel="0" collapsed="false">
      <c r="A112" s="51" t="n">
        <v>103</v>
      </c>
      <c r="B112" s="46" t="n">
        <v>359</v>
      </c>
      <c r="C112" s="46" t="n">
        <v>92</v>
      </c>
      <c r="D112" s="46" t="n">
        <v>36</v>
      </c>
      <c r="E112" s="46" t="n">
        <v>41</v>
      </c>
      <c r="F112" s="46" t="n">
        <v>4</v>
      </c>
      <c r="G112" s="46" t="n">
        <v>6</v>
      </c>
      <c r="H112" s="46" t="n">
        <v>18</v>
      </c>
      <c r="I112" s="46" t="n">
        <v>2</v>
      </c>
      <c r="J112" s="46" t="n">
        <v>126</v>
      </c>
      <c r="K112" s="46" t="n">
        <v>93</v>
      </c>
      <c r="L112" s="46" t="n">
        <v>208</v>
      </c>
      <c r="M112" s="46" t="n">
        <v>6</v>
      </c>
      <c r="N112" s="46" t="n">
        <v>4</v>
      </c>
      <c r="O112" s="46" t="n">
        <v>15</v>
      </c>
      <c r="P112" s="46" t="n">
        <v>43</v>
      </c>
      <c r="Q112" s="46"/>
      <c r="R112" s="46"/>
      <c r="S112" s="48"/>
      <c r="U112" s="48" t="n">
        <v>262</v>
      </c>
      <c r="V112" s="48" t="n">
        <v>216</v>
      </c>
      <c r="W112" s="49"/>
      <c r="X112" s="48" t="n">
        <v>382</v>
      </c>
      <c r="Z112" s="46" t="n">
        <v>46</v>
      </c>
      <c r="AA112" s="46" t="n">
        <f aca="false">1355+Z112</f>
        <v>1401</v>
      </c>
      <c r="AB112" s="46" t="n">
        <v>564</v>
      </c>
      <c r="AC112" s="50" t="n">
        <f aca="false">(AB112/AA112)*100</f>
        <v>40.2569593147752</v>
      </c>
    </row>
    <row r="113" s="42" customFormat="true" ht="12.75" hidden="false" customHeight="false" outlineLevel="0" collapsed="false">
      <c r="A113" s="51" t="n">
        <v>104</v>
      </c>
      <c r="B113" s="46" t="n">
        <v>80</v>
      </c>
      <c r="C113" s="46" t="n">
        <v>20</v>
      </c>
      <c r="D113" s="46" t="n">
        <v>10</v>
      </c>
      <c r="E113" s="46" t="n">
        <v>17</v>
      </c>
      <c r="F113" s="46" t="n">
        <v>3</v>
      </c>
      <c r="G113" s="46" t="n">
        <v>5</v>
      </c>
      <c r="H113" s="46" t="n">
        <v>4</v>
      </c>
      <c r="I113" s="46" t="n">
        <v>2</v>
      </c>
      <c r="J113" s="46" t="n">
        <v>25</v>
      </c>
      <c r="K113" s="46" t="n">
        <v>15</v>
      </c>
      <c r="L113" s="46" t="n">
        <v>56</v>
      </c>
      <c r="M113" s="46" t="n">
        <v>3</v>
      </c>
      <c r="N113" s="46" t="n">
        <v>1</v>
      </c>
      <c r="O113" s="46" t="n">
        <v>2</v>
      </c>
      <c r="P113" s="46" t="n">
        <v>23</v>
      </c>
      <c r="Q113" s="46"/>
      <c r="R113" s="46"/>
      <c r="S113" s="48"/>
      <c r="U113" s="48" t="n">
        <v>62</v>
      </c>
      <c r="V113" s="48" t="n">
        <v>58</v>
      </c>
      <c r="W113" s="49"/>
      <c r="X113" s="48" t="n">
        <v>86</v>
      </c>
      <c r="Z113" s="46" t="n">
        <v>4</v>
      </c>
      <c r="AA113" s="46" t="n">
        <f aca="false">501+Z113</f>
        <v>505</v>
      </c>
      <c r="AB113" s="46" t="n">
        <v>147</v>
      </c>
      <c r="AC113" s="50" t="n">
        <f aca="false">(AB113/AA113)*100</f>
        <v>29.1089108910891</v>
      </c>
    </row>
    <row r="114" s="42" customFormat="true" ht="12.75" hidden="false" customHeight="false" outlineLevel="0" collapsed="false">
      <c r="A114" s="51" t="n">
        <v>105</v>
      </c>
      <c r="B114" s="46" t="n">
        <v>383</v>
      </c>
      <c r="C114" s="46" t="n">
        <v>100</v>
      </c>
      <c r="D114" s="46" t="n">
        <v>32</v>
      </c>
      <c r="E114" s="46" t="n">
        <v>37</v>
      </c>
      <c r="F114" s="46" t="n">
        <v>0</v>
      </c>
      <c r="G114" s="46" t="n">
        <v>0</v>
      </c>
      <c r="H114" s="46" t="n">
        <v>20</v>
      </c>
      <c r="I114" s="46" t="n">
        <v>3</v>
      </c>
      <c r="J114" s="46" t="n">
        <v>140</v>
      </c>
      <c r="K114" s="46" t="n">
        <v>124</v>
      </c>
      <c r="L114" s="46" t="n">
        <v>206</v>
      </c>
      <c r="M114" s="46" t="n">
        <v>5</v>
      </c>
      <c r="N114" s="46" t="n">
        <v>2</v>
      </c>
      <c r="O114" s="46" t="n">
        <v>6</v>
      </c>
      <c r="P114" s="46" t="n">
        <v>33</v>
      </c>
      <c r="Q114" s="46"/>
      <c r="R114" s="46"/>
      <c r="S114" s="48"/>
      <c r="U114" s="48" t="n">
        <v>317</v>
      </c>
      <c r="V114" s="48" t="n">
        <v>184</v>
      </c>
      <c r="W114" s="49"/>
      <c r="X114" s="48" t="n">
        <v>389</v>
      </c>
      <c r="Z114" s="46" t="n">
        <v>124</v>
      </c>
      <c r="AA114" s="46" t="n">
        <f aca="false">1415+Z114</f>
        <v>1539</v>
      </c>
      <c r="AB114" s="46" t="n">
        <v>581</v>
      </c>
      <c r="AC114" s="50" t="n">
        <f aca="false">(AB114/AA114)*100</f>
        <v>37.7517868745939</v>
      </c>
    </row>
    <row r="115" s="42" customFormat="true" ht="12.75" hidden="false" customHeight="false" outlineLevel="0" collapsed="false">
      <c r="A115" s="51" t="n">
        <v>106</v>
      </c>
      <c r="B115" s="46" t="n">
        <v>157</v>
      </c>
      <c r="C115" s="46" t="n">
        <v>47</v>
      </c>
      <c r="D115" s="46" t="n">
        <v>29</v>
      </c>
      <c r="E115" s="46" t="n">
        <v>47</v>
      </c>
      <c r="F115" s="46" t="n">
        <v>1</v>
      </c>
      <c r="G115" s="46" t="n">
        <v>9</v>
      </c>
      <c r="H115" s="46" t="n">
        <v>9</v>
      </c>
      <c r="I115" s="46" t="n">
        <v>2</v>
      </c>
      <c r="J115" s="46" t="n">
        <v>59</v>
      </c>
      <c r="K115" s="46" t="n">
        <v>44</v>
      </c>
      <c r="L115" s="46" t="n">
        <v>109</v>
      </c>
      <c r="M115" s="46" t="n">
        <v>1</v>
      </c>
      <c r="N115" s="46" t="n">
        <v>0</v>
      </c>
      <c r="O115" s="46" t="n">
        <v>7</v>
      </c>
      <c r="P115" s="46" t="n">
        <v>50</v>
      </c>
      <c r="Q115" s="46"/>
      <c r="R115" s="46"/>
      <c r="S115" s="48"/>
      <c r="U115" s="48" t="n">
        <v>124</v>
      </c>
      <c r="V115" s="48" t="n">
        <v>151</v>
      </c>
      <c r="W115" s="49"/>
      <c r="X115" s="48" t="n">
        <v>205</v>
      </c>
      <c r="Z115" s="46" t="n">
        <v>39</v>
      </c>
      <c r="AA115" s="46" t="n">
        <f aca="false">1256+Z115</f>
        <v>1295</v>
      </c>
      <c r="AB115" s="46" t="n">
        <v>315</v>
      </c>
      <c r="AC115" s="50" t="n">
        <f aca="false">(AB115/AA115)*100</f>
        <v>24.3243243243243</v>
      </c>
    </row>
    <row r="116" s="42" customFormat="true" ht="12.75" hidden="false" customHeight="false" outlineLevel="0" collapsed="false">
      <c r="A116" s="51" t="n">
        <v>107</v>
      </c>
      <c r="B116" s="46" t="n">
        <v>267</v>
      </c>
      <c r="C116" s="46" t="n">
        <v>119</v>
      </c>
      <c r="D116" s="46" t="n">
        <v>65</v>
      </c>
      <c r="E116" s="46" t="n">
        <v>94</v>
      </c>
      <c r="F116" s="46" t="n">
        <v>5</v>
      </c>
      <c r="G116" s="46" t="n">
        <v>9</v>
      </c>
      <c r="H116" s="46" t="n">
        <v>16</v>
      </c>
      <c r="I116" s="46" t="n">
        <v>6</v>
      </c>
      <c r="J116" s="46" t="n">
        <v>104</v>
      </c>
      <c r="K116" s="46" t="n">
        <v>94</v>
      </c>
      <c r="L116" s="46" t="n">
        <v>201</v>
      </c>
      <c r="M116" s="46" t="n">
        <v>8</v>
      </c>
      <c r="N116" s="46" t="n">
        <v>5</v>
      </c>
      <c r="O116" s="46" t="n">
        <v>13</v>
      </c>
      <c r="P116" s="46" t="n">
        <v>94</v>
      </c>
      <c r="Q116" s="46"/>
      <c r="R116" s="46"/>
      <c r="S116" s="48"/>
      <c r="U116" s="48" t="n">
        <v>209</v>
      </c>
      <c r="V116" s="48" t="n">
        <v>320</v>
      </c>
      <c r="W116" s="49"/>
      <c r="X116" s="48" t="n">
        <v>391</v>
      </c>
      <c r="Z116" s="46" t="n">
        <v>56</v>
      </c>
      <c r="AA116" s="46" t="n">
        <f aca="false">2000+Z116</f>
        <v>2056</v>
      </c>
      <c r="AB116" s="46" t="n">
        <v>603</v>
      </c>
      <c r="AC116" s="50" t="n">
        <f aca="false">(AB116/AA116)*100</f>
        <v>29.3287937743191</v>
      </c>
    </row>
    <row r="117" s="42" customFormat="true" ht="12.75" hidden="false" customHeight="false" outlineLevel="0" collapsed="false">
      <c r="A117" s="51" t="n">
        <v>108</v>
      </c>
      <c r="B117" s="46" t="n">
        <v>101</v>
      </c>
      <c r="C117" s="46" t="n">
        <v>36</v>
      </c>
      <c r="D117" s="46" t="n">
        <v>27</v>
      </c>
      <c r="E117" s="46" t="n">
        <v>44</v>
      </c>
      <c r="F117" s="46" t="n">
        <v>0</v>
      </c>
      <c r="G117" s="46" t="n">
        <v>4</v>
      </c>
      <c r="H117" s="46" t="n">
        <v>3</v>
      </c>
      <c r="I117" s="46" t="n">
        <v>3</v>
      </c>
      <c r="J117" s="46" t="n">
        <v>26</v>
      </c>
      <c r="K117" s="46" t="n">
        <v>28</v>
      </c>
      <c r="L117" s="46" t="n">
        <v>95</v>
      </c>
      <c r="M117" s="46" t="n">
        <v>7</v>
      </c>
      <c r="N117" s="46" t="n">
        <v>1</v>
      </c>
      <c r="O117" s="46" t="n">
        <v>4</v>
      </c>
      <c r="P117" s="46" t="n">
        <v>41</v>
      </c>
      <c r="Q117" s="46"/>
      <c r="R117" s="46"/>
      <c r="S117" s="48"/>
      <c r="U117" s="48" t="n">
        <v>71</v>
      </c>
      <c r="V117" s="48" t="n">
        <v>142</v>
      </c>
      <c r="W117" s="49"/>
      <c r="X117" s="48" t="n">
        <v>130</v>
      </c>
      <c r="Z117" s="46" t="n">
        <v>14</v>
      </c>
      <c r="AA117" s="46" t="n">
        <f aca="false">565+Z117</f>
        <v>579</v>
      </c>
      <c r="AB117" s="46" t="n">
        <v>231</v>
      </c>
      <c r="AC117" s="50" t="n">
        <f aca="false">(AB117/AA117)*100</f>
        <v>39.8963730569948</v>
      </c>
    </row>
    <row r="118" s="42" customFormat="true" ht="12.75" hidden="false" customHeight="false" outlineLevel="0" collapsed="false">
      <c r="A118" s="51" t="n">
        <v>109</v>
      </c>
      <c r="B118" s="46" t="n">
        <v>107</v>
      </c>
      <c r="C118" s="46" t="n">
        <v>17</v>
      </c>
      <c r="D118" s="46" t="n">
        <v>16</v>
      </c>
      <c r="E118" s="46" t="n">
        <v>19</v>
      </c>
      <c r="F118" s="46" t="n">
        <v>1</v>
      </c>
      <c r="G118" s="46" t="n">
        <v>2</v>
      </c>
      <c r="H118" s="46" t="n">
        <v>1</v>
      </c>
      <c r="I118" s="46" t="n">
        <v>0</v>
      </c>
      <c r="J118" s="46" t="n">
        <v>28</v>
      </c>
      <c r="K118" s="46" t="n">
        <v>26</v>
      </c>
      <c r="L118" s="46" t="n">
        <v>71</v>
      </c>
      <c r="M118" s="46" t="n">
        <v>2</v>
      </c>
      <c r="N118" s="46" t="n">
        <v>0</v>
      </c>
      <c r="O118" s="46" t="n">
        <v>6</v>
      </c>
      <c r="P118" s="46" t="n">
        <v>19</v>
      </c>
      <c r="Q118" s="46"/>
      <c r="R118" s="46"/>
      <c r="S118" s="48"/>
      <c r="U118" s="48" t="n">
        <v>82</v>
      </c>
      <c r="V118" s="48" t="n">
        <v>61</v>
      </c>
      <c r="W118" s="49"/>
      <c r="X118" s="48" t="n">
        <v>113</v>
      </c>
      <c r="Z118" s="46" t="n">
        <v>10</v>
      </c>
      <c r="AA118" s="46" t="n">
        <f aca="false">405+Z118</f>
        <v>415</v>
      </c>
      <c r="AB118" s="46" t="n">
        <v>165</v>
      </c>
      <c r="AC118" s="50" t="n">
        <f aca="false">(AB118/AA118)*100</f>
        <v>39.7590361445783</v>
      </c>
    </row>
    <row r="119" s="42" customFormat="true" ht="12.75" hidden="false" customHeight="false" outlineLevel="0" collapsed="false">
      <c r="A119" s="45" t="n">
        <v>110</v>
      </c>
      <c r="B119" s="46" t="n">
        <v>152</v>
      </c>
      <c r="C119" s="46" t="n">
        <v>42</v>
      </c>
      <c r="D119" s="46" t="n">
        <v>34</v>
      </c>
      <c r="E119" s="46" t="n">
        <v>133</v>
      </c>
      <c r="F119" s="46" t="n">
        <v>0</v>
      </c>
      <c r="G119" s="46" t="n">
        <v>10</v>
      </c>
      <c r="H119" s="46"/>
      <c r="I119" s="46"/>
      <c r="J119" s="46"/>
      <c r="K119" s="46"/>
      <c r="L119" s="46"/>
      <c r="M119" s="46"/>
      <c r="N119" s="46"/>
      <c r="O119" s="46"/>
      <c r="P119" s="46"/>
      <c r="Q119" s="46" t="n">
        <v>133</v>
      </c>
      <c r="R119" s="47" t="n">
        <v>9</v>
      </c>
      <c r="S119" s="48" t="n">
        <v>108</v>
      </c>
      <c r="U119" s="48" t="n">
        <v>101</v>
      </c>
      <c r="V119" s="48" t="n">
        <v>297</v>
      </c>
      <c r="W119" s="49"/>
      <c r="X119" s="48" t="n">
        <v>273</v>
      </c>
      <c r="Z119" s="46" t="n">
        <v>59</v>
      </c>
      <c r="AA119" s="46" t="n">
        <f aca="false">1159+Z119</f>
        <v>1218</v>
      </c>
      <c r="AB119" s="46" t="n">
        <v>410</v>
      </c>
      <c r="AC119" s="50" t="n">
        <f aca="false">(AB119/AA119)*100</f>
        <v>33.6617405582923</v>
      </c>
    </row>
    <row r="120" s="42" customFormat="true" ht="12.75" hidden="false" customHeight="false" outlineLevel="0" collapsed="false">
      <c r="A120" s="45" t="n">
        <v>111</v>
      </c>
      <c r="B120" s="46" t="n">
        <v>299</v>
      </c>
      <c r="C120" s="46" t="n">
        <v>69</v>
      </c>
      <c r="D120" s="46" t="n">
        <v>30</v>
      </c>
      <c r="E120" s="46" t="n">
        <v>108</v>
      </c>
      <c r="F120" s="46" t="n">
        <v>3</v>
      </c>
      <c r="G120" s="46" t="n">
        <v>6</v>
      </c>
      <c r="H120" s="46"/>
      <c r="I120" s="46"/>
      <c r="J120" s="46"/>
      <c r="K120" s="46"/>
      <c r="L120" s="46"/>
      <c r="M120" s="46"/>
      <c r="N120" s="46"/>
      <c r="O120" s="46"/>
      <c r="P120" s="46"/>
      <c r="Q120" s="46" t="n">
        <v>215</v>
      </c>
      <c r="R120" s="47" t="n">
        <v>15</v>
      </c>
      <c r="S120" s="48" t="n">
        <v>85</v>
      </c>
      <c r="U120" s="48" t="n">
        <v>184</v>
      </c>
      <c r="V120" s="48" t="n">
        <v>324</v>
      </c>
      <c r="W120" s="49"/>
      <c r="X120" s="48" t="n">
        <v>390</v>
      </c>
      <c r="Z120" s="46" t="n">
        <v>68</v>
      </c>
      <c r="AA120" s="46" t="n">
        <f aca="false">1767+Z120</f>
        <v>1835</v>
      </c>
      <c r="AB120" s="46" t="n">
        <v>546</v>
      </c>
      <c r="AC120" s="50" t="n">
        <f aca="false">(AB120/AA120)*100</f>
        <v>29.7547683923706</v>
      </c>
    </row>
    <row r="121" s="42" customFormat="true" ht="12.75" hidden="false" customHeight="false" outlineLevel="0" collapsed="false">
      <c r="A121" s="51" t="n">
        <v>112</v>
      </c>
      <c r="B121" s="46" t="n">
        <v>156</v>
      </c>
      <c r="C121" s="46" t="n">
        <v>39</v>
      </c>
      <c r="D121" s="46" t="n">
        <v>21</v>
      </c>
      <c r="E121" s="46" t="n">
        <v>26</v>
      </c>
      <c r="F121" s="46" t="n">
        <v>4</v>
      </c>
      <c r="G121" s="46" t="n">
        <v>5</v>
      </c>
      <c r="H121" s="46" t="n">
        <v>8</v>
      </c>
      <c r="I121" s="46" t="n">
        <v>2</v>
      </c>
      <c r="J121" s="46" t="n">
        <v>74</v>
      </c>
      <c r="K121" s="46" t="n">
        <v>37</v>
      </c>
      <c r="L121" s="46" t="n">
        <v>70</v>
      </c>
      <c r="M121" s="46" t="n">
        <v>2</v>
      </c>
      <c r="N121" s="46" t="n">
        <v>2</v>
      </c>
      <c r="O121" s="46" t="n">
        <v>5</v>
      </c>
      <c r="P121" s="46" t="n">
        <v>27</v>
      </c>
      <c r="Q121" s="46"/>
      <c r="R121" s="46"/>
      <c r="S121" s="48"/>
      <c r="U121" s="48" t="n">
        <v>144</v>
      </c>
      <c r="V121" s="48" t="n">
        <v>81</v>
      </c>
      <c r="W121" s="49"/>
      <c r="X121" s="48" t="n">
        <v>179</v>
      </c>
      <c r="Z121" s="46" t="n">
        <v>28</v>
      </c>
      <c r="AA121" s="46" t="n">
        <f aca="false">892+Z121</f>
        <v>920</v>
      </c>
      <c r="AB121" s="46" t="n">
        <v>264</v>
      </c>
      <c r="AC121" s="50" t="n">
        <f aca="false">(AB121/AA121)*100</f>
        <v>28.695652173913</v>
      </c>
    </row>
    <row r="122" s="42" customFormat="true" ht="12.75" hidden="false" customHeight="false" outlineLevel="0" collapsed="false">
      <c r="A122" s="45" t="n">
        <v>113</v>
      </c>
      <c r="B122" s="46" t="n">
        <v>177</v>
      </c>
      <c r="C122" s="46" t="n">
        <v>49</v>
      </c>
      <c r="D122" s="46" t="n">
        <v>15</v>
      </c>
      <c r="E122" s="46" t="n">
        <v>79</v>
      </c>
      <c r="F122" s="46" t="n">
        <v>1</v>
      </c>
      <c r="G122" s="46" t="n">
        <v>2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6" t="n">
        <v>151</v>
      </c>
      <c r="R122" s="47" t="n">
        <v>11</v>
      </c>
      <c r="S122" s="48" t="n">
        <v>61</v>
      </c>
      <c r="U122" s="48" t="n">
        <v>111</v>
      </c>
      <c r="V122" s="48" t="n">
        <v>208</v>
      </c>
      <c r="W122" s="49"/>
      <c r="X122" s="48" t="n">
        <v>247</v>
      </c>
      <c r="Z122" s="46" t="n">
        <v>29</v>
      </c>
      <c r="AA122" s="46" t="n">
        <f aca="false">963+Z122</f>
        <v>992</v>
      </c>
      <c r="AB122" s="46" t="n">
        <v>340</v>
      </c>
      <c r="AC122" s="50" t="n">
        <f aca="false">(AB122/AA122)*100</f>
        <v>34.2741935483871</v>
      </c>
    </row>
    <row r="123" s="42" customFormat="true" ht="12.75" hidden="false" customHeight="false" outlineLevel="0" collapsed="false">
      <c r="A123" s="45" t="n">
        <v>114</v>
      </c>
      <c r="B123" s="46" t="n">
        <v>233</v>
      </c>
      <c r="C123" s="46" t="n">
        <v>68</v>
      </c>
      <c r="D123" s="46" t="n">
        <v>36</v>
      </c>
      <c r="E123" s="46" t="n">
        <v>85</v>
      </c>
      <c r="F123" s="46" t="n">
        <v>1</v>
      </c>
      <c r="G123" s="46" t="n">
        <v>0</v>
      </c>
      <c r="H123" s="46"/>
      <c r="I123" s="46"/>
      <c r="J123" s="46"/>
      <c r="K123" s="46"/>
      <c r="L123" s="46"/>
      <c r="M123" s="46"/>
      <c r="N123" s="46"/>
      <c r="O123" s="46"/>
      <c r="P123" s="46"/>
      <c r="Q123" s="46" t="n">
        <v>194</v>
      </c>
      <c r="R123" s="47" t="n">
        <v>15</v>
      </c>
      <c r="S123" s="48" t="n">
        <v>59</v>
      </c>
      <c r="U123" s="48" t="n">
        <v>130</v>
      </c>
      <c r="V123" s="48" t="n">
        <v>284</v>
      </c>
      <c r="W123" s="49"/>
      <c r="X123" s="48" t="n">
        <v>292</v>
      </c>
      <c r="Z123" s="46" t="n">
        <v>39</v>
      </c>
      <c r="AA123" s="46" t="n">
        <f aca="false">1467+Z123</f>
        <v>1506</v>
      </c>
      <c r="AB123" s="46" t="n">
        <v>462</v>
      </c>
      <c r="AC123" s="50" t="n">
        <f aca="false">(AB123/AA123)*100</f>
        <v>30.6772908366534</v>
      </c>
    </row>
    <row r="124" s="42" customFormat="true" ht="12.75" hidden="false" customHeight="false" outlineLevel="0" collapsed="false">
      <c r="A124" s="45" t="n">
        <v>115</v>
      </c>
      <c r="B124" s="46" t="n">
        <v>154</v>
      </c>
      <c r="C124" s="46" t="n">
        <v>53</v>
      </c>
      <c r="D124" s="46" t="n">
        <v>36</v>
      </c>
      <c r="E124" s="46" t="n">
        <v>113</v>
      </c>
      <c r="F124" s="46" t="n">
        <v>3</v>
      </c>
      <c r="G124" s="46" t="n">
        <v>11</v>
      </c>
      <c r="H124" s="46"/>
      <c r="I124" s="46"/>
      <c r="J124" s="46"/>
      <c r="K124" s="46"/>
      <c r="L124" s="46"/>
      <c r="M124" s="46"/>
      <c r="N124" s="46"/>
      <c r="O124" s="46"/>
      <c r="P124" s="46"/>
      <c r="Q124" s="46" t="n">
        <v>136</v>
      </c>
      <c r="R124" s="47" t="n">
        <v>10</v>
      </c>
      <c r="S124" s="48" t="n">
        <v>99</v>
      </c>
      <c r="U124" s="48" t="n">
        <v>84</v>
      </c>
      <c r="V124" s="48" t="n">
        <v>282</v>
      </c>
      <c r="W124" s="49"/>
      <c r="X124" s="48" t="n">
        <v>266</v>
      </c>
      <c r="Z124" s="46" t="n">
        <v>21</v>
      </c>
      <c r="AA124" s="46" t="n">
        <f aca="false">987+Z124</f>
        <v>1008</v>
      </c>
      <c r="AB124" s="46" t="n">
        <v>395</v>
      </c>
      <c r="AC124" s="50" t="n">
        <f aca="false">(AB124/AA124)*100</f>
        <v>39.1865079365079</v>
      </c>
    </row>
    <row r="125" s="42" customFormat="true" ht="12.75" hidden="false" customHeight="false" outlineLevel="0" collapsed="false">
      <c r="A125" s="51" t="n">
        <v>116</v>
      </c>
      <c r="B125" s="46" t="n">
        <v>329</v>
      </c>
      <c r="C125" s="46" t="n">
        <v>98</v>
      </c>
      <c r="D125" s="46" t="n">
        <v>21</v>
      </c>
      <c r="E125" s="46" t="n">
        <v>26</v>
      </c>
      <c r="F125" s="46" t="n">
        <v>3</v>
      </c>
      <c r="G125" s="46" t="n">
        <v>2</v>
      </c>
      <c r="H125" s="46" t="n">
        <v>25</v>
      </c>
      <c r="I125" s="46" t="n">
        <v>4</v>
      </c>
      <c r="J125" s="46" t="n">
        <v>135</v>
      </c>
      <c r="K125" s="46" t="n">
        <v>79</v>
      </c>
      <c r="L125" s="46" t="n">
        <v>178</v>
      </c>
      <c r="M125" s="46" t="n">
        <v>6</v>
      </c>
      <c r="N125" s="46" t="n">
        <v>5</v>
      </c>
      <c r="O125" s="46" t="n">
        <v>9</v>
      </c>
      <c r="P125" s="46" t="n">
        <v>25</v>
      </c>
      <c r="Q125" s="46"/>
      <c r="R125" s="46"/>
      <c r="S125" s="48"/>
      <c r="U125" s="48" t="n">
        <v>292</v>
      </c>
      <c r="V125" s="48" t="n">
        <v>134</v>
      </c>
      <c r="W125" s="49"/>
      <c r="X125" s="48" t="n">
        <v>301</v>
      </c>
      <c r="Z125" s="46" t="n">
        <v>45</v>
      </c>
      <c r="AA125" s="46" t="n">
        <f aca="false">1230+Z125</f>
        <v>1275</v>
      </c>
      <c r="AB125" s="46" t="n">
        <v>499</v>
      </c>
      <c r="AC125" s="50" t="n">
        <f aca="false">(AB125/AA125)*100</f>
        <v>39.1372549019608</v>
      </c>
    </row>
    <row r="126" s="42" customFormat="true" ht="12.75" hidden="false" customHeight="false" outlineLevel="0" collapsed="false">
      <c r="A126" s="51" t="n">
        <v>117</v>
      </c>
      <c r="B126" s="46" t="n">
        <v>290</v>
      </c>
      <c r="C126" s="46" t="n">
        <v>92</v>
      </c>
      <c r="D126" s="46" t="n">
        <v>38</v>
      </c>
      <c r="E126" s="46" t="n">
        <v>48</v>
      </c>
      <c r="F126" s="46" t="n">
        <v>5</v>
      </c>
      <c r="G126" s="46" t="n">
        <v>14</v>
      </c>
      <c r="H126" s="46" t="n">
        <v>20</v>
      </c>
      <c r="I126" s="46" t="n">
        <v>4</v>
      </c>
      <c r="J126" s="46" t="n">
        <v>80</v>
      </c>
      <c r="K126" s="46" t="n">
        <v>84</v>
      </c>
      <c r="L126" s="46" t="n">
        <v>208</v>
      </c>
      <c r="M126" s="46" t="n">
        <v>5</v>
      </c>
      <c r="N126" s="46" t="n">
        <v>3</v>
      </c>
      <c r="O126" s="46" t="n">
        <v>8</v>
      </c>
      <c r="P126" s="46" t="n">
        <v>55</v>
      </c>
      <c r="Q126" s="46"/>
      <c r="R126" s="46"/>
      <c r="S126" s="48"/>
      <c r="U126" s="48" t="n">
        <v>216</v>
      </c>
      <c r="V126" s="48" t="n">
        <v>242</v>
      </c>
      <c r="W126" s="49"/>
      <c r="X126" s="48" t="n">
        <v>331</v>
      </c>
      <c r="Z126" s="46" t="n">
        <v>46</v>
      </c>
      <c r="AA126" s="46" t="n">
        <f aca="false">1594+Z126</f>
        <v>1640</v>
      </c>
      <c r="AB126" s="46" t="n">
        <v>522</v>
      </c>
      <c r="AC126" s="50" t="n">
        <f aca="false">(AB126/AA126)*100</f>
        <v>31.8292682926829</v>
      </c>
    </row>
    <row r="127" s="42" customFormat="true" ht="12.75" hidden="false" customHeight="false" outlineLevel="0" collapsed="false">
      <c r="A127" s="51" t="n">
        <v>118</v>
      </c>
      <c r="B127" s="46" t="n">
        <v>191</v>
      </c>
      <c r="C127" s="46" t="n">
        <v>44</v>
      </c>
      <c r="D127" s="46" t="n">
        <v>41</v>
      </c>
      <c r="E127" s="46" t="n">
        <v>39</v>
      </c>
      <c r="F127" s="46" t="n">
        <v>2</v>
      </c>
      <c r="G127" s="46" t="n">
        <v>10</v>
      </c>
      <c r="H127" s="46" t="n">
        <v>13</v>
      </c>
      <c r="I127" s="46" t="n">
        <v>3</v>
      </c>
      <c r="J127" s="46" t="n">
        <v>53</v>
      </c>
      <c r="K127" s="46" t="n">
        <v>56</v>
      </c>
      <c r="L127" s="46" t="n">
        <v>134</v>
      </c>
      <c r="M127" s="46" t="n">
        <v>4</v>
      </c>
      <c r="N127" s="46" t="n">
        <v>0</v>
      </c>
      <c r="O127" s="46" t="n">
        <v>7</v>
      </c>
      <c r="P127" s="46" t="n">
        <v>43</v>
      </c>
      <c r="Q127" s="46"/>
      <c r="R127" s="46"/>
      <c r="S127" s="48"/>
      <c r="U127" s="48" t="n">
        <v>140</v>
      </c>
      <c r="V127" s="48" t="n">
        <v>161</v>
      </c>
      <c r="W127" s="49"/>
      <c r="X127" s="48" t="n">
        <v>216</v>
      </c>
      <c r="Z127" s="46" t="n">
        <v>27</v>
      </c>
      <c r="AA127" s="46" t="n">
        <f aca="false">1061+Z127</f>
        <v>1088</v>
      </c>
      <c r="AB127" s="46" t="n">
        <v>347</v>
      </c>
      <c r="AC127" s="50" t="n">
        <f aca="false">(AB127/AA127)*100</f>
        <v>31.8933823529412</v>
      </c>
    </row>
    <row r="128" s="42" customFormat="true" ht="12.75" hidden="false" customHeight="false" outlineLevel="0" collapsed="false">
      <c r="A128" s="51" t="n">
        <v>119</v>
      </c>
      <c r="B128" s="46" t="n">
        <v>296</v>
      </c>
      <c r="C128" s="46" t="n">
        <v>90</v>
      </c>
      <c r="D128" s="46" t="n">
        <v>59</v>
      </c>
      <c r="E128" s="46" t="n">
        <v>47</v>
      </c>
      <c r="F128" s="46" t="n">
        <v>2</v>
      </c>
      <c r="G128" s="46" t="n">
        <v>7</v>
      </c>
      <c r="H128" s="46" t="n">
        <v>23</v>
      </c>
      <c r="I128" s="46" t="n">
        <v>4</v>
      </c>
      <c r="J128" s="46" t="n">
        <v>108</v>
      </c>
      <c r="K128" s="46" t="n">
        <v>97</v>
      </c>
      <c r="L128" s="46" t="n">
        <v>181</v>
      </c>
      <c r="M128" s="46" t="n">
        <v>8</v>
      </c>
      <c r="N128" s="46" t="n">
        <v>7</v>
      </c>
      <c r="O128" s="46" t="n">
        <v>6</v>
      </c>
      <c r="P128" s="46" t="n">
        <v>51</v>
      </c>
      <c r="Q128" s="46"/>
      <c r="R128" s="46"/>
      <c r="S128" s="48"/>
      <c r="U128" s="48" t="n">
        <v>229</v>
      </c>
      <c r="V128" s="48" t="n">
        <v>202</v>
      </c>
      <c r="W128" s="49"/>
      <c r="X128" s="48" t="n">
        <v>328</v>
      </c>
      <c r="Z128" s="46" t="n">
        <v>33</v>
      </c>
      <c r="AA128" s="46" t="n">
        <f aca="false">1353+Z128</f>
        <v>1386</v>
      </c>
      <c r="AB128" s="46" t="n">
        <v>528</v>
      </c>
      <c r="AC128" s="50" t="n">
        <f aca="false">(AB128/AA128)*100</f>
        <v>38.0952380952381</v>
      </c>
    </row>
    <row r="129" s="42" customFormat="true" ht="12.75" hidden="false" customHeight="false" outlineLevel="0" collapsed="false">
      <c r="A129" s="51" t="n">
        <v>120</v>
      </c>
      <c r="B129" s="46" t="n">
        <v>286</v>
      </c>
      <c r="C129" s="46" t="n">
        <v>100</v>
      </c>
      <c r="D129" s="46" t="n">
        <v>47</v>
      </c>
      <c r="E129" s="46" t="n">
        <v>50</v>
      </c>
      <c r="F129" s="46" t="n">
        <v>2</v>
      </c>
      <c r="G129" s="46" t="n">
        <v>5</v>
      </c>
      <c r="H129" s="46" t="n">
        <v>16</v>
      </c>
      <c r="I129" s="46" t="n">
        <v>6</v>
      </c>
      <c r="J129" s="46" t="n">
        <v>113</v>
      </c>
      <c r="K129" s="46" t="n">
        <v>98</v>
      </c>
      <c r="L129" s="46" t="n">
        <v>168</v>
      </c>
      <c r="M129" s="46" t="n">
        <v>7</v>
      </c>
      <c r="N129" s="46" t="n">
        <v>4</v>
      </c>
      <c r="O129" s="46" t="n">
        <v>13</v>
      </c>
      <c r="P129" s="46" t="n">
        <v>53</v>
      </c>
      <c r="Q129" s="46"/>
      <c r="R129" s="46"/>
      <c r="S129" s="48"/>
      <c r="U129" s="48" t="n">
        <v>242</v>
      </c>
      <c r="V129" s="48" t="n">
        <v>218</v>
      </c>
      <c r="W129" s="49"/>
      <c r="X129" s="48" t="n">
        <v>354</v>
      </c>
      <c r="Z129" s="46" t="n">
        <v>30</v>
      </c>
      <c r="AA129" s="46" t="n">
        <f aca="false">1479+Z129</f>
        <v>1509</v>
      </c>
      <c r="AB129" s="46" t="n">
        <v>511</v>
      </c>
      <c r="AC129" s="50" t="n">
        <f aca="false">(AB129/AA129)*100</f>
        <v>33.8634857521537</v>
      </c>
    </row>
    <row r="130" s="42" customFormat="true" ht="12.75" hidden="false" customHeight="false" outlineLevel="0" collapsed="false">
      <c r="A130" s="45" t="n">
        <v>121</v>
      </c>
      <c r="B130" s="46" t="n">
        <v>172</v>
      </c>
      <c r="C130" s="46" t="n">
        <v>59</v>
      </c>
      <c r="D130" s="46" t="n">
        <v>16</v>
      </c>
      <c r="E130" s="46" t="n">
        <v>81</v>
      </c>
      <c r="F130" s="46" t="n">
        <v>0</v>
      </c>
      <c r="G130" s="46" t="n">
        <v>6</v>
      </c>
      <c r="H130" s="46"/>
      <c r="I130" s="46"/>
      <c r="J130" s="46"/>
      <c r="K130" s="46"/>
      <c r="L130" s="46"/>
      <c r="M130" s="46"/>
      <c r="N130" s="46"/>
      <c r="O130" s="46"/>
      <c r="P130" s="46"/>
      <c r="Q130" s="46" t="n">
        <v>157</v>
      </c>
      <c r="R130" s="47" t="n">
        <v>11</v>
      </c>
      <c r="S130" s="48" t="n">
        <v>67</v>
      </c>
      <c r="U130" s="48" t="n">
        <v>96</v>
      </c>
      <c r="V130" s="48" t="n">
        <v>243</v>
      </c>
      <c r="W130" s="49"/>
      <c r="X130" s="48" t="n">
        <v>269</v>
      </c>
      <c r="Z130" s="46" t="n">
        <v>34</v>
      </c>
      <c r="AA130" s="46" t="n">
        <f aca="false">1274+Z130</f>
        <v>1308</v>
      </c>
      <c r="AB130" s="46" t="n">
        <v>359</v>
      </c>
      <c r="AC130" s="50" t="n">
        <f aca="false">(AB130/AA130)*100</f>
        <v>27.4464831804281</v>
      </c>
    </row>
    <row r="131" s="42" customFormat="true" ht="12.75" hidden="false" customHeight="false" outlineLevel="0" collapsed="false">
      <c r="A131" s="51" t="n">
        <v>122</v>
      </c>
      <c r="B131" s="46" t="n">
        <v>357</v>
      </c>
      <c r="C131" s="46" t="n">
        <v>82</v>
      </c>
      <c r="D131" s="46" t="n">
        <v>60</v>
      </c>
      <c r="E131" s="46" t="n">
        <v>50</v>
      </c>
      <c r="F131" s="46" t="n">
        <v>0</v>
      </c>
      <c r="G131" s="46" t="n">
        <v>14</v>
      </c>
      <c r="H131" s="46" t="n">
        <v>20</v>
      </c>
      <c r="I131" s="46" t="n">
        <v>2</v>
      </c>
      <c r="J131" s="46" t="n">
        <v>103</v>
      </c>
      <c r="K131" s="46" t="n">
        <v>83</v>
      </c>
      <c r="L131" s="46" t="n">
        <v>276</v>
      </c>
      <c r="M131" s="46" t="n">
        <v>1</v>
      </c>
      <c r="N131" s="46" t="n">
        <v>7</v>
      </c>
      <c r="O131" s="46" t="n">
        <v>9</v>
      </c>
      <c r="P131" s="46" t="n">
        <v>58</v>
      </c>
      <c r="Q131" s="46"/>
      <c r="R131" s="46"/>
      <c r="S131" s="48"/>
      <c r="U131" s="48" t="n">
        <v>267</v>
      </c>
      <c r="V131" s="48" t="n">
        <v>270</v>
      </c>
      <c r="W131" s="49"/>
      <c r="X131" s="48" t="n">
        <v>397</v>
      </c>
      <c r="Z131" s="46" t="n">
        <v>61</v>
      </c>
      <c r="AA131" s="46" t="n">
        <f aca="false">1746+Z131</f>
        <v>1807</v>
      </c>
      <c r="AB131" s="46" t="n">
        <v>605</v>
      </c>
      <c r="AC131" s="50" t="n">
        <f aca="false">(AB131/AA131)*100</f>
        <v>33.480907581627</v>
      </c>
    </row>
    <row r="132" s="42" customFormat="true" ht="12.75" hidden="false" customHeight="false" outlineLevel="0" collapsed="false">
      <c r="A132" s="51" t="n">
        <v>123</v>
      </c>
      <c r="B132" s="46" t="n">
        <v>344</v>
      </c>
      <c r="C132" s="46" t="n">
        <v>94</v>
      </c>
      <c r="D132" s="46" t="n">
        <v>47</v>
      </c>
      <c r="E132" s="46" t="n">
        <v>46</v>
      </c>
      <c r="F132" s="46" t="n">
        <v>3</v>
      </c>
      <c r="G132" s="46" t="n">
        <v>6</v>
      </c>
      <c r="H132" s="46" t="n">
        <v>8</v>
      </c>
      <c r="I132" s="46" t="n">
        <v>6</v>
      </c>
      <c r="J132" s="46" t="n">
        <v>121</v>
      </c>
      <c r="K132" s="46" t="n">
        <v>109</v>
      </c>
      <c r="L132" s="46" t="n">
        <v>205</v>
      </c>
      <c r="M132" s="46" t="n">
        <v>8</v>
      </c>
      <c r="N132" s="46" t="n">
        <v>1</v>
      </c>
      <c r="O132" s="46" t="n">
        <v>14</v>
      </c>
      <c r="P132" s="46" t="n">
        <v>50</v>
      </c>
      <c r="Q132" s="46"/>
      <c r="R132" s="46"/>
      <c r="S132" s="48"/>
      <c r="U132" s="48" t="n">
        <v>272</v>
      </c>
      <c r="V132" s="48" t="n">
        <v>221</v>
      </c>
      <c r="W132" s="49"/>
      <c r="X132" s="48" t="n">
        <v>380</v>
      </c>
      <c r="Z132" s="46" t="n">
        <v>56</v>
      </c>
      <c r="AA132" s="46" t="n">
        <f aca="false">1729+Z132</f>
        <v>1785</v>
      </c>
      <c r="AB132" s="46" t="n">
        <v>575</v>
      </c>
      <c r="AC132" s="50" t="n">
        <f aca="false">(AB132/AA132)*100</f>
        <v>32.2128851540616</v>
      </c>
    </row>
    <row r="133" s="42" customFormat="true" ht="13.5" hidden="false" customHeight="false" outlineLevel="0" collapsed="false">
      <c r="A133" s="51" t="n">
        <v>124</v>
      </c>
      <c r="B133" s="46" t="n">
        <v>227</v>
      </c>
      <c r="C133" s="46" t="n">
        <v>52</v>
      </c>
      <c r="D133" s="46" t="n">
        <v>20</v>
      </c>
      <c r="E133" s="46" t="n">
        <v>36</v>
      </c>
      <c r="F133" s="46" t="n">
        <v>2</v>
      </c>
      <c r="G133" s="46" t="n">
        <v>2</v>
      </c>
      <c r="H133" s="46" t="n">
        <v>12</v>
      </c>
      <c r="I133" s="46" t="n">
        <v>4</v>
      </c>
      <c r="J133" s="46" t="n">
        <v>93</v>
      </c>
      <c r="K133" s="46" t="n">
        <v>58</v>
      </c>
      <c r="L133" s="46" t="n">
        <v>114</v>
      </c>
      <c r="M133" s="46" t="n">
        <v>5</v>
      </c>
      <c r="N133" s="46" t="n">
        <v>5</v>
      </c>
      <c r="O133" s="46" t="n">
        <v>3</v>
      </c>
      <c r="P133" s="46" t="n">
        <v>30</v>
      </c>
      <c r="Q133" s="46"/>
      <c r="R133" s="46"/>
      <c r="S133" s="48"/>
      <c r="U133" s="48" t="n">
        <v>166</v>
      </c>
      <c r="V133" s="48" t="n">
        <v>142</v>
      </c>
      <c r="W133" s="49"/>
      <c r="X133" s="48" t="n">
        <v>235</v>
      </c>
      <c r="Z133" s="46" t="n">
        <v>34</v>
      </c>
      <c r="AA133" s="46" t="n">
        <f aca="false">982+Z133</f>
        <v>1016</v>
      </c>
      <c r="AB133" s="46" t="n">
        <v>354</v>
      </c>
      <c r="AC133" s="50" t="n">
        <f aca="false">(AB133/AA133)*100</f>
        <v>34.8425196850394</v>
      </c>
    </row>
    <row r="134" s="42" customFormat="true" ht="13.5" hidden="false" customHeight="false" outlineLevel="0" collapsed="false">
      <c r="A134" s="40" t="s">
        <v>42</v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U134" s="41"/>
      <c r="V134" s="41"/>
      <c r="W134" s="2"/>
      <c r="X134" s="41"/>
      <c r="Z134" s="43"/>
      <c r="AA134" s="43"/>
      <c r="AB134" s="43"/>
      <c r="AC134" s="44"/>
    </row>
    <row r="135" s="42" customFormat="true" ht="12.75" hidden="false" customHeight="false" outlineLevel="0" collapsed="false">
      <c r="A135" s="51" t="n">
        <v>125</v>
      </c>
      <c r="B135" s="46" t="n">
        <v>322</v>
      </c>
      <c r="C135" s="46" t="n">
        <v>88</v>
      </c>
      <c r="D135" s="46" t="n">
        <v>28</v>
      </c>
      <c r="E135" s="46" t="n">
        <v>34</v>
      </c>
      <c r="F135" s="46" t="n">
        <v>1</v>
      </c>
      <c r="G135" s="46" t="n">
        <v>3</v>
      </c>
      <c r="H135" s="46" t="n">
        <v>22</v>
      </c>
      <c r="I135" s="46" t="n">
        <v>5</v>
      </c>
      <c r="J135" s="46" t="n">
        <v>106</v>
      </c>
      <c r="K135" s="46" t="n">
        <v>96</v>
      </c>
      <c r="L135" s="46" t="n">
        <v>175</v>
      </c>
      <c r="M135" s="46" t="n">
        <v>7</v>
      </c>
      <c r="N135" s="46" t="n">
        <v>4</v>
      </c>
      <c r="O135" s="46" t="n">
        <v>11</v>
      </c>
      <c r="P135" s="46" t="n">
        <v>33</v>
      </c>
      <c r="Q135" s="46"/>
      <c r="R135" s="46"/>
      <c r="S135" s="48"/>
      <c r="U135" s="48" t="n">
        <v>243</v>
      </c>
      <c r="V135" s="48" t="n">
        <v>203</v>
      </c>
      <c r="W135" s="49"/>
      <c r="X135" s="48" t="n">
        <v>342</v>
      </c>
      <c r="Z135" s="46" t="n">
        <v>116</v>
      </c>
      <c r="AA135" s="46" t="n">
        <f aca="false">1333+Z135</f>
        <v>1449</v>
      </c>
      <c r="AB135" s="46" t="n">
        <v>504</v>
      </c>
      <c r="AC135" s="50" t="n">
        <f aca="false">(AB135/AA135)*100</f>
        <v>34.7826086956522</v>
      </c>
    </row>
    <row r="136" s="42" customFormat="true" ht="12.75" hidden="false" customHeight="false" outlineLevel="0" collapsed="false">
      <c r="A136" s="51" t="n">
        <v>126</v>
      </c>
      <c r="B136" s="46" t="n">
        <v>139</v>
      </c>
      <c r="C136" s="46" t="n">
        <v>33</v>
      </c>
      <c r="D136" s="46" t="n">
        <v>40</v>
      </c>
      <c r="E136" s="46" t="n">
        <v>36</v>
      </c>
      <c r="F136" s="46" t="n">
        <v>0</v>
      </c>
      <c r="G136" s="46" t="n">
        <v>1</v>
      </c>
      <c r="H136" s="46" t="n">
        <v>6</v>
      </c>
      <c r="I136" s="46" t="n">
        <v>4</v>
      </c>
      <c r="J136" s="46" t="n">
        <v>38</v>
      </c>
      <c r="K136" s="46" t="n">
        <v>45</v>
      </c>
      <c r="L136" s="46" t="n">
        <v>95</v>
      </c>
      <c r="M136" s="46" t="n">
        <v>7</v>
      </c>
      <c r="N136" s="46" t="n">
        <v>1</v>
      </c>
      <c r="O136" s="46" t="n">
        <v>10</v>
      </c>
      <c r="P136" s="46" t="n">
        <v>31</v>
      </c>
      <c r="Q136" s="46"/>
      <c r="R136" s="46"/>
      <c r="S136" s="48"/>
      <c r="U136" s="48" t="n">
        <v>87</v>
      </c>
      <c r="V136" s="48" t="n">
        <v>144</v>
      </c>
      <c r="W136" s="49"/>
      <c r="X136" s="48" t="n">
        <v>150</v>
      </c>
      <c r="Z136" s="46" t="n">
        <v>22</v>
      </c>
      <c r="AA136" s="46" t="n">
        <f aca="false">697+Z136</f>
        <v>719</v>
      </c>
      <c r="AB136" s="46" t="n">
        <v>265</v>
      </c>
      <c r="AC136" s="50" t="n">
        <f aca="false">(AB136/AA136)*100</f>
        <v>36.8567454798331</v>
      </c>
    </row>
    <row r="137" s="42" customFormat="true" ht="12.75" hidden="false" customHeight="false" outlineLevel="0" collapsed="false">
      <c r="A137" s="51" t="n">
        <v>127</v>
      </c>
      <c r="B137" s="46" t="n">
        <v>190</v>
      </c>
      <c r="C137" s="46" t="n">
        <v>24</v>
      </c>
      <c r="D137" s="46" t="n">
        <v>26</v>
      </c>
      <c r="E137" s="46" t="n">
        <v>44</v>
      </c>
      <c r="F137" s="46" t="n">
        <v>1</v>
      </c>
      <c r="G137" s="46" t="n">
        <v>5</v>
      </c>
      <c r="H137" s="46" t="n">
        <v>4</v>
      </c>
      <c r="I137" s="46" t="n">
        <v>3</v>
      </c>
      <c r="J137" s="46" t="n">
        <v>27</v>
      </c>
      <c r="K137" s="46" t="n">
        <v>43</v>
      </c>
      <c r="L137" s="46" t="n">
        <v>155</v>
      </c>
      <c r="M137" s="46" t="n">
        <v>3</v>
      </c>
      <c r="N137" s="46" t="n">
        <v>2</v>
      </c>
      <c r="O137" s="46" t="n">
        <v>5</v>
      </c>
      <c r="P137" s="46" t="n">
        <v>42</v>
      </c>
      <c r="Q137" s="46"/>
      <c r="R137" s="46"/>
      <c r="S137" s="48"/>
      <c r="U137" s="48" t="n">
        <v>101</v>
      </c>
      <c r="V137" s="48" t="n">
        <v>163</v>
      </c>
      <c r="W137" s="49"/>
      <c r="X137" s="48" t="n">
        <v>194</v>
      </c>
      <c r="Z137" s="46" t="n">
        <v>22</v>
      </c>
      <c r="AA137" s="46" t="n">
        <f aca="false">661+Z137</f>
        <v>683</v>
      </c>
      <c r="AB137" s="46" t="n">
        <v>309</v>
      </c>
      <c r="AC137" s="50" t="n">
        <f aca="false">(AB137/AA137)*100</f>
        <v>45.2415812591508</v>
      </c>
    </row>
    <row r="138" s="42" customFormat="true" ht="12.75" hidden="false" customHeight="false" outlineLevel="0" collapsed="false">
      <c r="A138" s="45" t="n">
        <v>128</v>
      </c>
      <c r="B138" s="46" t="n">
        <v>253</v>
      </c>
      <c r="C138" s="46" t="n">
        <v>60</v>
      </c>
      <c r="D138" s="46" t="n">
        <v>18</v>
      </c>
      <c r="E138" s="46" t="n">
        <v>102</v>
      </c>
      <c r="F138" s="46" t="n">
        <v>1</v>
      </c>
      <c r="G138" s="46" t="n">
        <v>6</v>
      </c>
      <c r="H138" s="46"/>
      <c r="I138" s="46"/>
      <c r="J138" s="46"/>
      <c r="K138" s="46"/>
      <c r="L138" s="46"/>
      <c r="M138" s="46"/>
      <c r="N138" s="46"/>
      <c r="O138" s="46"/>
      <c r="P138" s="46"/>
      <c r="Q138" s="46" t="n">
        <v>198</v>
      </c>
      <c r="R138" s="47" t="n">
        <v>12</v>
      </c>
      <c r="S138" s="48" t="n">
        <v>78</v>
      </c>
      <c r="U138" s="48" t="n">
        <v>116</v>
      </c>
      <c r="V138" s="48" t="n">
        <v>334</v>
      </c>
      <c r="W138" s="49"/>
      <c r="X138" s="48" t="n">
        <v>337</v>
      </c>
      <c r="Z138" s="46" t="n">
        <v>48</v>
      </c>
      <c r="AA138" s="46" t="n">
        <f aca="false">1235+Z138</f>
        <v>1283</v>
      </c>
      <c r="AB138" s="46" t="n">
        <v>477</v>
      </c>
      <c r="AC138" s="50" t="n">
        <f aca="false">(AB138/AA138)*100</f>
        <v>37.17848791894</v>
      </c>
    </row>
    <row r="139" s="42" customFormat="true" ht="12.75" hidden="false" customHeight="false" outlineLevel="0" collapsed="false">
      <c r="A139" s="51" t="n">
        <v>129</v>
      </c>
      <c r="B139" s="46" t="n">
        <v>203</v>
      </c>
      <c r="C139" s="46" t="n">
        <v>45</v>
      </c>
      <c r="D139" s="46" t="n">
        <v>39</v>
      </c>
      <c r="E139" s="46" t="n">
        <v>73</v>
      </c>
      <c r="F139" s="46" t="n">
        <v>3</v>
      </c>
      <c r="G139" s="46" t="n">
        <v>5</v>
      </c>
      <c r="H139" s="46" t="n">
        <v>16</v>
      </c>
      <c r="I139" s="46" t="n">
        <v>5</v>
      </c>
      <c r="J139" s="46" t="n">
        <v>63</v>
      </c>
      <c r="K139" s="46" t="n">
        <v>57</v>
      </c>
      <c r="L139" s="46" t="n">
        <v>133</v>
      </c>
      <c r="M139" s="46" t="n">
        <v>2</v>
      </c>
      <c r="N139" s="46" t="n">
        <v>1</v>
      </c>
      <c r="O139" s="46" t="n">
        <v>6</v>
      </c>
      <c r="P139" s="46" t="n">
        <v>67</v>
      </c>
      <c r="Q139" s="46"/>
      <c r="R139" s="46"/>
      <c r="S139" s="48"/>
      <c r="U139" s="48" t="n">
        <v>141</v>
      </c>
      <c r="V139" s="48" t="n">
        <v>214</v>
      </c>
      <c r="W139" s="49"/>
      <c r="X139" s="48" t="n">
        <v>267</v>
      </c>
      <c r="Z139" s="46" t="n">
        <v>40</v>
      </c>
      <c r="AA139" s="46" t="n">
        <f aca="false">1451+Z139</f>
        <v>1491</v>
      </c>
      <c r="AB139" s="46" t="n">
        <v>408</v>
      </c>
      <c r="AC139" s="50" t="n">
        <f aca="false">(AB139/AA139)*100</f>
        <v>27.364185110664</v>
      </c>
    </row>
    <row r="140" s="42" customFormat="true" ht="12.75" hidden="false" customHeight="false" outlineLevel="0" collapsed="false">
      <c r="A140" s="45" t="n">
        <v>130</v>
      </c>
      <c r="B140" s="46" t="n">
        <v>77</v>
      </c>
      <c r="C140" s="46" t="n">
        <v>21</v>
      </c>
      <c r="D140" s="46" t="n">
        <v>19</v>
      </c>
      <c r="E140" s="46" t="n">
        <v>78</v>
      </c>
      <c r="F140" s="46" t="n">
        <v>3</v>
      </c>
      <c r="G140" s="46" t="n">
        <v>12</v>
      </c>
      <c r="H140" s="46"/>
      <c r="I140" s="46"/>
      <c r="J140" s="46"/>
      <c r="K140" s="46"/>
      <c r="L140" s="46"/>
      <c r="M140" s="46"/>
      <c r="N140" s="46"/>
      <c r="O140" s="46"/>
      <c r="P140" s="46"/>
      <c r="Q140" s="46" t="n">
        <v>63</v>
      </c>
      <c r="R140" s="47" t="n">
        <v>12</v>
      </c>
      <c r="S140" s="48" t="n">
        <v>68</v>
      </c>
      <c r="U140" s="48" t="n">
        <v>58</v>
      </c>
      <c r="V140" s="48" t="n">
        <v>162</v>
      </c>
      <c r="W140" s="49"/>
      <c r="X140" s="48" t="n">
        <v>149</v>
      </c>
      <c r="Z140" s="46" t="n">
        <v>9</v>
      </c>
      <c r="AA140" s="46" t="n">
        <f aca="false">756+Z140</f>
        <v>765</v>
      </c>
      <c r="AB140" s="46" t="n">
        <v>231</v>
      </c>
      <c r="AC140" s="50" t="n">
        <f aca="false">(AB140/AA140)*100</f>
        <v>30.1960784313725</v>
      </c>
    </row>
    <row r="141" s="42" customFormat="true" ht="12.75" hidden="false" customHeight="false" outlineLevel="0" collapsed="false">
      <c r="A141" s="45" t="n">
        <v>131</v>
      </c>
      <c r="B141" s="46" t="n">
        <v>254</v>
      </c>
      <c r="C141" s="46" t="n">
        <v>89</v>
      </c>
      <c r="D141" s="46" t="n">
        <v>23</v>
      </c>
      <c r="E141" s="46" t="n">
        <v>88</v>
      </c>
      <c r="F141" s="46" t="n">
        <v>3</v>
      </c>
      <c r="G141" s="46" t="n">
        <v>10</v>
      </c>
      <c r="H141" s="46"/>
      <c r="I141" s="46"/>
      <c r="J141" s="46"/>
      <c r="K141" s="46"/>
      <c r="L141" s="46"/>
      <c r="M141" s="46"/>
      <c r="N141" s="46"/>
      <c r="O141" s="46"/>
      <c r="P141" s="46"/>
      <c r="Q141" s="46" t="n">
        <v>223</v>
      </c>
      <c r="R141" s="47" t="n">
        <v>10</v>
      </c>
      <c r="S141" s="48" t="n">
        <v>79</v>
      </c>
      <c r="U141" s="48" t="n">
        <v>216</v>
      </c>
      <c r="V141" s="48" t="n">
        <v>235</v>
      </c>
      <c r="W141" s="49"/>
      <c r="X141" s="48" t="n">
        <v>362</v>
      </c>
      <c r="Z141" s="46" t="n">
        <v>80</v>
      </c>
      <c r="AA141" s="46" t="n">
        <f aca="false">1927+Z141</f>
        <v>2007</v>
      </c>
      <c r="AB141" s="46" t="n">
        <v>483</v>
      </c>
      <c r="AC141" s="50" t="n">
        <f aca="false">(AB141/AA141)*100</f>
        <v>24.0657698056801</v>
      </c>
    </row>
    <row r="142" s="55" customFormat="true" ht="12.75" hidden="false" customHeight="false" outlineLevel="0" collapsed="false">
      <c r="A142" s="52" t="s">
        <v>43</v>
      </c>
      <c r="B142" s="53" t="n">
        <f aca="false">SUM(B7:B141)</f>
        <v>26127</v>
      </c>
      <c r="C142" s="53" t="n">
        <f aca="false">SUM(C7:C141)</f>
        <v>7572</v>
      </c>
      <c r="D142" s="53" t="n">
        <f aca="false">SUM(D7:D141)</f>
        <v>3495</v>
      </c>
      <c r="E142" s="53" t="n">
        <f aca="false">SUM(E7:E141)</f>
        <v>6701</v>
      </c>
      <c r="F142" s="53" t="n">
        <f aca="false">SUM(F7:F141)</f>
        <v>300</v>
      </c>
      <c r="G142" s="53" t="n">
        <f aca="false">SUM(G7:G141)</f>
        <v>719</v>
      </c>
      <c r="H142" s="53" t="n">
        <f aca="false">SUM(H7:H141)</f>
        <v>1080</v>
      </c>
      <c r="I142" s="53" t="n">
        <f aca="false">SUM(I7:I141)</f>
        <v>340</v>
      </c>
      <c r="J142" s="53" t="n">
        <f aca="false">SUM(J7:J141)</f>
        <v>7051</v>
      </c>
      <c r="K142" s="53" t="n">
        <f aca="false">SUM(K7:K141)</f>
        <v>5380</v>
      </c>
      <c r="L142" s="53" t="n">
        <f aca="false">SUM(L7:L141)</f>
        <v>12448</v>
      </c>
      <c r="M142" s="53" t="n">
        <f aca="false">SUM(M7:M141)</f>
        <v>341</v>
      </c>
      <c r="N142" s="53" t="n">
        <f aca="false">SUM(N7:N141)</f>
        <v>238</v>
      </c>
      <c r="O142" s="53" t="n">
        <f aca="false">SUM(O7:O141)</f>
        <v>586</v>
      </c>
      <c r="P142" s="53" t="n">
        <f aca="false">SUM(P7:P141)</f>
        <v>3468</v>
      </c>
      <c r="Q142" s="53" t="n">
        <f aca="false">SUM(Q7:Q141)</f>
        <v>5405</v>
      </c>
      <c r="R142" s="53" t="n">
        <f aca="false">SUM(R7:R141)</f>
        <v>473</v>
      </c>
      <c r="S142" s="54" t="n">
        <f aca="false">SUM(S7:S141)</f>
        <v>2724</v>
      </c>
      <c r="U142" s="56" t="n">
        <f aca="false">SUM(U7:U141)</f>
        <v>20209</v>
      </c>
      <c r="V142" s="56" t="n">
        <f aca="false">SUM(V7:V141)</f>
        <v>21982</v>
      </c>
      <c r="W142" s="57"/>
      <c r="X142" s="54" t="n">
        <f aca="false">SUM(X7:X141)</f>
        <v>31491</v>
      </c>
      <c r="Z142" s="53" t="n">
        <f aca="false">SUM(Z7:Z141)</f>
        <v>4920</v>
      </c>
      <c r="AA142" s="53" t="n">
        <f aca="false">SUM(AA7:AA141)</f>
        <v>150121</v>
      </c>
      <c r="AB142" s="58" t="n">
        <f aca="false">SUM(AB7:AB141)</f>
        <v>47775</v>
      </c>
      <c r="AC142" s="59" t="n">
        <f aca="false">(AB142/AA142)*100</f>
        <v>31.8243283751107</v>
      </c>
    </row>
    <row r="143" s="42" customFormat="true" ht="13.5" hidden="false" customHeight="false" outlineLevel="0" collapsed="false">
      <c r="A143" s="6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U143" s="2"/>
      <c r="V143" s="2"/>
      <c r="W143" s="2"/>
      <c r="X143" s="2"/>
      <c r="Z143" s="61"/>
      <c r="AA143" s="61"/>
      <c r="AB143" s="61"/>
      <c r="AC143" s="5"/>
    </row>
    <row r="144" s="42" customFormat="true" ht="13.5" hidden="false" customHeight="false" outlineLevel="0" collapsed="false">
      <c r="A144" s="62" t="s">
        <v>44</v>
      </c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U144" s="63"/>
      <c r="V144" s="63"/>
      <c r="W144" s="64"/>
      <c r="X144" s="63"/>
      <c r="Z144" s="63"/>
      <c r="AA144" s="63"/>
      <c r="AB144" s="63"/>
      <c r="AC144" s="65"/>
    </row>
    <row r="145" s="42" customFormat="true" ht="12.75" hidden="false" customHeight="false" outlineLevel="0" collapsed="false">
      <c r="A145" s="66" t="s">
        <v>45</v>
      </c>
      <c r="B145" s="46" t="n">
        <v>78</v>
      </c>
      <c r="C145" s="46" t="n">
        <v>20</v>
      </c>
      <c r="D145" s="46" t="n">
        <v>8</v>
      </c>
      <c r="E145" s="46" t="n">
        <v>2</v>
      </c>
      <c r="F145" s="46" t="n">
        <v>0</v>
      </c>
      <c r="G145" s="46" t="n">
        <v>0</v>
      </c>
      <c r="H145" s="46" t="n">
        <v>4</v>
      </c>
      <c r="I145" s="46" t="n">
        <v>0</v>
      </c>
      <c r="J145" s="46" t="n">
        <v>19</v>
      </c>
      <c r="K145" s="46" t="n">
        <v>16</v>
      </c>
      <c r="L145" s="46" t="n">
        <v>72</v>
      </c>
      <c r="M145" s="46" t="n">
        <v>3</v>
      </c>
      <c r="N145" s="46" t="n">
        <v>2</v>
      </c>
      <c r="O145" s="46" t="n">
        <v>3</v>
      </c>
      <c r="P145" s="46" t="n">
        <v>2</v>
      </c>
      <c r="Q145" s="46"/>
      <c r="R145" s="46"/>
      <c r="S145" s="48"/>
      <c r="U145" s="48" t="n">
        <v>80</v>
      </c>
      <c r="V145" s="48" t="n">
        <v>39</v>
      </c>
      <c r="W145" s="49"/>
      <c r="X145" s="48" t="n">
        <v>68</v>
      </c>
      <c r="Z145" s="67" t="n">
        <v>9</v>
      </c>
      <c r="AA145" s="67" t="n">
        <v>215</v>
      </c>
      <c r="AB145" s="67" t="n">
        <v>127</v>
      </c>
      <c r="AC145" s="68" t="n">
        <f aca="false">(AB145/AA145)*100</f>
        <v>59.0697674418605</v>
      </c>
    </row>
    <row r="146" s="42" customFormat="true" ht="12.75" hidden="false" customHeight="false" outlineLevel="0" collapsed="false">
      <c r="A146" s="66" t="s">
        <v>46</v>
      </c>
      <c r="B146" s="46" t="n">
        <v>203</v>
      </c>
      <c r="C146" s="46" t="n">
        <v>34</v>
      </c>
      <c r="D146" s="46" t="n">
        <v>0</v>
      </c>
      <c r="E146" s="46" t="n">
        <v>23</v>
      </c>
      <c r="F146" s="46" t="n">
        <v>4</v>
      </c>
      <c r="G146" s="46" t="n">
        <v>0</v>
      </c>
      <c r="H146" s="46" t="n">
        <v>8</v>
      </c>
      <c r="I146" s="46" t="n">
        <v>6</v>
      </c>
      <c r="J146" s="46" t="n">
        <v>47</v>
      </c>
      <c r="K146" s="46" t="n">
        <v>39</v>
      </c>
      <c r="L146" s="46" t="n">
        <v>131</v>
      </c>
      <c r="M146" s="46" t="n">
        <v>9</v>
      </c>
      <c r="N146" s="46" t="n">
        <v>3</v>
      </c>
      <c r="O146" s="46" t="n">
        <v>2</v>
      </c>
      <c r="P146" s="46" t="n">
        <v>25</v>
      </c>
      <c r="Q146" s="46"/>
      <c r="R146" s="46"/>
      <c r="S146" s="48"/>
      <c r="U146" s="48" t="n">
        <v>141</v>
      </c>
      <c r="V146" s="48" t="n">
        <v>134</v>
      </c>
      <c r="W146" s="49"/>
      <c r="X146" s="48" t="n">
        <v>170</v>
      </c>
      <c r="Z146" s="67" t="n">
        <v>25</v>
      </c>
      <c r="AA146" s="67" t="n">
        <v>596</v>
      </c>
      <c r="AB146" s="67" t="n">
        <v>316</v>
      </c>
      <c r="AC146" s="68" t="n">
        <f aca="false">(AB146/AA146)*100</f>
        <v>53.0201342281879</v>
      </c>
    </row>
    <row r="147" s="42" customFormat="true" ht="12.75" hidden="false" customHeight="false" outlineLevel="0" collapsed="false">
      <c r="A147" s="66" t="s">
        <v>47</v>
      </c>
      <c r="B147" s="46" t="n">
        <v>259</v>
      </c>
      <c r="C147" s="46" t="n">
        <v>60</v>
      </c>
      <c r="D147" s="46" t="n">
        <v>29</v>
      </c>
      <c r="E147" s="46" t="n">
        <v>19</v>
      </c>
      <c r="F147" s="46" t="n">
        <v>4</v>
      </c>
      <c r="G147" s="46" t="n">
        <v>8</v>
      </c>
      <c r="H147" s="46" t="n">
        <v>4</v>
      </c>
      <c r="I147" s="46" t="n">
        <v>4</v>
      </c>
      <c r="J147" s="46" t="n">
        <v>98</v>
      </c>
      <c r="K147" s="46" t="n">
        <v>48</v>
      </c>
      <c r="L147" s="46" t="n">
        <v>195</v>
      </c>
      <c r="M147" s="46" t="n">
        <v>4</v>
      </c>
      <c r="N147" s="46" t="n">
        <v>1</v>
      </c>
      <c r="O147" s="46" t="n">
        <v>7</v>
      </c>
      <c r="P147" s="46" t="n">
        <v>20</v>
      </c>
      <c r="Q147" s="46"/>
      <c r="R147" s="46"/>
      <c r="S147" s="48"/>
      <c r="U147" s="48" t="n">
        <v>243</v>
      </c>
      <c r="V147" s="48" t="n">
        <v>150</v>
      </c>
      <c r="W147" s="49"/>
      <c r="X147" s="48" t="n">
        <v>259</v>
      </c>
      <c r="Z147" s="67" t="n">
        <v>21</v>
      </c>
      <c r="AA147" s="67" t="n">
        <v>755</v>
      </c>
      <c r="AB147" s="67" t="n">
        <v>437</v>
      </c>
      <c r="AC147" s="68" t="n">
        <f aca="false">(AB147/AA147)*100</f>
        <v>57.8807947019868</v>
      </c>
    </row>
    <row r="148" s="42" customFormat="true" ht="12.75" hidden="false" customHeight="false" outlineLevel="0" collapsed="false">
      <c r="A148" s="66" t="s">
        <v>48</v>
      </c>
      <c r="B148" s="46" t="n">
        <v>15</v>
      </c>
      <c r="C148" s="46" t="n">
        <v>0</v>
      </c>
      <c r="D148" s="46" t="n">
        <v>1</v>
      </c>
      <c r="E148" s="46" t="n">
        <v>0</v>
      </c>
      <c r="F148" s="46" t="n">
        <v>2</v>
      </c>
      <c r="G148" s="46" t="n">
        <v>0</v>
      </c>
      <c r="H148" s="46" t="n">
        <v>1</v>
      </c>
      <c r="I148" s="46" t="n">
        <v>0</v>
      </c>
      <c r="J148" s="46" t="n">
        <v>2</v>
      </c>
      <c r="K148" s="46" t="n">
        <v>1</v>
      </c>
      <c r="L148" s="46" t="n">
        <v>15</v>
      </c>
      <c r="M148" s="46" t="n">
        <v>0</v>
      </c>
      <c r="N148" s="46" t="n">
        <v>0</v>
      </c>
      <c r="O148" s="46" t="n">
        <v>0</v>
      </c>
      <c r="P148" s="46" t="n">
        <v>0</v>
      </c>
      <c r="Q148" s="46"/>
      <c r="R148" s="46"/>
      <c r="S148" s="48"/>
      <c r="U148" s="48" t="n">
        <v>12</v>
      </c>
      <c r="V148" s="48" t="n">
        <v>8</v>
      </c>
      <c r="W148" s="49"/>
      <c r="X148" s="48" t="n">
        <v>15</v>
      </c>
      <c r="Z148" s="67" t="n">
        <v>6</v>
      </c>
      <c r="AA148" s="67" t="n">
        <v>31</v>
      </c>
      <c r="AB148" s="67" t="n">
        <v>22</v>
      </c>
      <c r="AC148" s="68" t="n">
        <f aca="false">(AB148/AA148)*100</f>
        <v>70.9677419354839</v>
      </c>
    </row>
    <row r="149" s="42" customFormat="true" ht="12.75" hidden="false" customHeight="false" outlineLevel="0" collapsed="false">
      <c r="A149" s="66" t="s">
        <v>49</v>
      </c>
      <c r="B149" s="46" t="n">
        <v>182</v>
      </c>
      <c r="C149" s="46" t="n">
        <v>25</v>
      </c>
      <c r="D149" s="46" t="n">
        <v>15</v>
      </c>
      <c r="E149" s="46" t="n">
        <v>16</v>
      </c>
      <c r="F149" s="46" t="n">
        <v>1</v>
      </c>
      <c r="G149" s="46" t="n">
        <v>1</v>
      </c>
      <c r="H149" s="46" t="n">
        <v>2</v>
      </c>
      <c r="I149" s="46" t="n">
        <v>3</v>
      </c>
      <c r="J149" s="46" t="n">
        <v>31</v>
      </c>
      <c r="K149" s="46" t="n">
        <v>59</v>
      </c>
      <c r="L149" s="46" t="n">
        <v>116</v>
      </c>
      <c r="M149" s="46" t="n">
        <v>2</v>
      </c>
      <c r="N149" s="46" t="n">
        <v>3</v>
      </c>
      <c r="O149" s="46" t="n">
        <v>2</v>
      </c>
      <c r="P149" s="46" t="n">
        <v>17</v>
      </c>
      <c r="Q149" s="46"/>
      <c r="R149" s="46"/>
      <c r="S149" s="48"/>
      <c r="U149" s="48" t="n">
        <v>129</v>
      </c>
      <c r="V149" s="48" t="n">
        <v>106</v>
      </c>
      <c r="W149" s="49"/>
      <c r="X149" s="48" t="n">
        <v>168</v>
      </c>
      <c r="Z149" s="67" t="n">
        <v>8</v>
      </c>
      <c r="AA149" s="67" t="n">
        <v>792</v>
      </c>
      <c r="AB149" s="67" t="n">
        <v>252</v>
      </c>
      <c r="AC149" s="68" t="n">
        <f aca="false">(AB149/AA149)*100</f>
        <v>31.8181818181818</v>
      </c>
    </row>
    <row r="150" s="42" customFormat="true" ht="12.75" hidden="false" customHeight="false" outlineLevel="0" collapsed="false">
      <c r="A150" s="66" t="s">
        <v>50</v>
      </c>
      <c r="B150" s="46" t="n">
        <v>15</v>
      </c>
      <c r="C150" s="47" t="n">
        <v>7</v>
      </c>
      <c r="D150" s="47" t="n">
        <v>0</v>
      </c>
      <c r="E150" s="47" t="n">
        <v>3</v>
      </c>
      <c r="F150" s="47" t="n">
        <v>0</v>
      </c>
      <c r="G150" s="46" t="n">
        <v>1</v>
      </c>
      <c r="H150" s="46" t="n">
        <v>0</v>
      </c>
      <c r="I150" s="47" t="n">
        <v>0</v>
      </c>
      <c r="J150" s="47" t="n">
        <v>5</v>
      </c>
      <c r="K150" s="47" t="n">
        <v>4</v>
      </c>
      <c r="L150" s="47" t="n">
        <v>10</v>
      </c>
      <c r="M150" s="47" t="n">
        <v>0</v>
      </c>
      <c r="N150" s="47" t="n">
        <v>1</v>
      </c>
      <c r="O150" s="47" t="n">
        <v>0</v>
      </c>
      <c r="P150" s="46" t="n">
        <v>4</v>
      </c>
      <c r="Q150" s="46"/>
      <c r="R150" s="46"/>
      <c r="S150" s="48"/>
      <c r="U150" s="48" t="n">
        <v>17</v>
      </c>
      <c r="V150" s="48" t="n">
        <v>7</v>
      </c>
      <c r="W150" s="49"/>
      <c r="X150" s="48" t="n">
        <v>16</v>
      </c>
      <c r="Z150" s="67" t="n">
        <v>0</v>
      </c>
      <c r="AA150" s="67" t="n">
        <v>69</v>
      </c>
      <c r="AB150" s="67" t="n">
        <v>26</v>
      </c>
      <c r="AC150" s="68" t="n">
        <f aca="false">(AB150/AA150)*100</f>
        <v>37.6811594202899</v>
      </c>
    </row>
    <row r="151" s="55" customFormat="true" ht="12.75" hidden="false" customHeight="false" outlineLevel="0" collapsed="false">
      <c r="A151" s="52" t="s">
        <v>43</v>
      </c>
      <c r="B151" s="53" t="n">
        <f aca="false">SUM(B145:B150)</f>
        <v>752</v>
      </c>
      <c r="C151" s="53" t="n">
        <f aca="false">SUM(C145:C150)</f>
        <v>146</v>
      </c>
      <c r="D151" s="53" t="n">
        <f aca="false">SUM(D145:D150)</f>
        <v>53</v>
      </c>
      <c r="E151" s="53" t="n">
        <f aca="false">SUM(E145:E150)</f>
        <v>63</v>
      </c>
      <c r="F151" s="53" t="n">
        <f aca="false">SUM(F145:F150)</f>
        <v>11</v>
      </c>
      <c r="G151" s="53" t="n">
        <f aca="false">SUM(G145:G150)</f>
        <v>10</v>
      </c>
      <c r="H151" s="53" t="n">
        <f aca="false">SUM(H145:H150)</f>
        <v>19</v>
      </c>
      <c r="I151" s="53" t="n">
        <f aca="false">SUM(I145:I150)</f>
        <v>13</v>
      </c>
      <c r="J151" s="53" t="n">
        <f aca="false">SUM(J145:J150)</f>
        <v>202</v>
      </c>
      <c r="K151" s="53" t="n">
        <f aca="false">SUM(K145:K150)</f>
        <v>167</v>
      </c>
      <c r="L151" s="53" t="n">
        <f aca="false">SUM(L145:L150)</f>
        <v>539</v>
      </c>
      <c r="M151" s="53" t="n">
        <f aca="false">SUM(M145:M150)</f>
        <v>18</v>
      </c>
      <c r="N151" s="53" t="n">
        <f aca="false">SUM(N145:N150)</f>
        <v>10</v>
      </c>
      <c r="O151" s="53" t="n">
        <f aca="false">SUM(O145:O150)</f>
        <v>14</v>
      </c>
      <c r="P151" s="53" t="n">
        <f aca="false">SUM(P145:P150)</f>
        <v>68</v>
      </c>
      <c r="Q151" s="53" t="n">
        <f aca="false">SUM(Q145:Q150)</f>
        <v>0</v>
      </c>
      <c r="R151" s="53" t="n">
        <f aca="false">SUM(R145:R150)</f>
        <v>0</v>
      </c>
      <c r="S151" s="54" t="n">
        <f aca="false">SUM(S145:S150)</f>
        <v>0</v>
      </c>
      <c r="U151" s="56" t="n">
        <f aca="false">SUM(U145:U150)</f>
        <v>622</v>
      </c>
      <c r="V151" s="56" t="n">
        <f aca="false">SUM(V145:V150)</f>
        <v>444</v>
      </c>
      <c r="W151" s="57"/>
      <c r="X151" s="54" t="n">
        <f aca="false">SUM(X145:X150)</f>
        <v>696</v>
      </c>
      <c r="Z151" s="53" t="n">
        <f aca="false">SUM(Z145:Z150)</f>
        <v>69</v>
      </c>
      <c r="AA151" s="53" t="n">
        <f aca="false">SUM(AA145:AA150)</f>
        <v>2458</v>
      </c>
      <c r="AB151" s="58" t="n">
        <f aca="false">SUM(AB145:AB150)</f>
        <v>1180</v>
      </c>
      <c r="AC151" s="59" t="n">
        <f aca="false">(AB151/AA151)*100</f>
        <v>48.006509357201</v>
      </c>
    </row>
    <row r="152" s="42" customFormat="true" ht="13.5" hidden="false" customHeight="false" outlineLevel="0" collapsed="false">
      <c r="A152" s="6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5"/>
    </row>
    <row r="153" s="42" customFormat="true" ht="13.5" hidden="false" customHeight="false" outlineLevel="0" collapsed="false">
      <c r="A153" s="40" t="s">
        <v>51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U153" s="69"/>
      <c r="V153" s="69"/>
      <c r="W153" s="70"/>
      <c r="X153" s="69"/>
      <c r="Z153" s="69"/>
      <c r="AA153" s="69"/>
      <c r="AB153" s="69"/>
      <c r="AC153" s="71"/>
    </row>
    <row r="154" s="42" customFormat="true" ht="12.75" hidden="false" customHeight="false" outlineLevel="0" collapsed="false">
      <c r="A154" s="45" t="s">
        <v>52</v>
      </c>
      <c r="B154" s="46" t="n">
        <v>89</v>
      </c>
      <c r="C154" s="46" t="n">
        <v>15</v>
      </c>
      <c r="D154" s="46" t="n">
        <v>6</v>
      </c>
      <c r="E154" s="46" t="n">
        <v>133</v>
      </c>
      <c r="F154" s="46" t="n">
        <v>13</v>
      </c>
      <c r="G154" s="46" t="n">
        <v>25</v>
      </c>
      <c r="H154" s="46"/>
      <c r="I154" s="46"/>
      <c r="J154" s="46"/>
      <c r="K154" s="46"/>
      <c r="L154" s="46"/>
      <c r="M154" s="46"/>
      <c r="N154" s="46"/>
      <c r="O154" s="46"/>
      <c r="P154" s="46"/>
      <c r="Q154" s="46" t="n">
        <v>99</v>
      </c>
      <c r="R154" s="47" t="n">
        <v>32</v>
      </c>
      <c r="S154" s="48" t="n">
        <v>107</v>
      </c>
      <c r="U154" s="48" t="n">
        <v>110</v>
      </c>
      <c r="V154" s="48" t="n">
        <v>182</v>
      </c>
      <c r="W154" s="49"/>
      <c r="X154" s="48" t="n">
        <v>227</v>
      </c>
      <c r="Z154" s="46" t="n">
        <v>11</v>
      </c>
      <c r="AA154" s="46" t="n">
        <v>727</v>
      </c>
      <c r="AB154" s="46" t="n">
        <v>305</v>
      </c>
      <c r="AC154" s="50" t="n">
        <f aca="false">(AB154/AA154)*100</f>
        <v>41.9532324621733</v>
      </c>
    </row>
    <row r="155" s="42" customFormat="true" ht="12.75" hidden="false" customHeight="false" outlineLevel="0" collapsed="false">
      <c r="A155" s="45" t="s">
        <v>53</v>
      </c>
      <c r="B155" s="46" t="n">
        <v>107</v>
      </c>
      <c r="C155" s="46" t="n">
        <v>20</v>
      </c>
      <c r="D155" s="46" t="n">
        <v>5</v>
      </c>
      <c r="E155" s="46" t="n">
        <v>79</v>
      </c>
      <c r="F155" s="46" t="n">
        <v>19</v>
      </c>
      <c r="G155" s="46" t="n">
        <v>22</v>
      </c>
      <c r="H155" s="46"/>
      <c r="I155" s="46"/>
      <c r="J155" s="46"/>
      <c r="K155" s="46"/>
      <c r="L155" s="46"/>
      <c r="M155" s="46"/>
      <c r="N155" s="46"/>
      <c r="O155" s="46"/>
      <c r="P155" s="46"/>
      <c r="Q155" s="46" t="n">
        <v>126</v>
      </c>
      <c r="R155" s="47" t="n">
        <v>28</v>
      </c>
      <c r="S155" s="48" t="n">
        <v>71</v>
      </c>
      <c r="U155" s="48" t="n">
        <v>148</v>
      </c>
      <c r="V155" s="48" t="n">
        <v>122</v>
      </c>
      <c r="W155" s="49"/>
      <c r="X155" s="48" t="n">
        <v>215</v>
      </c>
      <c r="Z155" s="46" t="n">
        <v>7</v>
      </c>
      <c r="AA155" s="46" t="n">
        <v>731</v>
      </c>
      <c r="AB155" s="46" t="n">
        <v>283</v>
      </c>
      <c r="AC155" s="50" t="n">
        <f aca="false">(AB155/AA155)*100</f>
        <v>38.7140902872777</v>
      </c>
    </row>
    <row r="156" s="42" customFormat="true" ht="12.75" hidden="false" customHeight="false" outlineLevel="0" collapsed="false">
      <c r="A156" s="45" t="s">
        <v>54</v>
      </c>
      <c r="B156" s="46" t="n">
        <v>80</v>
      </c>
      <c r="C156" s="46" t="n">
        <v>15</v>
      </c>
      <c r="D156" s="46" t="n">
        <v>2</v>
      </c>
      <c r="E156" s="46" t="n">
        <v>78</v>
      </c>
      <c r="F156" s="46" t="n">
        <v>8</v>
      </c>
      <c r="G156" s="46" t="n">
        <v>20</v>
      </c>
      <c r="H156" s="46"/>
      <c r="I156" s="46"/>
      <c r="J156" s="46"/>
      <c r="K156" s="46"/>
      <c r="L156" s="46"/>
      <c r="M156" s="46"/>
      <c r="N156" s="46"/>
      <c r="O156" s="46"/>
      <c r="P156" s="46"/>
      <c r="Q156" s="46" t="n">
        <v>96</v>
      </c>
      <c r="R156" s="47" t="n">
        <v>14</v>
      </c>
      <c r="S156" s="48" t="n">
        <v>76</v>
      </c>
      <c r="U156" s="48" t="n">
        <v>98</v>
      </c>
      <c r="V156" s="48" t="n">
        <v>118</v>
      </c>
      <c r="W156" s="49"/>
      <c r="X156" s="48" t="n">
        <v>177</v>
      </c>
      <c r="Z156" s="46" t="n">
        <v>14</v>
      </c>
      <c r="AA156" s="46" t="n">
        <v>626</v>
      </c>
      <c r="AB156" s="46" t="n">
        <v>224</v>
      </c>
      <c r="AC156" s="50" t="n">
        <f aca="false">(AB156/AA156)*100</f>
        <v>35.7827476038339</v>
      </c>
    </row>
    <row r="157" s="42" customFormat="true" ht="12.75" hidden="false" customHeight="false" outlineLevel="0" collapsed="false">
      <c r="A157" s="45" t="s">
        <v>55</v>
      </c>
      <c r="B157" s="46" t="n">
        <v>49</v>
      </c>
      <c r="C157" s="46" t="n">
        <v>17</v>
      </c>
      <c r="D157" s="46" t="n">
        <v>2</v>
      </c>
      <c r="E157" s="46" t="n">
        <v>86</v>
      </c>
      <c r="F157" s="46" t="n">
        <v>8</v>
      </c>
      <c r="G157" s="46" t="n">
        <v>24</v>
      </c>
      <c r="H157" s="46"/>
      <c r="I157" s="46"/>
      <c r="J157" s="46"/>
      <c r="K157" s="46"/>
      <c r="L157" s="46"/>
      <c r="M157" s="46"/>
      <c r="N157" s="46"/>
      <c r="O157" s="46"/>
      <c r="P157" s="46"/>
      <c r="Q157" s="46" t="n">
        <v>63</v>
      </c>
      <c r="R157" s="47" t="n">
        <v>16</v>
      </c>
      <c r="S157" s="48" t="n">
        <v>80</v>
      </c>
      <c r="U157" s="48" t="n">
        <v>87</v>
      </c>
      <c r="V157" s="48" t="n">
        <v>102</v>
      </c>
      <c r="W157" s="49"/>
      <c r="X157" s="48" t="n">
        <v>147</v>
      </c>
      <c r="Z157" s="46" t="n">
        <v>7</v>
      </c>
      <c r="AA157" s="46" t="n">
        <v>813</v>
      </c>
      <c r="AB157" s="46" t="n">
        <v>194</v>
      </c>
      <c r="AC157" s="50" t="n">
        <f aca="false">(AB157/AA157)*100</f>
        <v>23.8622386223862</v>
      </c>
    </row>
    <row r="158" s="42" customFormat="true" ht="12.75" hidden="false" customHeight="false" outlineLevel="0" collapsed="false">
      <c r="A158" s="45" t="s">
        <v>56</v>
      </c>
      <c r="B158" s="46" t="n">
        <v>91</v>
      </c>
      <c r="C158" s="46" t="n">
        <v>32</v>
      </c>
      <c r="D158" s="46" t="n">
        <v>4</v>
      </c>
      <c r="E158" s="46" t="n">
        <v>93</v>
      </c>
      <c r="F158" s="46" t="n">
        <v>10</v>
      </c>
      <c r="G158" s="46" t="n">
        <v>18</v>
      </c>
      <c r="H158" s="46"/>
      <c r="I158" s="46"/>
      <c r="J158" s="46"/>
      <c r="K158" s="46"/>
      <c r="L158" s="46"/>
      <c r="M158" s="46"/>
      <c r="N158" s="46"/>
      <c r="O158" s="46"/>
      <c r="P158" s="46"/>
      <c r="Q158" s="46" t="n">
        <v>117</v>
      </c>
      <c r="R158" s="47" t="n">
        <v>22</v>
      </c>
      <c r="S158" s="48" t="n">
        <v>86</v>
      </c>
      <c r="U158" s="48" t="n">
        <v>146</v>
      </c>
      <c r="V158" s="48" t="n">
        <v>112</v>
      </c>
      <c r="W158" s="49"/>
      <c r="X158" s="48" t="n">
        <v>202</v>
      </c>
      <c r="Z158" s="46" t="n">
        <v>5</v>
      </c>
      <c r="AA158" s="46" t="n">
        <v>890</v>
      </c>
      <c r="AB158" s="46" t="n">
        <v>266</v>
      </c>
      <c r="AC158" s="50" t="n">
        <f aca="false">(AB158/AA158)*100</f>
        <v>29.8876404494382</v>
      </c>
    </row>
    <row r="159" s="42" customFormat="true" ht="12.75" hidden="false" customHeight="false" outlineLevel="0" collapsed="false">
      <c r="A159" s="45" t="s">
        <v>57</v>
      </c>
      <c r="B159" s="46" t="n">
        <v>40</v>
      </c>
      <c r="C159" s="46" t="n">
        <v>16</v>
      </c>
      <c r="D159" s="46" t="n">
        <v>1</v>
      </c>
      <c r="E159" s="46" t="n">
        <v>75</v>
      </c>
      <c r="F159" s="46" t="n">
        <v>12</v>
      </c>
      <c r="G159" s="46" t="n">
        <v>11</v>
      </c>
      <c r="H159" s="46"/>
      <c r="I159" s="46"/>
      <c r="J159" s="46"/>
      <c r="K159" s="46"/>
      <c r="L159" s="46"/>
      <c r="M159" s="46"/>
      <c r="N159" s="46"/>
      <c r="O159" s="46"/>
      <c r="P159" s="46"/>
      <c r="Q159" s="46" t="n">
        <v>51</v>
      </c>
      <c r="R159" s="47" t="n">
        <v>26</v>
      </c>
      <c r="S159" s="48" t="n">
        <v>55</v>
      </c>
      <c r="U159" s="48" t="n">
        <v>76</v>
      </c>
      <c r="V159" s="48" t="n">
        <v>83</v>
      </c>
      <c r="W159" s="49"/>
      <c r="X159" s="48" t="n">
        <v>116</v>
      </c>
      <c r="Z159" s="46" t="n">
        <v>2</v>
      </c>
      <c r="AA159" s="46" t="n">
        <v>812</v>
      </c>
      <c r="AB159" s="46" t="n">
        <v>171</v>
      </c>
      <c r="AC159" s="50" t="n">
        <f aca="false">(AB159/AA159)*100</f>
        <v>21.0591133004926</v>
      </c>
    </row>
    <row r="160" s="42" customFormat="true" ht="12.75" hidden="false" customHeight="false" outlineLevel="0" collapsed="false">
      <c r="A160" s="45" t="s">
        <v>58</v>
      </c>
      <c r="B160" s="46" t="n">
        <v>51</v>
      </c>
      <c r="C160" s="46" t="n">
        <v>17</v>
      </c>
      <c r="D160" s="46" t="n">
        <v>2</v>
      </c>
      <c r="E160" s="46" t="n">
        <v>72</v>
      </c>
      <c r="F160" s="46" t="n">
        <v>11</v>
      </c>
      <c r="G160" s="46" t="n">
        <v>13</v>
      </c>
      <c r="H160" s="46"/>
      <c r="I160" s="46"/>
      <c r="J160" s="46"/>
      <c r="K160" s="46"/>
      <c r="L160" s="46"/>
      <c r="M160" s="46"/>
      <c r="N160" s="46"/>
      <c r="O160" s="46"/>
      <c r="P160" s="46"/>
      <c r="Q160" s="46" t="n">
        <v>67</v>
      </c>
      <c r="R160" s="47" t="n">
        <v>25</v>
      </c>
      <c r="S160" s="48" t="n">
        <v>63</v>
      </c>
      <c r="U160" s="48" t="n">
        <v>87</v>
      </c>
      <c r="V160" s="48" t="n">
        <v>85</v>
      </c>
      <c r="W160" s="49"/>
      <c r="X160" s="48" t="n">
        <v>139</v>
      </c>
      <c r="Z160" s="46" t="n">
        <v>6</v>
      </c>
      <c r="AA160" s="46" t="n">
        <v>591</v>
      </c>
      <c r="AB160" s="46" t="n">
        <v>181</v>
      </c>
      <c r="AC160" s="50" t="n">
        <f aca="false">(AB160/AA160)*100</f>
        <v>30.6260575296108</v>
      </c>
    </row>
    <row r="161" s="42" customFormat="true" ht="12.75" hidden="false" customHeight="false" outlineLevel="0" collapsed="false">
      <c r="A161" s="45" t="s">
        <v>59</v>
      </c>
      <c r="B161" s="46" t="n">
        <v>26</v>
      </c>
      <c r="C161" s="46" t="n">
        <v>9</v>
      </c>
      <c r="D161" s="46" t="n">
        <v>0</v>
      </c>
      <c r="E161" s="46" t="n">
        <v>71</v>
      </c>
      <c r="F161" s="46" t="n">
        <v>11</v>
      </c>
      <c r="G161" s="46" t="n">
        <v>14</v>
      </c>
      <c r="H161" s="46"/>
      <c r="I161" s="46"/>
      <c r="J161" s="46"/>
      <c r="K161" s="46"/>
      <c r="L161" s="46"/>
      <c r="M161" s="46"/>
      <c r="N161" s="46"/>
      <c r="O161" s="46"/>
      <c r="P161" s="46"/>
      <c r="Q161" s="46" t="n">
        <v>31</v>
      </c>
      <c r="R161" s="47" t="n">
        <v>22</v>
      </c>
      <c r="S161" s="48" t="n">
        <v>64</v>
      </c>
      <c r="U161" s="48" t="n">
        <v>60</v>
      </c>
      <c r="V161" s="48" t="n">
        <v>75</v>
      </c>
      <c r="W161" s="49"/>
      <c r="X161" s="48" t="n">
        <v>108</v>
      </c>
      <c r="Z161" s="46" t="n">
        <v>12</v>
      </c>
      <c r="AA161" s="46" t="n">
        <v>566</v>
      </c>
      <c r="AB161" s="46" t="n">
        <v>139</v>
      </c>
      <c r="AC161" s="50" t="n">
        <f aca="false">(AB161/AA161)*100</f>
        <v>24.5583038869258</v>
      </c>
    </row>
    <row r="162" s="42" customFormat="true" ht="12.75" hidden="false" customHeight="false" outlineLevel="0" collapsed="false">
      <c r="A162" s="45" t="s">
        <v>60</v>
      </c>
      <c r="B162" s="46" t="n">
        <v>58</v>
      </c>
      <c r="C162" s="46" t="n">
        <v>17</v>
      </c>
      <c r="D162" s="46" t="n">
        <v>4</v>
      </c>
      <c r="E162" s="46" t="n">
        <v>45</v>
      </c>
      <c r="F162" s="46" t="n">
        <v>8</v>
      </c>
      <c r="G162" s="46" t="n">
        <v>13</v>
      </c>
      <c r="H162" s="46"/>
      <c r="I162" s="46"/>
      <c r="J162" s="46"/>
      <c r="K162" s="46"/>
      <c r="L162" s="46"/>
      <c r="M162" s="46"/>
      <c r="N162" s="46"/>
      <c r="O162" s="46"/>
      <c r="P162" s="46"/>
      <c r="Q162" s="46" t="n">
        <v>70</v>
      </c>
      <c r="R162" s="47" t="n">
        <v>7</v>
      </c>
      <c r="S162" s="48" t="n">
        <v>55</v>
      </c>
      <c r="U162" s="48" t="n">
        <v>104</v>
      </c>
      <c r="V162" s="48" t="n">
        <v>48</v>
      </c>
      <c r="W162" s="49"/>
      <c r="X162" s="48" t="n">
        <v>119</v>
      </c>
      <c r="Z162" s="46" t="n">
        <v>4</v>
      </c>
      <c r="AA162" s="46" t="n">
        <v>659</v>
      </c>
      <c r="AB162" s="46" t="n">
        <v>173</v>
      </c>
      <c r="AC162" s="50" t="n">
        <f aca="false">(AB162/AA162)*100</f>
        <v>26.2518968133536</v>
      </c>
    </row>
    <row r="163" s="42" customFormat="true" ht="12.75" hidden="false" customHeight="false" outlineLevel="0" collapsed="false">
      <c r="A163" s="45" t="s">
        <v>61</v>
      </c>
      <c r="B163" s="46" t="n">
        <v>71</v>
      </c>
      <c r="C163" s="46" t="n">
        <v>7</v>
      </c>
      <c r="D163" s="46" t="n">
        <v>2</v>
      </c>
      <c r="E163" s="46" t="n">
        <v>68</v>
      </c>
      <c r="F163" s="46" t="n">
        <v>10</v>
      </c>
      <c r="G163" s="46" t="n">
        <v>32</v>
      </c>
      <c r="H163" s="46"/>
      <c r="I163" s="46"/>
      <c r="J163" s="46"/>
      <c r="K163" s="46"/>
      <c r="L163" s="46"/>
      <c r="M163" s="46"/>
      <c r="N163" s="46"/>
      <c r="O163" s="46"/>
      <c r="P163" s="46"/>
      <c r="Q163" s="46" t="n">
        <v>73</v>
      </c>
      <c r="R163" s="47" t="n">
        <v>31</v>
      </c>
      <c r="S163" s="48" t="n">
        <v>74</v>
      </c>
      <c r="U163" s="48" t="n">
        <v>129</v>
      </c>
      <c r="V163" s="48" t="n">
        <v>72</v>
      </c>
      <c r="W163" s="49"/>
      <c r="X163" s="48" t="n">
        <v>162</v>
      </c>
      <c r="Z163" s="46" t="n">
        <v>11</v>
      </c>
      <c r="AA163" s="46" t="n">
        <v>824</v>
      </c>
      <c r="AB163" s="46" t="n">
        <v>208</v>
      </c>
      <c r="AC163" s="50" t="n">
        <f aca="false">(AB163/AA163)*100</f>
        <v>25.2427184466019</v>
      </c>
    </row>
    <row r="164" s="42" customFormat="true" ht="12.75" hidden="false" customHeight="false" outlineLevel="0" collapsed="false">
      <c r="A164" s="45" t="s">
        <v>62</v>
      </c>
      <c r="B164" s="46" t="n">
        <v>54</v>
      </c>
      <c r="C164" s="46" t="n">
        <v>14</v>
      </c>
      <c r="D164" s="46" t="n">
        <v>6</v>
      </c>
      <c r="E164" s="46" t="n">
        <v>65</v>
      </c>
      <c r="F164" s="46" t="n">
        <v>8</v>
      </c>
      <c r="G164" s="46" t="n">
        <v>21</v>
      </c>
      <c r="H164" s="46"/>
      <c r="I164" s="46"/>
      <c r="J164" s="46"/>
      <c r="K164" s="46"/>
      <c r="L164" s="46"/>
      <c r="M164" s="46"/>
      <c r="N164" s="46"/>
      <c r="O164" s="46"/>
      <c r="P164" s="46"/>
      <c r="Q164" s="46" t="n">
        <v>72</v>
      </c>
      <c r="R164" s="47" t="n">
        <v>16</v>
      </c>
      <c r="S164" s="48" t="n">
        <v>75</v>
      </c>
      <c r="U164" s="48" t="n">
        <v>103</v>
      </c>
      <c r="V164" s="48" t="n">
        <v>68</v>
      </c>
      <c r="W164" s="49"/>
      <c r="X164" s="48" t="n">
        <v>151</v>
      </c>
      <c r="Z164" s="46" t="n">
        <v>17</v>
      </c>
      <c r="AA164" s="46" t="n">
        <v>761</v>
      </c>
      <c r="AB164" s="46" t="n">
        <v>188</v>
      </c>
      <c r="AC164" s="50" t="n">
        <f aca="false">(AB164/AA164)*100</f>
        <v>24.7043363994744</v>
      </c>
    </row>
    <row r="165" s="42" customFormat="true" ht="13.5" hidden="false" customHeight="false" outlineLevel="0" collapsed="false">
      <c r="A165" s="45" t="s">
        <v>63</v>
      </c>
      <c r="B165" s="46" t="n">
        <v>72</v>
      </c>
      <c r="C165" s="46" t="n">
        <v>11</v>
      </c>
      <c r="D165" s="46" t="n">
        <v>6</v>
      </c>
      <c r="E165" s="46" t="n">
        <v>82</v>
      </c>
      <c r="F165" s="46" t="n">
        <v>12</v>
      </c>
      <c r="G165" s="46" t="n">
        <v>19</v>
      </c>
      <c r="H165" s="46"/>
      <c r="I165" s="46"/>
      <c r="J165" s="46"/>
      <c r="K165" s="46"/>
      <c r="L165" s="46"/>
      <c r="M165" s="46"/>
      <c r="N165" s="46"/>
      <c r="O165" s="46"/>
      <c r="P165" s="46"/>
      <c r="Q165" s="46" t="n">
        <v>85</v>
      </c>
      <c r="R165" s="47" t="n">
        <v>29</v>
      </c>
      <c r="S165" s="48" t="n">
        <v>72</v>
      </c>
      <c r="U165" s="48" t="n">
        <v>124</v>
      </c>
      <c r="V165" s="48" t="n">
        <v>87</v>
      </c>
      <c r="W165" s="49"/>
      <c r="X165" s="48" t="n">
        <v>172</v>
      </c>
      <c r="Z165" s="46" t="n">
        <v>6</v>
      </c>
      <c r="AA165" s="46" t="n">
        <v>810</v>
      </c>
      <c r="AB165" s="46" t="n">
        <v>228</v>
      </c>
      <c r="AC165" s="50" t="n">
        <f aca="false">(AB165/AA165)*100</f>
        <v>28.1481481481481</v>
      </c>
    </row>
    <row r="166" s="42" customFormat="true" ht="13.5" hidden="false" customHeight="false" outlineLevel="0" collapsed="false">
      <c r="A166" s="40" t="s">
        <v>64</v>
      </c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U166" s="69"/>
      <c r="V166" s="69"/>
      <c r="W166" s="70"/>
      <c r="X166" s="69"/>
      <c r="Z166" s="69"/>
      <c r="AA166" s="69"/>
      <c r="AB166" s="69"/>
      <c r="AC166" s="71"/>
    </row>
    <row r="167" s="42" customFormat="true" ht="12.75" hidden="false" customHeight="false" outlineLevel="0" collapsed="false">
      <c r="A167" s="45" t="s">
        <v>65</v>
      </c>
      <c r="B167" s="46" t="n">
        <v>42</v>
      </c>
      <c r="C167" s="46" t="n">
        <v>11</v>
      </c>
      <c r="D167" s="46" t="n">
        <v>2</v>
      </c>
      <c r="E167" s="46" t="n">
        <v>44</v>
      </c>
      <c r="F167" s="46" t="n">
        <v>8</v>
      </c>
      <c r="G167" s="46" t="n">
        <v>13</v>
      </c>
      <c r="H167" s="46"/>
      <c r="I167" s="46"/>
      <c r="J167" s="46"/>
      <c r="K167" s="46"/>
      <c r="L167" s="46"/>
      <c r="M167" s="46"/>
      <c r="N167" s="46"/>
      <c r="O167" s="46"/>
      <c r="P167" s="46"/>
      <c r="Q167" s="46" t="n">
        <v>53</v>
      </c>
      <c r="R167" s="47" t="n">
        <v>13</v>
      </c>
      <c r="S167" s="48" t="n">
        <v>50</v>
      </c>
      <c r="U167" s="48" t="n">
        <v>80</v>
      </c>
      <c r="V167" s="48" t="n">
        <v>41</v>
      </c>
      <c r="W167" s="49"/>
      <c r="X167" s="48" t="n">
        <v>100</v>
      </c>
      <c r="Z167" s="46" t="n">
        <v>2</v>
      </c>
      <c r="AA167" s="46" t="n">
        <v>695</v>
      </c>
      <c r="AB167" s="46" t="n">
        <v>133</v>
      </c>
      <c r="AC167" s="50" t="n">
        <f aca="false">(AB167/AA167)*100</f>
        <v>19.136690647482</v>
      </c>
    </row>
    <row r="168" s="42" customFormat="true" ht="12.75" hidden="false" customHeight="false" outlineLevel="0" collapsed="false">
      <c r="A168" s="45" t="s">
        <v>66</v>
      </c>
      <c r="B168" s="46" t="n">
        <v>79</v>
      </c>
      <c r="C168" s="46" t="n">
        <v>20</v>
      </c>
      <c r="D168" s="46" t="n">
        <v>4</v>
      </c>
      <c r="E168" s="46" t="n">
        <v>88</v>
      </c>
      <c r="F168" s="46" t="n">
        <v>16</v>
      </c>
      <c r="G168" s="46" t="n">
        <v>14</v>
      </c>
      <c r="H168" s="46"/>
      <c r="I168" s="46"/>
      <c r="J168" s="46"/>
      <c r="K168" s="46"/>
      <c r="L168" s="46"/>
      <c r="M168" s="46"/>
      <c r="N168" s="46"/>
      <c r="O168" s="46"/>
      <c r="P168" s="46"/>
      <c r="Q168" s="46" t="n">
        <v>98</v>
      </c>
      <c r="R168" s="47" t="n">
        <v>32</v>
      </c>
      <c r="S168" s="48" t="n">
        <v>74</v>
      </c>
      <c r="U168" s="48" t="n">
        <v>143</v>
      </c>
      <c r="V168" s="48" t="n">
        <v>93</v>
      </c>
      <c r="W168" s="49"/>
      <c r="X168" s="48" t="n">
        <v>194</v>
      </c>
      <c r="Z168" s="46" t="n">
        <v>10</v>
      </c>
      <c r="AA168" s="46" t="n">
        <v>838</v>
      </c>
      <c r="AB168" s="46" t="n">
        <v>247</v>
      </c>
      <c r="AC168" s="50" t="n">
        <f aca="false">(AB168/AA168)*100</f>
        <v>29.4749403341289</v>
      </c>
    </row>
    <row r="169" s="42" customFormat="true" ht="12.75" hidden="false" customHeight="false" outlineLevel="0" collapsed="false">
      <c r="A169" s="45" t="s">
        <v>67</v>
      </c>
      <c r="B169" s="46" t="n">
        <v>66</v>
      </c>
      <c r="C169" s="46" t="n">
        <v>18</v>
      </c>
      <c r="D169" s="46" t="n">
        <v>1</v>
      </c>
      <c r="E169" s="46" t="n">
        <v>54</v>
      </c>
      <c r="F169" s="46" t="n">
        <v>11</v>
      </c>
      <c r="G169" s="46" t="n">
        <v>9</v>
      </c>
      <c r="H169" s="46"/>
      <c r="I169" s="46"/>
      <c r="J169" s="46"/>
      <c r="K169" s="46"/>
      <c r="L169" s="46"/>
      <c r="M169" s="46"/>
      <c r="N169" s="46"/>
      <c r="O169" s="46"/>
      <c r="P169" s="46"/>
      <c r="Q169" s="46" t="n">
        <v>81</v>
      </c>
      <c r="R169" s="47" t="n">
        <v>22</v>
      </c>
      <c r="S169" s="48" t="n">
        <v>46</v>
      </c>
      <c r="U169" s="48" t="n">
        <v>99</v>
      </c>
      <c r="V169" s="48" t="n">
        <v>66</v>
      </c>
      <c r="W169" s="49"/>
      <c r="X169" s="48" t="n">
        <v>135</v>
      </c>
      <c r="Z169" s="46" t="n">
        <v>9</v>
      </c>
      <c r="AA169" s="46" t="n">
        <v>681</v>
      </c>
      <c r="AB169" s="46" t="n">
        <v>173</v>
      </c>
      <c r="AC169" s="50" t="n">
        <f aca="false">(AB169/AA169)*100</f>
        <v>25.4038179148311</v>
      </c>
    </row>
    <row r="170" s="42" customFormat="true" ht="12.75" hidden="false" customHeight="false" outlineLevel="0" collapsed="false">
      <c r="A170" s="45" t="s">
        <v>68</v>
      </c>
      <c r="B170" s="46" t="n">
        <v>31</v>
      </c>
      <c r="C170" s="46" t="n">
        <v>5</v>
      </c>
      <c r="D170" s="46" t="n">
        <v>0</v>
      </c>
      <c r="E170" s="46" t="n">
        <v>25</v>
      </c>
      <c r="F170" s="46" t="n">
        <v>4</v>
      </c>
      <c r="G170" s="46" t="n">
        <v>6</v>
      </c>
      <c r="H170" s="46"/>
      <c r="I170" s="46"/>
      <c r="J170" s="46"/>
      <c r="K170" s="46"/>
      <c r="L170" s="46"/>
      <c r="M170" s="46"/>
      <c r="N170" s="46"/>
      <c r="O170" s="46"/>
      <c r="P170" s="46"/>
      <c r="Q170" s="46" t="n">
        <v>32</v>
      </c>
      <c r="R170" s="47" t="n">
        <v>3</v>
      </c>
      <c r="S170" s="48" t="n">
        <v>25</v>
      </c>
      <c r="U170" s="48" t="n">
        <v>42</v>
      </c>
      <c r="V170" s="48" t="n">
        <v>26</v>
      </c>
      <c r="W170" s="49"/>
      <c r="X170" s="48" t="n">
        <v>59</v>
      </c>
      <c r="Z170" s="46" t="n">
        <v>4</v>
      </c>
      <c r="AA170" s="46" t="n">
        <v>407</v>
      </c>
      <c r="AB170" s="46" t="n">
        <v>87</v>
      </c>
      <c r="AC170" s="50" t="n">
        <f aca="false">(AB170/AA170)*100</f>
        <v>21.3759213759214</v>
      </c>
    </row>
    <row r="171" s="42" customFormat="true" ht="12.75" hidden="false" customHeight="false" outlineLevel="0" collapsed="false">
      <c r="A171" s="45" t="s">
        <v>69</v>
      </c>
      <c r="B171" s="46" t="n">
        <v>61</v>
      </c>
      <c r="C171" s="46" t="n">
        <v>15</v>
      </c>
      <c r="D171" s="46" t="n">
        <v>3</v>
      </c>
      <c r="E171" s="46" t="n">
        <v>57</v>
      </c>
      <c r="F171" s="46" t="n">
        <v>4</v>
      </c>
      <c r="G171" s="46" t="n">
        <v>9</v>
      </c>
      <c r="H171" s="46"/>
      <c r="I171" s="46"/>
      <c r="J171" s="46"/>
      <c r="K171" s="46"/>
      <c r="L171" s="46"/>
      <c r="M171" s="46"/>
      <c r="N171" s="46"/>
      <c r="O171" s="46"/>
      <c r="P171" s="46"/>
      <c r="Q171" s="46" t="n">
        <v>66</v>
      </c>
      <c r="R171" s="47" t="n">
        <v>19</v>
      </c>
      <c r="S171" s="48" t="n">
        <v>45</v>
      </c>
      <c r="U171" s="48" t="n">
        <v>98</v>
      </c>
      <c r="V171" s="48" t="n">
        <v>63</v>
      </c>
      <c r="W171" s="49"/>
      <c r="X171" s="48" t="n">
        <v>131</v>
      </c>
      <c r="Z171" s="46" t="n">
        <v>2</v>
      </c>
      <c r="AA171" s="46" t="n">
        <v>648</v>
      </c>
      <c r="AB171" s="46" t="n">
        <v>170</v>
      </c>
      <c r="AC171" s="50" t="n">
        <f aca="false">(AB171/AA171)*100</f>
        <v>26.2345679012346</v>
      </c>
    </row>
    <row r="172" s="42" customFormat="true" ht="12.75" hidden="false" customHeight="false" outlineLevel="0" collapsed="false">
      <c r="A172" s="45" t="s">
        <v>70</v>
      </c>
      <c r="B172" s="46" t="n">
        <v>80</v>
      </c>
      <c r="C172" s="46" t="n">
        <v>21</v>
      </c>
      <c r="D172" s="46" t="n">
        <v>4</v>
      </c>
      <c r="E172" s="46" t="n">
        <v>60</v>
      </c>
      <c r="F172" s="46" t="n">
        <v>8</v>
      </c>
      <c r="G172" s="46" t="n">
        <v>8</v>
      </c>
      <c r="H172" s="46"/>
      <c r="I172" s="46"/>
      <c r="J172" s="46"/>
      <c r="K172" s="46"/>
      <c r="L172" s="46"/>
      <c r="M172" s="46"/>
      <c r="N172" s="46"/>
      <c r="O172" s="46"/>
      <c r="P172" s="46"/>
      <c r="Q172" s="46" t="n">
        <v>105</v>
      </c>
      <c r="R172" s="47" t="n">
        <v>22</v>
      </c>
      <c r="S172" s="48" t="n">
        <v>41</v>
      </c>
      <c r="U172" s="48" t="n">
        <v>115</v>
      </c>
      <c r="V172" s="48" t="n">
        <v>72</v>
      </c>
      <c r="W172" s="49"/>
      <c r="X172" s="48" t="n">
        <v>158</v>
      </c>
      <c r="Z172" s="46" t="n">
        <v>10</v>
      </c>
      <c r="AA172" s="46" t="n">
        <v>663</v>
      </c>
      <c r="AB172" s="46" t="n">
        <v>199</v>
      </c>
      <c r="AC172" s="50" t="n">
        <f aca="false">(AB172/AA172)*100</f>
        <v>30.0150829562594</v>
      </c>
    </row>
    <row r="173" s="42" customFormat="true" ht="12.75" hidden="false" customHeight="false" outlineLevel="0" collapsed="false">
      <c r="A173" s="45" t="s">
        <v>71</v>
      </c>
      <c r="B173" s="46" t="n">
        <v>51</v>
      </c>
      <c r="C173" s="46" t="n">
        <v>9</v>
      </c>
      <c r="D173" s="46" t="n">
        <v>4</v>
      </c>
      <c r="E173" s="46" t="n">
        <v>34</v>
      </c>
      <c r="F173" s="46" t="n">
        <v>17</v>
      </c>
      <c r="G173" s="46" t="n">
        <v>10</v>
      </c>
      <c r="H173" s="46"/>
      <c r="I173" s="46"/>
      <c r="J173" s="46"/>
      <c r="K173" s="46"/>
      <c r="L173" s="46"/>
      <c r="M173" s="46"/>
      <c r="N173" s="46"/>
      <c r="O173" s="46"/>
      <c r="P173" s="46"/>
      <c r="Q173" s="46" t="n">
        <v>63</v>
      </c>
      <c r="R173" s="47" t="n">
        <v>23</v>
      </c>
      <c r="S173" s="48" t="n">
        <v>39</v>
      </c>
      <c r="U173" s="48" t="n">
        <v>90</v>
      </c>
      <c r="V173" s="48" t="n">
        <v>44</v>
      </c>
      <c r="W173" s="49"/>
      <c r="X173" s="48" t="n">
        <v>112</v>
      </c>
      <c r="Z173" s="46" t="n">
        <v>10</v>
      </c>
      <c r="AA173" s="46" t="n">
        <v>597</v>
      </c>
      <c r="AB173" s="46" t="n">
        <v>146</v>
      </c>
      <c r="AC173" s="50" t="n">
        <f aca="false">(AB173/AA173)*100</f>
        <v>24.4556113902848</v>
      </c>
    </row>
    <row r="174" s="42" customFormat="true" ht="12.75" hidden="false" customHeight="false" outlineLevel="0" collapsed="false">
      <c r="A174" s="45" t="s">
        <v>72</v>
      </c>
      <c r="B174" s="46" t="n">
        <v>52</v>
      </c>
      <c r="C174" s="46" t="n">
        <v>6</v>
      </c>
      <c r="D174" s="46" t="n">
        <v>3</v>
      </c>
      <c r="E174" s="46" t="n">
        <v>54</v>
      </c>
      <c r="F174" s="46" t="n">
        <v>10</v>
      </c>
      <c r="G174" s="46" t="n">
        <v>9</v>
      </c>
      <c r="H174" s="46"/>
      <c r="I174" s="46"/>
      <c r="J174" s="46"/>
      <c r="K174" s="46"/>
      <c r="L174" s="46"/>
      <c r="M174" s="46"/>
      <c r="N174" s="46"/>
      <c r="O174" s="46"/>
      <c r="P174" s="46"/>
      <c r="Q174" s="46" t="n">
        <v>59</v>
      </c>
      <c r="R174" s="47" t="n">
        <v>25</v>
      </c>
      <c r="S174" s="48" t="n">
        <v>48</v>
      </c>
      <c r="U174" s="48" t="n">
        <v>80</v>
      </c>
      <c r="V174" s="48" t="n">
        <v>59</v>
      </c>
      <c r="W174" s="49"/>
      <c r="X174" s="48" t="n">
        <v>105</v>
      </c>
      <c r="Z174" s="46" t="n">
        <v>7</v>
      </c>
      <c r="AA174" s="46" t="n">
        <v>618</v>
      </c>
      <c r="AB174" s="46" t="n">
        <v>148</v>
      </c>
      <c r="AC174" s="50" t="n">
        <f aca="false">(AB174/AA174)*100</f>
        <v>23.9482200647249</v>
      </c>
    </row>
    <row r="175" s="42" customFormat="true" ht="12.75" hidden="false" customHeight="false" outlineLevel="0" collapsed="false">
      <c r="A175" s="45" t="s">
        <v>73</v>
      </c>
      <c r="B175" s="46" t="n">
        <v>73</v>
      </c>
      <c r="C175" s="46" t="n">
        <v>17</v>
      </c>
      <c r="D175" s="46" t="n">
        <v>3</v>
      </c>
      <c r="E175" s="46" t="n">
        <v>51</v>
      </c>
      <c r="F175" s="46" t="n">
        <v>5</v>
      </c>
      <c r="G175" s="46" t="n">
        <v>13</v>
      </c>
      <c r="H175" s="46"/>
      <c r="I175" s="46"/>
      <c r="J175" s="46"/>
      <c r="K175" s="46"/>
      <c r="L175" s="46"/>
      <c r="M175" s="46"/>
      <c r="N175" s="46"/>
      <c r="O175" s="46"/>
      <c r="P175" s="46"/>
      <c r="Q175" s="46" t="n">
        <v>90</v>
      </c>
      <c r="R175" s="47" t="n">
        <v>11</v>
      </c>
      <c r="S175" s="48" t="n">
        <v>54</v>
      </c>
      <c r="U175" s="48" t="n">
        <v>119</v>
      </c>
      <c r="V175" s="48" t="n">
        <v>54</v>
      </c>
      <c r="W175" s="49"/>
      <c r="X175" s="48" t="n">
        <v>146</v>
      </c>
      <c r="Z175" s="46" t="n">
        <v>12</v>
      </c>
      <c r="AA175" s="46" t="n">
        <v>706</v>
      </c>
      <c r="AB175" s="46" t="n">
        <v>174</v>
      </c>
      <c r="AC175" s="50" t="n">
        <f aca="false">(AB175/AA175)*100</f>
        <v>24.6458923512748</v>
      </c>
    </row>
    <row r="176" s="42" customFormat="true" ht="12.75" hidden="false" customHeight="false" outlineLevel="0" collapsed="false">
      <c r="A176" s="45" t="s">
        <v>74</v>
      </c>
      <c r="B176" s="46" t="n">
        <v>106</v>
      </c>
      <c r="C176" s="46" t="n">
        <v>31</v>
      </c>
      <c r="D176" s="46" t="n">
        <v>9</v>
      </c>
      <c r="E176" s="46" t="n">
        <v>85</v>
      </c>
      <c r="F176" s="46" t="n">
        <v>12</v>
      </c>
      <c r="G176" s="46" t="n">
        <v>18</v>
      </c>
      <c r="H176" s="46"/>
      <c r="I176" s="46"/>
      <c r="J176" s="46"/>
      <c r="K176" s="46"/>
      <c r="L176" s="46"/>
      <c r="M176" s="46"/>
      <c r="N176" s="46"/>
      <c r="O176" s="46"/>
      <c r="P176" s="46"/>
      <c r="Q176" s="46" t="n">
        <v>133</v>
      </c>
      <c r="R176" s="47" t="n">
        <v>24</v>
      </c>
      <c r="S176" s="48" t="n">
        <v>78</v>
      </c>
      <c r="U176" s="48" t="n">
        <v>162</v>
      </c>
      <c r="V176" s="48" t="n">
        <v>100</v>
      </c>
      <c r="W176" s="49"/>
      <c r="X176" s="48" t="n">
        <v>209</v>
      </c>
      <c r="Z176" s="46" t="n">
        <v>1</v>
      </c>
      <c r="AA176" s="46" t="n">
        <v>857</v>
      </c>
      <c r="AB176" s="46" t="n">
        <v>287</v>
      </c>
      <c r="AC176" s="50" t="n">
        <f aca="false">(AB176/AA176)*100</f>
        <v>33.4889148191365</v>
      </c>
    </row>
    <row r="177" s="42" customFormat="true" ht="12.75" hidden="false" customHeight="false" outlineLevel="0" collapsed="false">
      <c r="A177" s="45" t="s">
        <v>75</v>
      </c>
      <c r="B177" s="46" t="n">
        <v>85</v>
      </c>
      <c r="C177" s="46" t="n">
        <v>27</v>
      </c>
      <c r="D177" s="46" t="n">
        <v>5</v>
      </c>
      <c r="E177" s="46" t="n">
        <v>65</v>
      </c>
      <c r="F177" s="46" t="n">
        <v>9</v>
      </c>
      <c r="G177" s="46" t="n">
        <v>16</v>
      </c>
      <c r="H177" s="46"/>
      <c r="I177" s="46"/>
      <c r="J177" s="46"/>
      <c r="K177" s="46"/>
      <c r="L177" s="46"/>
      <c r="M177" s="46"/>
      <c r="N177" s="46"/>
      <c r="O177" s="46"/>
      <c r="P177" s="46"/>
      <c r="Q177" s="46" t="n">
        <v>110</v>
      </c>
      <c r="R177" s="47" t="n">
        <v>14</v>
      </c>
      <c r="S177" s="48" t="n">
        <v>62</v>
      </c>
      <c r="U177" s="48" t="n">
        <v>119</v>
      </c>
      <c r="V177" s="48" t="n">
        <v>91</v>
      </c>
      <c r="W177" s="49"/>
      <c r="X177" s="48" t="n">
        <v>164</v>
      </c>
      <c r="Z177" s="46" t="n">
        <v>1</v>
      </c>
      <c r="AA177" s="46" t="n">
        <v>744</v>
      </c>
      <c r="AB177" s="46" t="n">
        <v>220</v>
      </c>
      <c r="AC177" s="50" t="n">
        <f aca="false">(AB177/AA177)*100</f>
        <v>29.5698924731183</v>
      </c>
    </row>
    <row r="178" s="42" customFormat="true" ht="12.75" hidden="false" customHeight="false" outlineLevel="0" collapsed="false">
      <c r="A178" s="45" t="s">
        <v>76</v>
      </c>
      <c r="B178" s="46" t="n">
        <v>29</v>
      </c>
      <c r="C178" s="46" t="n">
        <v>6</v>
      </c>
      <c r="D178" s="46" t="n">
        <v>2</v>
      </c>
      <c r="E178" s="46" t="n">
        <v>74</v>
      </c>
      <c r="F178" s="46" t="n">
        <v>6</v>
      </c>
      <c r="G178" s="46" t="n">
        <v>12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 t="n">
        <v>35</v>
      </c>
      <c r="R178" s="47" t="n">
        <v>16</v>
      </c>
      <c r="S178" s="48" t="n">
        <v>55</v>
      </c>
      <c r="U178" s="48" t="n">
        <v>58</v>
      </c>
      <c r="V178" s="48" t="n">
        <v>74</v>
      </c>
      <c r="W178" s="49"/>
      <c r="X178" s="48" t="n">
        <v>109</v>
      </c>
      <c r="Z178" s="46" t="n">
        <v>2</v>
      </c>
      <c r="AA178" s="46" t="n">
        <v>624</v>
      </c>
      <c r="AB178" s="46" t="n">
        <v>138</v>
      </c>
      <c r="AC178" s="50" t="n">
        <f aca="false">(AB178/AA178)*100</f>
        <v>22.1153846153846</v>
      </c>
    </row>
    <row r="179" s="42" customFormat="true" ht="12.75" hidden="false" customHeight="false" outlineLevel="0" collapsed="false">
      <c r="A179" s="45" t="s">
        <v>77</v>
      </c>
      <c r="B179" s="46" t="n">
        <v>22</v>
      </c>
      <c r="C179" s="46" t="n">
        <v>8</v>
      </c>
      <c r="D179" s="46" t="n">
        <v>3</v>
      </c>
      <c r="E179" s="46" t="n">
        <v>64</v>
      </c>
      <c r="F179" s="46" t="n">
        <v>7</v>
      </c>
      <c r="G179" s="46" t="n">
        <v>9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 t="n">
        <v>32</v>
      </c>
      <c r="R179" s="47" t="n">
        <v>15</v>
      </c>
      <c r="S179" s="48" t="n">
        <v>56</v>
      </c>
      <c r="U179" s="48" t="n">
        <v>54</v>
      </c>
      <c r="V179" s="48" t="n">
        <v>55</v>
      </c>
      <c r="W179" s="49"/>
      <c r="X179" s="48" t="n">
        <v>101</v>
      </c>
      <c r="Z179" s="46" t="n">
        <v>5</v>
      </c>
      <c r="AA179" s="46" t="n">
        <v>622</v>
      </c>
      <c r="AB179" s="46" t="n">
        <v>121</v>
      </c>
      <c r="AC179" s="50" t="n">
        <f aca="false">(AB179/AA179)*100</f>
        <v>19.4533762057878</v>
      </c>
    </row>
    <row r="180" s="42" customFormat="true" ht="12.75" hidden="false" customHeight="false" outlineLevel="0" collapsed="false">
      <c r="A180" s="45" t="s">
        <v>78</v>
      </c>
      <c r="B180" s="46" t="n">
        <v>32</v>
      </c>
      <c r="C180" s="46" t="n">
        <v>11</v>
      </c>
      <c r="D180" s="46" t="n">
        <v>1</v>
      </c>
      <c r="E180" s="46" t="n">
        <v>69</v>
      </c>
      <c r="F180" s="46" t="n">
        <v>9</v>
      </c>
      <c r="G180" s="46" t="n">
        <v>9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 t="n">
        <v>39</v>
      </c>
      <c r="R180" s="47" t="n">
        <v>15</v>
      </c>
      <c r="S180" s="48" t="n">
        <v>59</v>
      </c>
      <c r="U180" s="48" t="n">
        <v>63</v>
      </c>
      <c r="V180" s="48" t="n">
        <v>79</v>
      </c>
      <c r="W180" s="49"/>
      <c r="X180" s="48" t="n">
        <v>102</v>
      </c>
      <c r="Z180" s="46" t="n">
        <v>6</v>
      </c>
      <c r="AA180" s="46" t="n">
        <v>711</v>
      </c>
      <c r="AB180" s="46" t="n">
        <v>145</v>
      </c>
      <c r="AC180" s="50" t="n">
        <f aca="false">(AB180/AA180)*100</f>
        <v>20.393811533052</v>
      </c>
    </row>
    <row r="181" s="42" customFormat="true" ht="12.75" hidden="false" customHeight="false" outlineLevel="0" collapsed="false">
      <c r="A181" s="45" t="s">
        <v>79</v>
      </c>
      <c r="B181" s="46" t="n">
        <v>35</v>
      </c>
      <c r="C181" s="46" t="n">
        <v>14</v>
      </c>
      <c r="D181" s="46" t="n">
        <v>2</v>
      </c>
      <c r="E181" s="46" t="n">
        <v>73</v>
      </c>
      <c r="F181" s="46" t="n">
        <v>6</v>
      </c>
      <c r="G181" s="46" t="n">
        <v>8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 t="n">
        <v>50</v>
      </c>
      <c r="R181" s="47" t="n">
        <v>18</v>
      </c>
      <c r="S181" s="48" t="n">
        <v>52</v>
      </c>
      <c r="U181" s="48" t="n">
        <v>48</v>
      </c>
      <c r="V181" s="48" t="n">
        <v>99</v>
      </c>
      <c r="W181" s="49"/>
      <c r="X181" s="48" t="n">
        <v>115</v>
      </c>
      <c r="Z181" s="46" t="n">
        <v>3</v>
      </c>
      <c r="AA181" s="46" t="n">
        <v>631</v>
      </c>
      <c r="AB181" s="46" t="n">
        <v>153</v>
      </c>
      <c r="AC181" s="50" t="n">
        <f aca="false">(AB181/AA181)*100</f>
        <v>24.2472266244057</v>
      </c>
    </row>
    <row r="182" s="42" customFormat="true" ht="12.75" hidden="false" customHeight="false" outlineLevel="0" collapsed="false">
      <c r="A182" s="45" t="s">
        <v>80</v>
      </c>
      <c r="B182" s="46" t="n">
        <v>40</v>
      </c>
      <c r="C182" s="46" t="n">
        <v>11</v>
      </c>
      <c r="D182" s="46" t="n">
        <v>1</v>
      </c>
      <c r="E182" s="46" t="n">
        <v>32</v>
      </c>
      <c r="F182" s="46" t="n">
        <v>5</v>
      </c>
      <c r="G182" s="46" t="n">
        <v>5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 t="n">
        <v>45</v>
      </c>
      <c r="R182" s="47" t="n">
        <v>15</v>
      </c>
      <c r="S182" s="48" t="n">
        <v>24</v>
      </c>
      <c r="U182" s="48" t="n">
        <v>56</v>
      </c>
      <c r="V182" s="48" t="n">
        <v>44</v>
      </c>
      <c r="W182" s="49"/>
      <c r="X182" s="48" t="n">
        <v>80</v>
      </c>
      <c r="Z182" s="46" t="n">
        <v>9</v>
      </c>
      <c r="AA182" s="46" t="n">
        <v>628</v>
      </c>
      <c r="AB182" s="46" t="n">
        <v>108</v>
      </c>
      <c r="AC182" s="50" t="n">
        <f aca="false">(AB182/AA182)*100</f>
        <v>17.1974522292994</v>
      </c>
    </row>
    <row r="183" s="42" customFormat="true" ht="12.75" hidden="false" customHeight="false" outlineLevel="0" collapsed="false">
      <c r="A183" s="45" t="s">
        <v>81</v>
      </c>
      <c r="B183" s="46" t="n">
        <v>37</v>
      </c>
      <c r="C183" s="46" t="n">
        <v>8</v>
      </c>
      <c r="D183" s="46" t="n">
        <v>2</v>
      </c>
      <c r="E183" s="46" t="n">
        <v>112</v>
      </c>
      <c r="F183" s="46" t="n">
        <v>5</v>
      </c>
      <c r="G183" s="46" t="n">
        <v>14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 t="n">
        <v>46</v>
      </c>
      <c r="R183" s="47" t="n">
        <v>24</v>
      </c>
      <c r="S183" s="48" t="n">
        <v>71</v>
      </c>
      <c r="U183" s="48" t="n">
        <v>50</v>
      </c>
      <c r="V183" s="48" t="n">
        <v>134</v>
      </c>
      <c r="W183" s="49"/>
      <c r="X183" s="48" t="n">
        <v>145</v>
      </c>
      <c r="Z183" s="46" t="n">
        <v>22</v>
      </c>
      <c r="AA183" s="46" t="n">
        <v>735</v>
      </c>
      <c r="AB183" s="46" t="n">
        <v>197</v>
      </c>
      <c r="AC183" s="50" t="n">
        <f aca="false">(AB183/AA183)*100</f>
        <v>26.8027210884354</v>
      </c>
    </row>
    <row r="184" s="42" customFormat="true" ht="12.75" hidden="false" customHeight="false" outlineLevel="0" collapsed="false">
      <c r="A184" s="45" t="s">
        <v>82</v>
      </c>
      <c r="B184" s="46" t="n">
        <v>61</v>
      </c>
      <c r="C184" s="46" t="n">
        <v>22</v>
      </c>
      <c r="D184" s="46" t="n">
        <v>1</v>
      </c>
      <c r="E184" s="46" t="n">
        <v>79</v>
      </c>
      <c r="F184" s="46" t="n">
        <v>7</v>
      </c>
      <c r="G184" s="46" t="n">
        <v>17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 t="n">
        <v>81</v>
      </c>
      <c r="R184" s="47" t="n">
        <v>18</v>
      </c>
      <c r="S184" s="48" t="n">
        <v>63</v>
      </c>
      <c r="U184" s="48" t="n">
        <v>86</v>
      </c>
      <c r="V184" s="48" t="n">
        <v>115</v>
      </c>
      <c r="W184" s="49"/>
      <c r="X184" s="48" t="n">
        <v>152</v>
      </c>
      <c r="Z184" s="46" t="n">
        <v>6</v>
      </c>
      <c r="AA184" s="46" t="n">
        <v>569</v>
      </c>
      <c r="AB184" s="46" t="n">
        <v>207</v>
      </c>
      <c r="AC184" s="50" t="n">
        <f aca="false">(AB184/AA184)*100</f>
        <v>36.3796133567663</v>
      </c>
    </row>
    <row r="185" s="42" customFormat="true" ht="12.75" hidden="false" customHeight="false" outlineLevel="0" collapsed="false">
      <c r="A185" s="45" t="s">
        <v>83</v>
      </c>
      <c r="B185" s="46" t="n">
        <v>94</v>
      </c>
      <c r="C185" s="46" t="n">
        <v>14</v>
      </c>
      <c r="D185" s="46" t="n">
        <v>3</v>
      </c>
      <c r="E185" s="46" t="n">
        <v>59</v>
      </c>
      <c r="F185" s="46" t="n">
        <v>1</v>
      </c>
      <c r="G185" s="46" t="n">
        <v>11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 t="n">
        <v>109</v>
      </c>
      <c r="R185" s="47" t="n">
        <v>19</v>
      </c>
      <c r="S185" s="48" t="n">
        <v>47</v>
      </c>
      <c r="U185" s="48" t="n">
        <v>119</v>
      </c>
      <c r="V185" s="48" t="n">
        <v>69</v>
      </c>
      <c r="W185" s="49"/>
      <c r="X185" s="48" t="n">
        <v>156</v>
      </c>
      <c r="Z185" s="46" t="n">
        <v>9</v>
      </c>
      <c r="AA185" s="46" t="n">
        <v>676</v>
      </c>
      <c r="AB185" s="46" t="n">
        <v>194</v>
      </c>
      <c r="AC185" s="50" t="n">
        <f aca="false">(AB185/AA185)*100</f>
        <v>28.698224852071</v>
      </c>
    </row>
    <row r="186" s="42" customFormat="true" ht="12.75" hidden="false" customHeight="false" outlineLevel="0" collapsed="false">
      <c r="A186" s="45" t="s">
        <v>84</v>
      </c>
      <c r="B186" s="46" t="n">
        <v>114</v>
      </c>
      <c r="C186" s="46" t="n">
        <v>23</v>
      </c>
      <c r="D186" s="46" t="n">
        <v>5</v>
      </c>
      <c r="E186" s="46" t="n">
        <v>57</v>
      </c>
      <c r="F186" s="46" t="n">
        <v>12</v>
      </c>
      <c r="G186" s="46" t="n">
        <v>13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 t="n">
        <v>136</v>
      </c>
      <c r="R186" s="47" t="n">
        <v>16</v>
      </c>
      <c r="S186" s="48" t="n">
        <v>52</v>
      </c>
      <c r="U186" s="48" t="n">
        <v>153</v>
      </c>
      <c r="V186" s="48" t="n">
        <v>87</v>
      </c>
      <c r="W186" s="49"/>
      <c r="X186" s="48" t="n">
        <v>189</v>
      </c>
      <c r="Z186" s="46" t="n">
        <v>13</v>
      </c>
      <c r="AA186" s="46" t="n">
        <v>817</v>
      </c>
      <c r="AB186" s="46" t="n">
        <v>248</v>
      </c>
      <c r="AC186" s="50" t="n">
        <f aca="false">(AB186/AA186)*100</f>
        <v>30.3549571603427</v>
      </c>
    </row>
    <row r="187" s="42" customFormat="true" ht="12.75" hidden="false" customHeight="false" outlineLevel="0" collapsed="false">
      <c r="A187" s="45" t="s">
        <v>85</v>
      </c>
      <c r="B187" s="46" t="n">
        <v>110</v>
      </c>
      <c r="C187" s="46" t="n">
        <v>13</v>
      </c>
      <c r="D187" s="46" t="n">
        <v>1</v>
      </c>
      <c r="E187" s="46" t="n">
        <v>78</v>
      </c>
      <c r="F187" s="46" t="n">
        <v>8</v>
      </c>
      <c r="G187" s="46" t="n">
        <v>18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 t="n">
        <v>115</v>
      </c>
      <c r="R187" s="47" t="n">
        <v>16</v>
      </c>
      <c r="S187" s="48" t="n">
        <v>69</v>
      </c>
      <c r="U187" s="48" t="n">
        <v>128</v>
      </c>
      <c r="V187" s="48" t="n">
        <v>103</v>
      </c>
      <c r="W187" s="49"/>
      <c r="X187" s="48" t="n">
        <v>198</v>
      </c>
      <c r="Z187" s="46" t="n">
        <v>18</v>
      </c>
      <c r="AA187" s="46" t="n">
        <v>777</v>
      </c>
      <c r="AB187" s="46" t="n">
        <v>244</v>
      </c>
      <c r="AC187" s="50" t="n">
        <f aca="false">(AB187/AA187)*100</f>
        <v>31.4028314028314</v>
      </c>
    </row>
    <row r="188" s="42" customFormat="true" ht="12.75" hidden="false" customHeight="false" outlineLevel="0" collapsed="false">
      <c r="A188" s="45" t="s">
        <v>86</v>
      </c>
      <c r="B188" s="46" t="n">
        <v>28</v>
      </c>
      <c r="C188" s="46" t="n">
        <v>17</v>
      </c>
      <c r="D188" s="46" t="n">
        <v>1</v>
      </c>
      <c r="E188" s="46" t="n">
        <v>85</v>
      </c>
      <c r="F188" s="46" t="n">
        <v>8</v>
      </c>
      <c r="G188" s="46" t="n">
        <v>17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 t="n">
        <v>39</v>
      </c>
      <c r="R188" s="47" t="n">
        <v>23</v>
      </c>
      <c r="S188" s="48" t="n">
        <v>80</v>
      </c>
      <c r="U188" s="48" t="n">
        <v>88</v>
      </c>
      <c r="V188" s="48" t="n">
        <v>71</v>
      </c>
      <c r="W188" s="49"/>
      <c r="X188" s="48" t="n">
        <v>136</v>
      </c>
      <c r="Z188" s="46" t="n">
        <v>8</v>
      </c>
      <c r="AA188" s="46" t="n">
        <v>716</v>
      </c>
      <c r="AB188" s="46" t="n">
        <v>170</v>
      </c>
      <c r="AC188" s="50" t="n">
        <f aca="false">(AB188/AA188)*100</f>
        <v>23.7430167597765</v>
      </c>
    </row>
    <row r="189" s="42" customFormat="true" ht="12.75" hidden="false" customHeight="false" outlineLevel="0" collapsed="false">
      <c r="A189" s="45" t="s">
        <v>87</v>
      </c>
      <c r="B189" s="46" t="n">
        <v>85</v>
      </c>
      <c r="C189" s="46" t="n">
        <v>15</v>
      </c>
      <c r="D189" s="46" t="n">
        <v>1</v>
      </c>
      <c r="E189" s="46" t="n">
        <v>94</v>
      </c>
      <c r="F189" s="46" t="n">
        <v>15</v>
      </c>
      <c r="G189" s="46" t="n">
        <v>23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 t="n">
        <v>95</v>
      </c>
      <c r="R189" s="47" t="n">
        <v>32</v>
      </c>
      <c r="S189" s="48" t="n">
        <v>84</v>
      </c>
      <c r="U189" s="48" t="n">
        <v>139</v>
      </c>
      <c r="V189" s="48" t="n">
        <v>107</v>
      </c>
      <c r="W189" s="49"/>
      <c r="X189" s="48" t="n">
        <v>194</v>
      </c>
      <c r="Z189" s="46" t="n">
        <v>7</v>
      </c>
      <c r="AA189" s="46" t="n">
        <v>718</v>
      </c>
      <c r="AB189" s="46" t="n">
        <v>253</v>
      </c>
      <c r="AC189" s="50" t="n">
        <f aca="false">(AB189/AA189)*100</f>
        <v>35.2367688022284</v>
      </c>
    </row>
    <row r="190" s="42" customFormat="true" ht="12.75" hidden="false" customHeight="false" outlineLevel="0" collapsed="false">
      <c r="A190" s="45" t="s">
        <v>88</v>
      </c>
      <c r="B190" s="46" t="n">
        <v>71</v>
      </c>
      <c r="C190" s="46" t="n">
        <v>9</v>
      </c>
      <c r="D190" s="46" t="n">
        <v>2</v>
      </c>
      <c r="E190" s="46" t="n">
        <v>11</v>
      </c>
      <c r="F190" s="46" t="n">
        <v>9</v>
      </c>
      <c r="G190" s="46" t="n">
        <v>13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 t="n">
        <v>76</v>
      </c>
      <c r="R190" s="47" t="n">
        <v>5</v>
      </c>
      <c r="S190" s="48" t="n">
        <v>23</v>
      </c>
      <c r="U190" s="48" t="n">
        <v>89</v>
      </c>
      <c r="V190" s="48" t="n">
        <v>25</v>
      </c>
      <c r="W190" s="49"/>
      <c r="X190" s="48" t="n">
        <v>94</v>
      </c>
      <c r="Z190" s="46" t="n">
        <v>10</v>
      </c>
      <c r="AA190" s="46" t="n">
        <v>284</v>
      </c>
      <c r="AB190" s="46" t="n">
        <v>136</v>
      </c>
      <c r="AC190" s="50" t="n">
        <f aca="false">(AB190/AA190)*100</f>
        <v>47.887323943662</v>
      </c>
    </row>
    <row r="191" s="42" customFormat="true" ht="12.75" hidden="false" customHeight="false" outlineLevel="0" collapsed="false">
      <c r="A191" s="45" t="s">
        <v>89</v>
      </c>
      <c r="B191" s="46" t="n">
        <v>110</v>
      </c>
      <c r="C191" s="46" t="n">
        <v>19</v>
      </c>
      <c r="D191" s="46" t="n">
        <v>5</v>
      </c>
      <c r="E191" s="46" t="n">
        <v>37</v>
      </c>
      <c r="F191" s="46" t="n">
        <v>13</v>
      </c>
      <c r="G191" s="46" t="n">
        <v>16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 t="n">
        <v>130</v>
      </c>
      <c r="R191" s="47" t="n">
        <v>18</v>
      </c>
      <c r="S191" s="48" t="n">
        <v>34</v>
      </c>
      <c r="U191" s="48" t="n">
        <v>138</v>
      </c>
      <c r="V191" s="48" t="n">
        <v>69</v>
      </c>
      <c r="W191" s="49"/>
      <c r="X191" s="48" t="n">
        <v>172</v>
      </c>
      <c r="Z191" s="46" t="n">
        <v>5</v>
      </c>
      <c r="AA191" s="46" t="n">
        <v>629</v>
      </c>
      <c r="AB191" s="46" t="n">
        <v>219</v>
      </c>
      <c r="AC191" s="50" t="n">
        <f aca="false">(AB191/AA191)*100</f>
        <v>34.8171701112878</v>
      </c>
    </row>
    <row r="192" s="42" customFormat="true" ht="12.75" hidden="false" customHeight="false" outlineLevel="0" collapsed="false">
      <c r="A192" s="45" t="s">
        <v>90</v>
      </c>
      <c r="B192" s="46" t="n">
        <v>110</v>
      </c>
      <c r="C192" s="46" t="n">
        <v>28</v>
      </c>
      <c r="D192" s="46" t="n">
        <v>1</v>
      </c>
      <c r="E192" s="46" t="n">
        <v>107</v>
      </c>
      <c r="F192" s="46" t="n">
        <v>27</v>
      </c>
      <c r="G192" s="46" t="n">
        <v>43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 t="n">
        <v>137</v>
      </c>
      <c r="R192" s="47" t="n">
        <v>44</v>
      </c>
      <c r="S192" s="48" t="n">
        <v>126</v>
      </c>
      <c r="U192" s="48" t="n">
        <v>264</v>
      </c>
      <c r="V192" s="48" t="n">
        <v>99</v>
      </c>
      <c r="W192" s="49"/>
      <c r="X192" s="48" t="n">
        <v>273</v>
      </c>
      <c r="Z192" s="46" t="n">
        <v>20</v>
      </c>
      <c r="AA192" s="46" t="n">
        <v>1032</v>
      </c>
      <c r="AB192" s="46" t="n">
        <v>372</v>
      </c>
      <c r="AC192" s="50" t="n">
        <f aca="false">(AB192/AA192)*100</f>
        <v>36.046511627907</v>
      </c>
    </row>
    <row r="193" s="42" customFormat="true" ht="12.75" hidden="false" customHeight="false" outlineLevel="0" collapsed="false">
      <c r="A193" s="45" t="s">
        <v>91</v>
      </c>
      <c r="B193" s="46" t="n">
        <v>64</v>
      </c>
      <c r="C193" s="46" t="n">
        <v>24</v>
      </c>
      <c r="D193" s="46" t="n">
        <v>3</v>
      </c>
      <c r="E193" s="46" t="n">
        <v>49</v>
      </c>
      <c r="F193" s="46" t="n">
        <v>14</v>
      </c>
      <c r="G193" s="46" t="n">
        <v>23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 t="n">
        <v>87</v>
      </c>
      <c r="R193" s="47" t="n">
        <v>26</v>
      </c>
      <c r="S193" s="48" t="n">
        <v>56</v>
      </c>
      <c r="U193" s="48" t="n">
        <v>120</v>
      </c>
      <c r="V193" s="48" t="n">
        <v>64</v>
      </c>
      <c r="W193" s="49"/>
      <c r="X193" s="48" t="n">
        <v>156</v>
      </c>
      <c r="Z193" s="46" t="n">
        <v>2</v>
      </c>
      <c r="AA193" s="46" t="n">
        <v>616</v>
      </c>
      <c r="AB193" s="46" t="n">
        <v>193</v>
      </c>
      <c r="AC193" s="50" t="n">
        <f aca="false">(AB193/AA193)*100</f>
        <v>31.3311688311688</v>
      </c>
    </row>
    <row r="194" s="42" customFormat="true" ht="12.75" hidden="false" customHeight="false" outlineLevel="0" collapsed="false">
      <c r="A194" s="45" t="s">
        <v>92</v>
      </c>
      <c r="B194" s="46" t="n">
        <v>100</v>
      </c>
      <c r="C194" s="46" t="n">
        <v>16</v>
      </c>
      <c r="D194" s="46" t="n">
        <v>1</v>
      </c>
      <c r="E194" s="46" t="n">
        <v>95</v>
      </c>
      <c r="F194" s="46" t="n">
        <v>34</v>
      </c>
      <c r="G194" s="46" t="n">
        <v>50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 t="n">
        <v>102</v>
      </c>
      <c r="R194" s="47" t="n">
        <v>45</v>
      </c>
      <c r="S194" s="48" t="n">
        <v>110</v>
      </c>
      <c r="U194" s="48" t="n">
        <v>215</v>
      </c>
      <c r="V194" s="48" t="n">
        <v>103</v>
      </c>
      <c r="W194" s="49"/>
      <c r="X194" s="48" t="n">
        <v>260</v>
      </c>
      <c r="Z194" s="46" t="n">
        <v>27</v>
      </c>
      <c r="AA194" s="46" t="n">
        <v>864</v>
      </c>
      <c r="AB194" s="46" t="n">
        <v>335</v>
      </c>
      <c r="AC194" s="50" t="n">
        <f aca="false">(AB194/AA194)*100</f>
        <v>38.7731481481481</v>
      </c>
    </row>
    <row r="195" s="42" customFormat="true" ht="12.75" hidden="false" customHeight="false" outlineLevel="0" collapsed="false">
      <c r="A195" s="45" t="s">
        <v>93</v>
      </c>
      <c r="B195" s="46" t="n">
        <v>86</v>
      </c>
      <c r="C195" s="46" t="n">
        <v>20</v>
      </c>
      <c r="D195" s="46" t="n">
        <v>3</v>
      </c>
      <c r="E195" s="46" t="n">
        <v>75</v>
      </c>
      <c r="F195" s="46" t="n">
        <v>12</v>
      </c>
      <c r="G195" s="46" t="n">
        <v>12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 t="n">
        <v>103</v>
      </c>
      <c r="R195" s="47" t="n">
        <v>19</v>
      </c>
      <c r="S195" s="48" t="n">
        <v>62</v>
      </c>
      <c r="U195" s="48" t="n">
        <v>131</v>
      </c>
      <c r="V195" s="48" t="n">
        <v>83</v>
      </c>
      <c r="W195" s="49"/>
      <c r="X195" s="48" t="n">
        <v>166</v>
      </c>
      <c r="Z195" s="46" t="n">
        <v>21</v>
      </c>
      <c r="AA195" s="46" t="n">
        <v>898</v>
      </c>
      <c r="AB195" s="46" t="n">
        <v>227</v>
      </c>
      <c r="AC195" s="50" t="n">
        <f aca="false">(AB195/AA195)*100</f>
        <v>25.2783964365256</v>
      </c>
    </row>
    <row r="196" s="42" customFormat="true" ht="12.75" hidden="false" customHeight="false" outlineLevel="0" collapsed="false">
      <c r="A196" s="45" t="s">
        <v>94</v>
      </c>
      <c r="B196" s="46" t="n">
        <v>87</v>
      </c>
      <c r="C196" s="46" t="n">
        <v>17</v>
      </c>
      <c r="D196" s="46" t="n">
        <v>2</v>
      </c>
      <c r="E196" s="46" t="n">
        <v>70</v>
      </c>
      <c r="F196" s="46" t="n">
        <v>8</v>
      </c>
      <c r="G196" s="46" t="n">
        <v>11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 t="n">
        <v>101</v>
      </c>
      <c r="R196" s="47" t="n">
        <v>18</v>
      </c>
      <c r="S196" s="48" t="n">
        <v>58</v>
      </c>
      <c r="U196" s="48" t="n">
        <v>112</v>
      </c>
      <c r="V196" s="48" t="n">
        <v>83</v>
      </c>
      <c r="W196" s="49"/>
      <c r="X196" s="48" t="n">
        <v>159</v>
      </c>
      <c r="Z196" s="46" t="n">
        <v>9</v>
      </c>
      <c r="AA196" s="46" t="n">
        <v>734</v>
      </c>
      <c r="AB196" s="46" t="n">
        <v>204</v>
      </c>
      <c r="AC196" s="50" t="n">
        <f aca="false">(AB196/AA196)*100</f>
        <v>27.7929155313352</v>
      </c>
    </row>
    <row r="197" s="42" customFormat="true" ht="13.5" hidden="false" customHeight="false" outlineLevel="0" collapsed="false">
      <c r="A197" s="45" t="s">
        <v>95</v>
      </c>
      <c r="B197" s="46" t="n">
        <v>129</v>
      </c>
      <c r="C197" s="46" t="n">
        <v>19</v>
      </c>
      <c r="D197" s="46" t="n">
        <v>0</v>
      </c>
      <c r="E197" s="46" t="n">
        <v>60</v>
      </c>
      <c r="F197" s="46" t="n">
        <v>14</v>
      </c>
      <c r="G197" s="46" t="n">
        <v>15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 t="n">
        <v>140</v>
      </c>
      <c r="R197" s="47" t="n">
        <v>19</v>
      </c>
      <c r="S197" s="48" t="n">
        <v>57</v>
      </c>
      <c r="U197" s="48" t="n">
        <v>171</v>
      </c>
      <c r="V197" s="48" t="n">
        <v>82</v>
      </c>
      <c r="W197" s="49"/>
      <c r="X197" s="48" t="n">
        <v>208</v>
      </c>
      <c r="Z197" s="46" t="n">
        <v>11</v>
      </c>
      <c r="AA197" s="46" t="n">
        <v>882</v>
      </c>
      <c r="AB197" s="46" t="n">
        <v>259</v>
      </c>
      <c r="AC197" s="50" t="n">
        <f aca="false">(AB197/AA197)*100</f>
        <v>29.3650793650794</v>
      </c>
    </row>
    <row r="198" s="42" customFormat="true" ht="13.5" hidden="false" customHeight="false" outlineLevel="0" collapsed="false">
      <c r="A198" s="40" t="s">
        <v>64</v>
      </c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U198" s="69"/>
      <c r="V198" s="69"/>
      <c r="W198" s="70"/>
      <c r="X198" s="69"/>
      <c r="Z198" s="69"/>
      <c r="AA198" s="69"/>
      <c r="AB198" s="69"/>
      <c r="AC198" s="71"/>
    </row>
    <row r="199" s="42" customFormat="true" ht="12.75" hidden="false" customHeight="false" outlineLevel="0" collapsed="false">
      <c r="A199" s="45" t="s">
        <v>96</v>
      </c>
      <c r="B199" s="46" t="n">
        <v>113</v>
      </c>
      <c r="C199" s="46" t="n">
        <v>34</v>
      </c>
      <c r="D199" s="46" t="n">
        <v>2</v>
      </c>
      <c r="E199" s="46" t="n">
        <v>85</v>
      </c>
      <c r="F199" s="46" t="n">
        <v>9</v>
      </c>
      <c r="G199" s="46" t="n">
        <v>14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 t="n">
        <v>139</v>
      </c>
      <c r="R199" s="47" t="n">
        <v>17</v>
      </c>
      <c r="S199" s="48" t="n">
        <v>76</v>
      </c>
      <c r="U199" s="48" t="n">
        <v>154</v>
      </c>
      <c r="V199" s="48" t="n">
        <v>112</v>
      </c>
      <c r="W199" s="49"/>
      <c r="X199" s="48" t="n">
        <v>219</v>
      </c>
      <c r="Z199" s="46" t="n">
        <v>8</v>
      </c>
      <c r="AA199" s="46" t="n">
        <v>860</v>
      </c>
      <c r="AB199" s="46" t="n">
        <v>272</v>
      </c>
      <c r="AC199" s="50" t="n">
        <f aca="false">(AB199/AA199)*100</f>
        <v>31.6279069767442</v>
      </c>
    </row>
    <row r="200" s="42" customFormat="true" ht="12.75" hidden="false" customHeight="false" outlineLevel="0" collapsed="false">
      <c r="A200" s="45" t="s">
        <v>97</v>
      </c>
      <c r="B200" s="46" t="n">
        <v>89</v>
      </c>
      <c r="C200" s="46" t="n">
        <v>32</v>
      </c>
      <c r="D200" s="46" t="n">
        <v>4</v>
      </c>
      <c r="E200" s="46" t="n">
        <v>56</v>
      </c>
      <c r="F200" s="46" t="n">
        <v>10</v>
      </c>
      <c r="G200" s="46" t="n">
        <v>13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 t="n">
        <v>117</v>
      </c>
      <c r="R200" s="47" t="n">
        <v>21</v>
      </c>
      <c r="S200" s="48" t="n">
        <v>46</v>
      </c>
      <c r="U200" s="48" t="n">
        <v>134</v>
      </c>
      <c r="V200" s="48" t="n">
        <v>68</v>
      </c>
      <c r="W200" s="49"/>
      <c r="X200" s="48" t="n">
        <v>176</v>
      </c>
      <c r="Z200" s="46" t="n">
        <v>6</v>
      </c>
      <c r="AA200" s="46" t="n">
        <v>768</v>
      </c>
      <c r="AB200" s="46" t="n">
        <v>218</v>
      </c>
      <c r="AC200" s="50" t="n">
        <f aca="false">(AB200/AA200)*100</f>
        <v>28.3854166666667</v>
      </c>
    </row>
    <row r="201" s="42" customFormat="true" ht="12.75" hidden="false" customHeight="false" outlineLevel="0" collapsed="false">
      <c r="A201" s="45" t="s">
        <v>98</v>
      </c>
      <c r="B201" s="46" t="n">
        <v>92</v>
      </c>
      <c r="C201" s="46" t="n">
        <v>12</v>
      </c>
      <c r="D201" s="46" t="n">
        <v>0</v>
      </c>
      <c r="E201" s="46" t="n">
        <v>36</v>
      </c>
      <c r="F201" s="46" t="n">
        <v>15</v>
      </c>
      <c r="G201" s="46" t="n">
        <v>8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 t="n">
        <v>98</v>
      </c>
      <c r="R201" s="47" t="n">
        <v>14</v>
      </c>
      <c r="S201" s="48" t="n">
        <v>40</v>
      </c>
      <c r="U201" s="48" t="n">
        <v>125</v>
      </c>
      <c r="V201" s="48" t="n">
        <v>46</v>
      </c>
      <c r="W201" s="49"/>
      <c r="X201" s="48" t="n">
        <v>137</v>
      </c>
      <c r="Z201" s="46" t="n">
        <v>12</v>
      </c>
      <c r="AA201" s="46" t="n">
        <v>723</v>
      </c>
      <c r="AB201" s="46" t="n">
        <v>173</v>
      </c>
      <c r="AC201" s="50" t="n">
        <f aca="false">(AB201/AA201)*100</f>
        <v>23.9280774550484</v>
      </c>
    </row>
    <row r="202" s="42" customFormat="true" ht="12.75" hidden="false" customHeight="false" outlineLevel="0" collapsed="false">
      <c r="A202" s="45" t="s">
        <v>99</v>
      </c>
      <c r="B202" s="46" t="n">
        <v>65</v>
      </c>
      <c r="C202" s="46" t="n">
        <v>23</v>
      </c>
      <c r="D202" s="46" t="n">
        <v>3</v>
      </c>
      <c r="E202" s="46" t="n">
        <v>37</v>
      </c>
      <c r="F202" s="46" t="n">
        <v>2</v>
      </c>
      <c r="G202" s="46" t="n">
        <v>7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 t="n">
        <v>91</v>
      </c>
      <c r="R202" s="47" t="n">
        <v>11</v>
      </c>
      <c r="S202" s="48" t="n">
        <v>30</v>
      </c>
      <c r="U202" s="48" t="n">
        <v>100</v>
      </c>
      <c r="V202" s="48" t="n">
        <v>42</v>
      </c>
      <c r="W202" s="49"/>
      <c r="X202" s="48" t="n">
        <v>128</v>
      </c>
      <c r="Z202" s="46" t="n">
        <v>4</v>
      </c>
      <c r="AA202" s="46" t="n">
        <v>856</v>
      </c>
      <c r="AB202" s="46" t="n">
        <v>145</v>
      </c>
      <c r="AC202" s="50" t="n">
        <f aca="false">(AB202/AA202)*100</f>
        <v>16.9392523364486</v>
      </c>
    </row>
    <row r="203" s="42" customFormat="true" ht="12.75" hidden="false" customHeight="false" outlineLevel="0" collapsed="false">
      <c r="A203" s="45" t="s">
        <v>100</v>
      </c>
      <c r="B203" s="46" t="n">
        <v>69</v>
      </c>
      <c r="C203" s="46" t="n">
        <v>11</v>
      </c>
      <c r="D203" s="46" t="n">
        <v>1</v>
      </c>
      <c r="E203" s="46" t="n">
        <v>59</v>
      </c>
      <c r="F203" s="46" t="n">
        <v>10</v>
      </c>
      <c r="G203" s="46" t="n">
        <v>8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 t="n">
        <v>76</v>
      </c>
      <c r="R203" s="47" t="n">
        <v>25</v>
      </c>
      <c r="S203" s="48" t="n">
        <v>45</v>
      </c>
      <c r="U203" s="48" t="n">
        <v>93</v>
      </c>
      <c r="V203" s="48" t="n">
        <v>66</v>
      </c>
      <c r="W203" s="49"/>
      <c r="X203" s="48" t="n">
        <v>142</v>
      </c>
      <c r="Z203" s="46" t="n">
        <v>4</v>
      </c>
      <c r="AA203" s="46" t="n">
        <v>669</v>
      </c>
      <c r="AB203" s="46" t="n">
        <v>169</v>
      </c>
      <c r="AC203" s="50" t="n">
        <f aca="false">(AB203/AA203)*100</f>
        <v>25.2615844544096</v>
      </c>
    </row>
    <row r="204" s="42" customFormat="true" ht="12.75" hidden="false" customHeight="false" outlineLevel="0" collapsed="false">
      <c r="A204" s="45" t="s">
        <v>101</v>
      </c>
      <c r="B204" s="46" t="n">
        <v>111</v>
      </c>
      <c r="C204" s="46" t="n">
        <v>22</v>
      </c>
      <c r="D204" s="46" t="n">
        <v>7</v>
      </c>
      <c r="E204" s="46" t="n">
        <v>44</v>
      </c>
      <c r="F204" s="46" t="n">
        <v>9</v>
      </c>
      <c r="G204" s="46" t="n">
        <v>16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 t="n">
        <v>137</v>
      </c>
      <c r="R204" s="47" t="n">
        <v>19</v>
      </c>
      <c r="S204" s="48" t="n">
        <v>45</v>
      </c>
      <c r="U204" s="48" t="n">
        <v>159</v>
      </c>
      <c r="V204" s="48" t="n">
        <v>59</v>
      </c>
      <c r="W204" s="49"/>
      <c r="X204" s="48" t="n">
        <v>177</v>
      </c>
      <c r="Z204" s="46" t="n">
        <v>18</v>
      </c>
      <c r="AA204" s="46" t="n">
        <v>800</v>
      </c>
      <c r="AB204" s="46" t="n">
        <v>240</v>
      </c>
      <c r="AC204" s="50" t="n">
        <f aca="false">(AB204/AA204)*100</f>
        <v>30</v>
      </c>
    </row>
    <row r="205" s="42" customFormat="true" ht="12.75" hidden="false" customHeight="false" outlineLevel="0" collapsed="false">
      <c r="A205" s="45" t="s">
        <v>102</v>
      </c>
      <c r="B205" s="46" t="n">
        <v>102</v>
      </c>
      <c r="C205" s="46" t="n">
        <v>22</v>
      </c>
      <c r="D205" s="46" t="n">
        <v>3</v>
      </c>
      <c r="E205" s="46" t="n">
        <v>45</v>
      </c>
      <c r="F205" s="46" t="n">
        <v>13</v>
      </c>
      <c r="G205" s="46" t="n">
        <v>18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 t="n">
        <v>122</v>
      </c>
      <c r="R205" s="47" t="n">
        <v>18</v>
      </c>
      <c r="S205" s="48" t="n">
        <v>51</v>
      </c>
      <c r="U205" s="48" t="n">
        <v>141</v>
      </c>
      <c r="V205" s="48" t="n">
        <v>70</v>
      </c>
      <c r="W205" s="49"/>
      <c r="X205" s="48" t="n">
        <v>175</v>
      </c>
      <c r="Z205" s="46" t="n">
        <v>11</v>
      </c>
      <c r="AA205" s="46" t="n">
        <v>847</v>
      </c>
      <c r="AB205" s="46" t="n">
        <v>223</v>
      </c>
      <c r="AC205" s="50" t="n">
        <f aca="false">(AB205/AA205)*100</f>
        <v>26.3282172373081</v>
      </c>
    </row>
    <row r="206" s="42" customFormat="true" ht="12.75" hidden="false" customHeight="false" outlineLevel="0" collapsed="false">
      <c r="A206" s="45" t="s">
        <v>103</v>
      </c>
      <c r="B206" s="46" t="n">
        <v>108</v>
      </c>
      <c r="C206" s="46" t="n">
        <v>35</v>
      </c>
      <c r="D206" s="46" t="n">
        <v>7</v>
      </c>
      <c r="E206" s="46" t="n">
        <v>70</v>
      </c>
      <c r="F206" s="46" t="n">
        <v>28</v>
      </c>
      <c r="G206" s="46" t="n">
        <v>37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 t="n">
        <v>139</v>
      </c>
      <c r="R206" s="47" t="n">
        <v>31</v>
      </c>
      <c r="S206" s="48" t="n">
        <v>89</v>
      </c>
      <c r="U206" s="48" t="n">
        <v>216</v>
      </c>
      <c r="V206" s="48" t="n">
        <v>83</v>
      </c>
      <c r="W206" s="49"/>
      <c r="X206" s="48" t="n">
        <v>225</v>
      </c>
      <c r="Z206" s="46" t="n">
        <v>25</v>
      </c>
      <c r="AA206" s="46" t="n">
        <v>1009</v>
      </c>
      <c r="AB206" s="46" t="n">
        <v>313</v>
      </c>
      <c r="AC206" s="50" t="n">
        <f aca="false">(AB206/AA206)*100</f>
        <v>31.0208126858276</v>
      </c>
    </row>
    <row r="207" s="42" customFormat="true" ht="12.75" hidden="false" customHeight="false" outlineLevel="0" collapsed="false">
      <c r="A207" s="45" t="s">
        <v>104</v>
      </c>
      <c r="B207" s="46" t="n">
        <v>34</v>
      </c>
      <c r="C207" s="46" t="n">
        <v>8</v>
      </c>
      <c r="D207" s="46" t="n">
        <v>2</v>
      </c>
      <c r="E207" s="46" t="n">
        <v>37</v>
      </c>
      <c r="F207" s="46" t="n">
        <v>15</v>
      </c>
      <c r="G207" s="46" t="n">
        <v>16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 t="n">
        <v>37</v>
      </c>
      <c r="R207" s="47" t="n">
        <v>16</v>
      </c>
      <c r="S207" s="48" t="n">
        <v>50</v>
      </c>
      <c r="U207" s="48" t="n">
        <v>71</v>
      </c>
      <c r="V207" s="48" t="n">
        <v>35</v>
      </c>
      <c r="W207" s="49"/>
      <c r="X207" s="48" t="n">
        <v>82</v>
      </c>
      <c r="Z207" s="46" t="n">
        <v>6</v>
      </c>
      <c r="AA207" s="46" t="n">
        <v>603</v>
      </c>
      <c r="AB207" s="46" t="n">
        <v>114</v>
      </c>
      <c r="AC207" s="50" t="n">
        <f aca="false">(AB207/AA207)*100</f>
        <v>18.9054726368159</v>
      </c>
    </row>
    <row r="208" s="55" customFormat="true" ht="12.75" hidden="false" customHeight="false" outlineLevel="0" collapsed="false">
      <c r="A208" s="52" t="s">
        <v>43</v>
      </c>
      <c r="B208" s="53" t="n">
        <f aca="false">SUM(B154:B207)</f>
        <v>3741</v>
      </c>
      <c r="C208" s="53" t="n">
        <f aca="false">SUM(C154:C207)</f>
        <v>883</v>
      </c>
      <c r="D208" s="53" t="n">
        <f aca="false">SUM(D154:D207)</f>
        <v>147</v>
      </c>
      <c r="E208" s="53" t="n">
        <f aca="false">SUM(E154:E207)</f>
        <v>3413</v>
      </c>
      <c r="F208" s="53" t="n">
        <f aca="false">SUM(F154:F207)</f>
        <v>565</v>
      </c>
      <c r="G208" s="53" t="n">
        <f aca="false">SUM(G154:G207)</f>
        <v>833</v>
      </c>
      <c r="H208" s="53" t="n">
        <f aca="false">SUM(H154:H207)</f>
        <v>0</v>
      </c>
      <c r="I208" s="53" t="n">
        <f aca="false">SUM(I154:I207)</f>
        <v>0</v>
      </c>
      <c r="J208" s="53" t="n">
        <f aca="false">SUM(J154:J207)</f>
        <v>0</v>
      </c>
      <c r="K208" s="53" t="n">
        <f aca="false">SUM(K154:K207)</f>
        <v>0</v>
      </c>
      <c r="L208" s="53" t="n">
        <f aca="false">SUM(L154:L207)</f>
        <v>0</v>
      </c>
      <c r="M208" s="53" t="n">
        <f aca="false">SUM(M154:M207)</f>
        <v>0</v>
      </c>
      <c r="N208" s="53" t="n">
        <f aca="false">SUM(N154:N207)</f>
        <v>0</v>
      </c>
      <c r="O208" s="53" t="n">
        <f aca="false">SUM(O154:O207)</f>
        <v>0</v>
      </c>
      <c r="P208" s="53" t="n">
        <f aca="false">SUM(P154:P207)</f>
        <v>0</v>
      </c>
      <c r="Q208" s="53" t="n">
        <f aca="false">SUM(Q154:Q207)</f>
        <v>4494</v>
      </c>
      <c r="R208" s="53" t="n">
        <f aca="false">SUM(R154:R207)</f>
        <v>1069</v>
      </c>
      <c r="S208" s="72" t="n">
        <f aca="false">SUM(S154:S207)</f>
        <v>3150</v>
      </c>
      <c r="U208" s="56" t="n">
        <f aca="false">SUM(U154:U207)</f>
        <v>5894</v>
      </c>
      <c r="V208" s="73" t="n">
        <f aca="false">SUM(V154:V207)</f>
        <v>4089</v>
      </c>
      <c r="W208" s="57"/>
      <c r="X208" s="54" t="n">
        <f aca="false">SUM(X154:X207)</f>
        <v>8074</v>
      </c>
      <c r="Z208" s="53" t="n">
        <f aca="false">SUM(Z154:Z207)</f>
        <v>477</v>
      </c>
      <c r="AA208" s="53" t="n">
        <f aca="false">SUM(AA154:AA207)</f>
        <v>37562</v>
      </c>
      <c r="AB208" s="58" t="n">
        <f aca="false">SUM(AB154:AB207)</f>
        <v>10534</v>
      </c>
      <c r="AC208" s="59" t="n">
        <f aca="false">(AB208/AA208)*100</f>
        <v>28.044300090517</v>
      </c>
    </row>
    <row r="209" s="42" customFormat="true" ht="13.5" hidden="false" customHeight="false" outlineLevel="0" collapsed="false">
      <c r="A209" s="7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U209" s="2"/>
      <c r="V209" s="2"/>
      <c r="W209" s="2"/>
      <c r="X209" s="2"/>
      <c r="Z209" s="61"/>
      <c r="AA209" s="61"/>
      <c r="AB209" s="61"/>
      <c r="AC209" s="5"/>
    </row>
    <row r="210" s="42" customFormat="true" ht="13.5" hidden="false" customHeight="false" outlineLevel="0" collapsed="false">
      <c r="A210" s="40" t="s">
        <v>105</v>
      </c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U210" s="69"/>
      <c r="V210" s="69"/>
      <c r="W210" s="70"/>
      <c r="X210" s="69"/>
      <c r="Z210" s="69"/>
      <c r="AA210" s="69"/>
      <c r="AB210" s="69"/>
      <c r="AC210" s="71"/>
    </row>
    <row r="211" s="42" customFormat="true" ht="12.75" hidden="false" customHeight="false" outlineLevel="0" collapsed="false">
      <c r="A211" s="45" t="s">
        <v>106</v>
      </c>
      <c r="B211" s="46" t="n">
        <v>231</v>
      </c>
      <c r="C211" s="46" t="n">
        <v>47</v>
      </c>
      <c r="D211" s="46" t="n">
        <v>18</v>
      </c>
      <c r="E211" s="46" t="n">
        <v>3</v>
      </c>
      <c r="F211" s="46" t="n">
        <v>1</v>
      </c>
      <c r="G211" s="46" t="n">
        <v>0</v>
      </c>
      <c r="I211" s="46"/>
      <c r="J211" s="46"/>
      <c r="K211" s="46"/>
      <c r="L211" s="46"/>
      <c r="M211" s="46"/>
      <c r="N211" s="46"/>
      <c r="O211" s="46"/>
      <c r="P211" s="46"/>
      <c r="Q211" s="46" t="n">
        <v>291</v>
      </c>
      <c r="R211" s="46" t="n">
        <v>1</v>
      </c>
      <c r="S211" s="48" t="n">
        <v>3</v>
      </c>
      <c r="U211" s="42" t="n">
        <v>177</v>
      </c>
      <c r="V211" s="48" t="n">
        <v>120</v>
      </c>
      <c r="W211" s="49"/>
      <c r="X211" s="48" t="n">
        <v>218</v>
      </c>
      <c r="Z211" s="46" t="n">
        <v>32</v>
      </c>
      <c r="AA211" s="46" t="n">
        <v>535</v>
      </c>
      <c r="AB211" s="46" t="n">
        <v>338</v>
      </c>
      <c r="AC211" s="50" t="n">
        <f aca="false">(AB211/AA211)*100</f>
        <v>63.1775700934579</v>
      </c>
    </row>
    <row r="212" s="42" customFormat="true" ht="12.75" hidden="false" customHeight="false" outlineLevel="0" collapsed="false">
      <c r="A212" s="45" t="s">
        <v>107</v>
      </c>
      <c r="B212" s="46" t="n">
        <v>173</v>
      </c>
      <c r="C212" s="46" t="n">
        <v>35</v>
      </c>
      <c r="D212" s="46" t="n">
        <v>17</v>
      </c>
      <c r="E212" s="46" t="n">
        <v>7</v>
      </c>
      <c r="F212" s="46" t="n">
        <v>1</v>
      </c>
      <c r="G212" s="46" t="n">
        <v>0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 t="n">
        <v>211</v>
      </c>
      <c r="R212" s="46" t="n">
        <v>5</v>
      </c>
      <c r="S212" s="48" t="n">
        <v>4</v>
      </c>
      <c r="U212" s="48" t="n">
        <v>131</v>
      </c>
      <c r="V212" s="48" t="n">
        <v>90</v>
      </c>
      <c r="W212" s="49"/>
      <c r="X212" s="48" t="n">
        <v>166</v>
      </c>
      <c r="Z212" s="46" t="n">
        <v>15</v>
      </c>
      <c r="AA212" s="46" t="n">
        <v>445</v>
      </c>
      <c r="AB212" s="46" t="n">
        <v>259</v>
      </c>
      <c r="AC212" s="50" t="n">
        <f aca="false">(AB212/AA212)*100</f>
        <v>58.2022471910112</v>
      </c>
    </row>
    <row r="213" s="42" customFormat="true" ht="12.75" hidden="false" customHeight="false" outlineLevel="0" collapsed="false">
      <c r="A213" s="45" t="s">
        <v>108</v>
      </c>
      <c r="B213" s="46" t="n">
        <v>40</v>
      </c>
      <c r="C213" s="46" t="n">
        <v>2</v>
      </c>
      <c r="D213" s="46" t="n">
        <v>2</v>
      </c>
      <c r="E213" s="46" t="n">
        <v>3</v>
      </c>
      <c r="F213" s="46" t="n">
        <v>0</v>
      </c>
      <c r="G213" s="46" t="n">
        <v>0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 t="n">
        <v>43</v>
      </c>
      <c r="R213" s="46" t="n">
        <v>1</v>
      </c>
      <c r="S213" s="48" t="n">
        <v>2</v>
      </c>
      <c r="U213" s="48" t="n">
        <v>34</v>
      </c>
      <c r="V213" s="48" t="n">
        <v>13</v>
      </c>
      <c r="W213" s="49"/>
      <c r="X213" s="48" t="n">
        <v>36</v>
      </c>
      <c r="Z213" s="46" t="n">
        <v>1</v>
      </c>
      <c r="AA213" s="46" t="n">
        <v>107</v>
      </c>
      <c r="AB213" s="46" t="n">
        <v>62</v>
      </c>
      <c r="AC213" s="50" t="n">
        <f aca="false">(AB213/AA213)*100</f>
        <v>57.9439252336449</v>
      </c>
    </row>
    <row r="214" s="42" customFormat="true" ht="12.75" hidden="false" customHeight="false" outlineLevel="0" collapsed="false">
      <c r="A214" s="45" t="s">
        <v>109</v>
      </c>
      <c r="B214" s="46" t="n">
        <v>145</v>
      </c>
      <c r="C214" s="46" t="n">
        <v>24</v>
      </c>
      <c r="D214" s="46" t="n">
        <v>0</v>
      </c>
      <c r="E214" s="46" t="n">
        <v>10</v>
      </c>
      <c r="F214" s="46" t="n">
        <v>1</v>
      </c>
      <c r="G214" s="46" t="n">
        <v>0</v>
      </c>
      <c r="H214" s="46"/>
      <c r="I214" s="46"/>
      <c r="J214" s="46"/>
      <c r="K214" s="46"/>
      <c r="L214" s="46"/>
      <c r="M214" s="46"/>
      <c r="N214" s="46"/>
      <c r="O214" s="46" t="s">
        <v>5</v>
      </c>
      <c r="P214" s="46"/>
      <c r="Q214" s="46" t="n">
        <v>171</v>
      </c>
      <c r="R214" s="46" t="n">
        <v>3</v>
      </c>
      <c r="S214" s="48" t="n">
        <v>7</v>
      </c>
      <c r="U214" s="48" t="n">
        <v>129</v>
      </c>
      <c r="V214" s="48" t="n">
        <v>64</v>
      </c>
      <c r="W214" s="49"/>
      <c r="X214" s="48" t="n">
        <v>159</v>
      </c>
      <c r="Z214" s="46" t="n">
        <v>16</v>
      </c>
      <c r="AA214" s="46" t="n">
        <v>343</v>
      </c>
      <c r="AB214" s="46" t="n">
        <v>210</v>
      </c>
      <c r="AC214" s="50" t="n">
        <f aca="false">(AB214/AA214)*100</f>
        <v>61.2244897959184</v>
      </c>
    </row>
    <row r="215" s="42" customFormat="true" ht="12.75" hidden="false" customHeight="false" outlineLevel="0" collapsed="false">
      <c r="A215" s="45" t="s">
        <v>110</v>
      </c>
      <c r="B215" s="46" t="n">
        <v>196</v>
      </c>
      <c r="C215" s="46" t="n">
        <v>24</v>
      </c>
      <c r="D215" s="46" t="n">
        <v>11</v>
      </c>
      <c r="E215" s="46" t="n">
        <v>3</v>
      </c>
      <c r="F215" s="46" t="n">
        <v>1</v>
      </c>
      <c r="G215" s="46" t="n">
        <v>0</v>
      </c>
      <c r="H215" s="46"/>
      <c r="I215" s="46"/>
      <c r="J215" s="46"/>
      <c r="K215" s="46"/>
      <c r="L215" s="46"/>
      <c r="M215" s="46"/>
      <c r="N215" s="46"/>
      <c r="O215" s="46"/>
      <c r="P215" s="46"/>
      <c r="Q215" s="46" t="n">
        <v>220</v>
      </c>
      <c r="R215" s="46" t="n">
        <v>2</v>
      </c>
      <c r="S215" s="48" t="n">
        <v>3</v>
      </c>
      <c r="U215" s="48" t="n">
        <v>167</v>
      </c>
      <c r="V215" s="48" t="n">
        <v>51</v>
      </c>
      <c r="W215" s="49"/>
      <c r="X215" s="48" t="n">
        <v>174</v>
      </c>
      <c r="Z215" s="46" t="n">
        <v>32</v>
      </c>
      <c r="AA215" s="46" t="n">
        <v>387</v>
      </c>
      <c r="AB215" s="46" t="n">
        <v>258</v>
      </c>
      <c r="AC215" s="50" t="n">
        <f aca="false">(AB215/AA215)*100</f>
        <v>66.6666666666667</v>
      </c>
    </row>
    <row r="216" s="42" customFormat="true" ht="12.75" hidden="false" customHeight="false" outlineLevel="0" collapsed="false">
      <c r="A216" s="45" t="s">
        <v>111</v>
      </c>
      <c r="B216" s="46" t="n">
        <v>83</v>
      </c>
      <c r="C216" s="46" t="n">
        <v>10</v>
      </c>
      <c r="D216" s="46" t="n">
        <v>3</v>
      </c>
      <c r="E216" s="46" t="n">
        <v>1</v>
      </c>
      <c r="F216" s="46" t="n">
        <v>0</v>
      </c>
      <c r="G216" s="46" t="n">
        <v>0</v>
      </c>
      <c r="H216" s="46"/>
      <c r="I216" s="46"/>
      <c r="J216" s="46"/>
      <c r="K216" s="46"/>
      <c r="L216" s="46"/>
      <c r="M216" s="46"/>
      <c r="N216" s="46"/>
      <c r="O216" s="46"/>
      <c r="P216" s="46"/>
      <c r="Q216" s="46" t="n">
        <v>96</v>
      </c>
      <c r="R216" s="46" t="n">
        <v>0</v>
      </c>
      <c r="S216" s="48" t="n">
        <v>1</v>
      </c>
      <c r="U216" s="48" t="n">
        <v>72</v>
      </c>
      <c r="V216" s="48" t="n">
        <v>25</v>
      </c>
      <c r="W216" s="49"/>
      <c r="X216" s="48" t="n">
        <v>79</v>
      </c>
      <c r="Z216" s="46" t="n">
        <v>16</v>
      </c>
      <c r="AA216" s="46" t="n">
        <v>158</v>
      </c>
      <c r="AB216" s="46" t="n">
        <v>105</v>
      </c>
      <c r="AC216" s="50" t="n">
        <f aca="false">(AB216/AA216)*100</f>
        <v>66.4556962025316</v>
      </c>
    </row>
    <row r="217" s="42" customFormat="true" ht="12.75" hidden="false" customHeight="false" outlineLevel="0" collapsed="false">
      <c r="A217" s="45" t="s">
        <v>112</v>
      </c>
      <c r="B217" s="46" t="n">
        <v>14</v>
      </c>
      <c r="C217" s="46" t="n">
        <v>3</v>
      </c>
      <c r="D217" s="46" t="n">
        <v>0</v>
      </c>
      <c r="E217" s="46" t="n">
        <v>2</v>
      </c>
      <c r="F217" s="46" t="n">
        <v>0</v>
      </c>
      <c r="G217" s="46" t="n">
        <v>0</v>
      </c>
      <c r="H217" s="46"/>
      <c r="I217" s="46"/>
      <c r="J217" s="46"/>
      <c r="K217" s="46"/>
      <c r="L217" s="46"/>
      <c r="M217" s="46"/>
      <c r="N217" s="46"/>
      <c r="O217" s="46"/>
      <c r="P217" s="46"/>
      <c r="Q217" s="46" t="n">
        <v>18</v>
      </c>
      <c r="R217" s="46" t="n">
        <v>0</v>
      </c>
      <c r="S217" s="48" t="n">
        <v>2</v>
      </c>
      <c r="U217" s="48" t="n">
        <v>8</v>
      </c>
      <c r="V217" s="48" t="n">
        <v>11</v>
      </c>
      <c r="W217" s="49"/>
      <c r="X217" s="48" t="n">
        <v>14</v>
      </c>
      <c r="Z217" s="46" t="n">
        <v>3</v>
      </c>
      <c r="AA217" s="46" t="n">
        <v>67</v>
      </c>
      <c r="AB217" s="46" t="n">
        <v>21</v>
      </c>
      <c r="AC217" s="50" t="n">
        <f aca="false">(AB217/AA217)*100</f>
        <v>31.3432835820896</v>
      </c>
    </row>
    <row r="218" s="42" customFormat="true" ht="12.75" hidden="false" customHeight="false" outlineLevel="0" collapsed="false">
      <c r="A218" s="45" t="s">
        <v>113</v>
      </c>
      <c r="B218" s="46" t="n">
        <v>152</v>
      </c>
      <c r="C218" s="46" t="n">
        <v>22</v>
      </c>
      <c r="D218" s="46" t="n">
        <v>0</v>
      </c>
      <c r="E218" s="46" t="n">
        <v>5</v>
      </c>
      <c r="F218" s="46" t="n">
        <v>1</v>
      </c>
      <c r="G218" s="46" t="n">
        <v>0</v>
      </c>
      <c r="H218" s="46"/>
      <c r="I218" s="46"/>
      <c r="J218" s="46"/>
      <c r="K218" s="46"/>
      <c r="L218" s="46"/>
      <c r="M218" s="46"/>
      <c r="N218" s="46"/>
      <c r="O218" s="46"/>
      <c r="P218" s="46"/>
      <c r="Q218" s="46" t="n">
        <v>165</v>
      </c>
      <c r="R218" s="46" t="n">
        <v>1</v>
      </c>
      <c r="S218" s="48" t="n">
        <v>5</v>
      </c>
      <c r="U218" s="48" t="n">
        <v>131</v>
      </c>
      <c r="V218" s="48" t="n">
        <v>62</v>
      </c>
      <c r="W218" s="49"/>
      <c r="X218" s="48" t="n">
        <v>144</v>
      </c>
      <c r="Z218" s="46" t="n">
        <v>17</v>
      </c>
      <c r="AA218" s="46" t="n">
        <v>340</v>
      </c>
      <c r="AB218" s="46" t="n">
        <v>216</v>
      </c>
      <c r="AC218" s="50" t="n">
        <f aca="false">(AB218/AA218)*100</f>
        <v>63.5294117647059</v>
      </c>
    </row>
    <row r="219" s="42" customFormat="true" ht="12.75" hidden="false" customHeight="false" outlineLevel="0" collapsed="false">
      <c r="A219" s="45" t="s">
        <v>114</v>
      </c>
      <c r="B219" s="46" t="n">
        <v>40</v>
      </c>
      <c r="C219" s="46" t="n">
        <v>8</v>
      </c>
      <c r="D219" s="46" t="n">
        <v>5</v>
      </c>
      <c r="E219" s="46" t="n">
        <v>0</v>
      </c>
      <c r="F219" s="46" t="n">
        <v>0</v>
      </c>
      <c r="G219" s="46" t="n">
        <v>0</v>
      </c>
      <c r="H219" s="46"/>
      <c r="I219" s="46"/>
      <c r="J219" s="46"/>
      <c r="K219" s="46"/>
      <c r="L219" s="46"/>
      <c r="M219" s="46"/>
      <c r="N219" s="46"/>
      <c r="O219" s="46"/>
      <c r="P219" s="46"/>
      <c r="Q219" s="46" t="n">
        <v>49</v>
      </c>
      <c r="R219" s="46" t="n">
        <v>0</v>
      </c>
      <c r="S219" s="48" t="n">
        <v>0</v>
      </c>
      <c r="U219" s="48" t="n">
        <v>40</v>
      </c>
      <c r="V219" s="48" t="n">
        <v>20</v>
      </c>
      <c r="W219" s="49"/>
      <c r="X219" s="48" t="n">
        <v>50</v>
      </c>
      <c r="Z219" s="46" t="n">
        <v>5</v>
      </c>
      <c r="AA219" s="46" t="n">
        <v>93</v>
      </c>
      <c r="AB219" s="46" t="n">
        <v>63</v>
      </c>
      <c r="AC219" s="50" t="n">
        <f aca="false">(AB219/AA219)*100</f>
        <v>67.741935483871</v>
      </c>
    </row>
    <row r="220" s="42" customFormat="true" ht="12.75" hidden="false" customHeight="false" outlineLevel="0" collapsed="false">
      <c r="A220" s="45" t="s">
        <v>115</v>
      </c>
      <c r="B220" s="46" t="n">
        <v>62</v>
      </c>
      <c r="C220" s="46" t="n">
        <v>9</v>
      </c>
      <c r="D220" s="46" t="n">
        <v>0</v>
      </c>
      <c r="E220" s="46" t="n">
        <v>0</v>
      </c>
      <c r="F220" s="46" t="n">
        <v>0</v>
      </c>
      <c r="G220" s="46" t="n">
        <v>0</v>
      </c>
      <c r="H220" s="46"/>
      <c r="I220" s="46"/>
      <c r="J220" s="46"/>
      <c r="K220" s="46"/>
      <c r="L220" s="46"/>
      <c r="M220" s="46"/>
      <c r="N220" s="46"/>
      <c r="O220" s="46"/>
      <c r="P220" s="46"/>
      <c r="Q220" s="46" t="n">
        <v>76</v>
      </c>
      <c r="R220" s="46" t="n">
        <v>0</v>
      </c>
      <c r="S220" s="48" t="n">
        <v>2</v>
      </c>
      <c r="U220" s="48" t="n">
        <v>60</v>
      </c>
      <c r="V220" s="48" t="n">
        <v>23</v>
      </c>
      <c r="W220" s="49"/>
      <c r="X220" s="48" t="n">
        <v>64</v>
      </c>
      <c r="Z220" s="46" t="n">
        <v>3</v>
      </c>
      <c r="AA220" s="46" t="n">
        <v>134</v>
      </c>
      <c r="AB220" s="46" t="n">
        <v>91</v>
      </c>
      <c r="AC220" s="50" t="n">
        <f aca="false">(AB220/AA220)*100</f>
        <v>67.910447761194</v>
      </c>
    </row>
    <row r="221" s="42" customFormat="true" ht="12.75" hidden="false" customHeight="false" outlineLevel="0" collapsed="false">
      <c r="A221" s="45" t="s">
        <v>116</v>
      </c>
      <c r="B221" s="46" t="n">
        <v>15</v>
      </c>
      <c r="C221" s="46" t="n">
        <v>0</v>
      </c>
      <c r="D221" s="46" t="n">
        <v>0</v>
      </c>
      <c r="E221" s="46" t="n">
        <v>0</v>
      </c>
      <c r="F221" s="46" t="n">
        <v>0</v>
      </c>
      <c r="G221" s="46" t="n">
        <v>0</v>
      </c>
      <c r="H221" s="46"/>
      <c r="I221" s="46"/>
      <c r="J221" s="46"/>
      <c r="K221" s="46"/>
      <c r="L221" s="46"/>
      <c r="M221" s="46"/>
      <c r="N221" s="46"/>
      <c r="O221" s="46"/>
      <c r="P221" s="46"/>
      <c r="Q221" s="46" t="n">
        <v>14</v>
      </c>
      <c r="R221" s="46" t="n">
        <v>0</v>
      </c>
      <c r="S221" s="48" t="n">
        <v>0</v>
      </c>
      <c r="U221" s="48" t="n">
        <v>11</v>
      </c>
      <c r="V221" s="48" t="n">
        <v>4</v>
      </c>
      <c r="W221" s="49"/>
      <c r="X221" s="48" t="n">
        <v>15</v>
      </c>
      <c r="Z221" s="46" t="n">
        <v>0</v>
      </c>
      <c r="AA221" s="46" t="n">
        <v>27</v>
      </c>
      <c r="AB221" s="46" t="n">
        <v>15</v>
      </c>
      <c r="AC221" s="50" t="n">
        <f aca="false">(AB221/AA221)*100</f>
        <v>55.5555555555556</v>
      </c>
    </row>
    <row r="222" s="42" customFormat="true" ht="12.75" hidden="false" customHeight="false" outlineLevel="0" collapsed="false">
      <c r="A222" s="45" t="s">
        <v>117</v>
      </c>
      <c r="B222" s="46" t="n">
        <v>41</v>
      </c>
      <c r="C222" s="46" t="n">
        <v>7</v>
      </c>
      <c r="D222" s="46" t="n">
        <v>0</v>
      </c>
      <c r="E222" s="46" t="n">
        <v>3</v>
      </c>
      <c r="F222" s="46" t="n">
        <v>0</v>
      </c>
      <c r="G222" s="46" t="n">
        <v>0</v>
      </c>
      <c r="H222" s="46"/>
      <c r="I222" s="46"/>
      <c r="J222" s="46"/>
      <c r="K222" s="46"/>
      <c r="L222" s="46"/>
      <c r="M222" s="46"/>
      <c r="N222" s="46"/>
      <c r="O222" s="46"/>
      <c r="P222" s="46"/>
      <c r="Q222" s="46" t="n">
        <v>46</v>
      </c>
      <c r="R222" s="46" t="n">
        <v>1</v>
      </c>
      <c r="S222" s="48" t="n">
        <v>1</v>
      </c>
      <c r="U222" s="48" t="n">
        <v>19</v>
      </c>
      <c r="V222" s="48" t="n">
        <v>25</v>
      </c>
      <c r="W222" s="49"/>
      <c r="X222" s="48" t="n">
        <v>39</v>
      </c>
      <c r="Z222" s="46" t="n">
        <v>9</v>
      </c>
      <c r="AA222" s="46" t="n">
        <v>121</v>
      </c>
      <c r="AB222" s="46" t="n">
        <v>58</v>
      </c>
      <c r="AC222" s="50" t="n">
        <f aca="false">(AB222/AA222)*100</f>
        <v>47.9338842975207</v>
      </c>
    </row>
    <row r="223" s="42" customFormat="true" ht="12.75" hidden="false" customHeight="false" outlineLevel="0" collapsed="false">
      <c r="A223" s="45" t="s">
        <v>118</v>
      </c>
      <c r="B223" s="46" t="n">
        <v>76</v>
      </c>
      <c r="C223" s="46" t="n">
        <v>13</v>
      </c>
      <c r="D223" s="46" t="n">
        <v>6</v>
      </c>
      <c r="E223" s="46" t="n">
        <v>0</v>
      </c>
      <c r="F223" s="46" t="n">
        <v>1</v>
      </c>
      <c r="G223" s="46" t="n">
        <v>0</v>
      </c>
      <c r="H223" s="46"/>
      <c r="I223" s="46"/>
      <c r="J223" s="46"/>
      <c r="K223" s="46"/>
      <c r="L223" s="46"/>
      <c r="M223" s="46"/>
      <c r="N223" s="46"/>
      <c r="O223" s="46"/>
      <c r="P223" s="46"/>
      <c r="Q223" s="46" t="n">
        <v>90</v>
      </c>
      <c r="R223" s="46" t="n">
        <v>0</v>
      </c>
      <c r="S223" s="48" t="n">
        <v>1</v>
      </c>
      <c r="U223" s="48" t="n">
        <v>64</v>
      </c>
      <c r="V223" s="48" t="n">
        <v>34</v>
      </c>
      <c r="W223" s="49"/>
      <c r="X223" s="48" t="n">
        <v>85</v>
      </c>
      <c r="Z223" s="46" t="n">
        <v>5</v>
      </c>
      <c r="AA223" s="46" t="n">
        <v>172</v>
      </c>
      <c r="AB223" s="46" t="n">
        <v>120</v>
      </c>
      <c r="AC223" s="50" t="n">
        <f aca="false">(AB223/AA223)*100</f>
        <v>69.7674418604651</v>
      </c>
    </row>
    <row r="224" s="42" customFormat="true" ht="12.75" hidden="false" customHeight="false" outlineLevel="0" collapsed="false">
      <c r="A224" s="45" t="s">
        <v>119</v>
      </c>
      <c r="B224" s="46" t="n">
        <v>58</v>
      </c>
      <c r="C224" s="46" t="n">
        <v>15</v>
      </c>
      <c r="D224" s="46" t="n">
        <v>0</v>
      </c>
      <c r="E224" s="46" t="n">
        <v>2</v>
      </c>
      <c r="F224" s="46" t="n">
        <v>2</v>
      </c>
      <c r="G224" s="46" t="n">
        <v>0</v>
      </c>
      <c r="H224" s="46"/>
      <c r="I224" s="46"/>
      <c r="J224" s="46"/>
      <c r="K224" s="46"/>
      <c r="L224" s="46"/>
      <c r="M224" s="46"/>
      <c r="N224" s="46"/>
      <c r="O224" s="46"/>
      <c r="P224" s="46"/>
      <c r="Q224" s="46" t="n">
        <v>72</v>
      </c>
      <c r="R224" s="46" t="n">
        <v>0</v>
      </c>
      <c r="S224" s="48" t="n">
        <v>4</v>
      </c>
      <c r="U224" s="48" t="n">
        <v>48</v>
      </c>
      <c r="V224" s="48" t="n">
        <v>32</v>
      </c>
      <c r="W224" s="49"/>
      <c r="X224" s="48" t="n">
        <v>71</v>
      </c>
      <c r="Z224" s="46" t="n">
        <v>6</v>
      </c>
      <c r="AA224" s="46" t="n">
        <v>147</v>
      </c>
      <c r="AB224" s="46" t="n">
        <v>95</v>
      </c>
      <c r="AC224" s="50" t="n">
        <f aca="false">(AB224/AA224)*100</f>
        <v>64.6258503401361</v>
      </c>
    </row>
    <row r="225" s="42" customFormat="true" ht="12.75" hidden="false" customHeight="false" outlineLevel="0" collapsed="false">
      <c r="A225" s="45" t="s">
        <v>120</v>
      </c>
      <c r="B225" s="46" t="n">
        <v>118</v>
      </c>
      <c r="C225" s="46" t="n">
        <v>11</v>
      </c>
      <c r="D225" s="46" t="n">
        <v>8</v>
      </c>
      <c r="E225" s="46" t="n">
        <v>4</v>
      </c>
      <c r="F225" s="46" t="n">
        <v>0</v>
      </c>
      <c r="G225" s="46" t="n">
        <v>0</v>
      </c>
      <c r="H225" s="46"/>
      <c r="I225" s="46"/>
      <c r="J225" s="46"/>
      <c r="K225" s="46"/>
      <c r="L225" s="46"/>
      <c r="M225" s="46"/>
      <c r="N225" s="46"/>
      <c r="O225" s="46"/>
      <c r="P225" s="46"/>
      <c r="Q225" s="46" t="n">
        <v>129</v>
      </c>
      <c r="R225" s="46" t="n">
        <v>0</v>
      </c>
      <c r="S225" s="48" t="n">
        <v>5</v>
      </c>
      <c r="U225" s="48" t="n">
        <v>101</v>
      </c>
      <c r="V225" s="48" t="n">
        <v>35</v>
      </c>
      <c r="W225" s="49"/>
      <c r="X225" s="48" t="n">
        <v>110</v>
      </c>
      <c r="Z225" s="46" t="n">
        <v>9</v>
      </c>
      <c r="AA225" s="46" t="n">
        <v>219</v>
      </c>
      <c r="AB225" s="46" t="n">
        <v>157</v>
      </c>
      <c r="AC225" s="50" t="n">
        <f aca="false">(AB225/AA225)*100</f>
        <v>71.689497716895</v>
      </c>
    </row>
    <row r="226" s="42" customFormat="true" ht="12.75" hidden="false" customHeight="false" outlineLevel="0" collapsed="false">
      <c r="A226" s="45" t="s">
        <v>121</v>
      </c>
      <c r="B226" s="46" t="n">
        <v>42</v>
      </c>
      <c r="C226" s="46" t="n">
        <v>3</v>
      </c>
      <c r="D226" s="46" t="n">
        <v>2</v>
      </c>
      <c r="E226" s="46" t="n">
        <v>0</v>
      </c>
      <c r="F226" s="46" t="n">
        <v>0</v>
      </c>
      <c r="G226" s="46" t="n">
        <v>0</v>
      </c>
      <c r="H226" s="46"/>
      <c r="I226" s="46"/>
      <c r="J226" s="46"/>
      <c r="K226" s="46"/>
      <c r="L226" s="46"/>
      <c r="M226" s="46"/>
      <c r="N226" s="46"/>
      <c r="O226" s="46"/>
      <c r="P226" s="46"/>
      <c r="Q226" s="46" t="n">
        <v>45</v>
      </c>
      <c r="R226" s="46" t="n">
        <v>0</v>
      </c>
      <c r="S226" s="48" t="n">
        <v>0</v>
      </c>
      <c r="U226" s="48" t="n">
        <v>31</v>
      </c>
      <c r="V226" s="48" t="n">
        <v>12</v>
      </c>
      <c r="W226" s="49"/>
      <c r="X226" s="48" t="n">
        <v>39</v>
      </c>
      <c r="Z226" s="46" t="n">
        <v>4</v>
      </c>
      <c r="AA226" s="46" t="n">
        <v>80</v>
      </c>
      <c r="AB226" s="46" t="n">
        <v>48</v>
      </c>
      <c r="AC226" s="50" t="n">
        <f aca="false">(AB226/AA226)*100</f>
        <v>60</v>
      </c>
    </row>
    <row r="227" s="55" customFormat="true" ht="12.75" hidden="false" customHeight="false" outlineLevel="0" collapsed="false">
      <c r="A227" s="52" t="s">
        <v>43</v>
      </c>
      <c r="B227" s="53" t="n">
        <f aca="false">SUM(B211:B226)</f>
        <v>1486</v>
      </c>
      <c r="C227" s="53" t="n">
        <f aca="false">SUM(C211:C226)</f>
        <v>233</v>
      </c>
      <c r="D227" s="53" t="n">
        <f aca="false">SUM(D211:D226)</f>
        <v>72</v>
      </c>
      <c r="E227" s="53" t="n">
        <f aca="false">SUM(E211:E226)</f>
        <v>43</v>
      </c>
      <c r="F227" s="53" t="n">
        <f aca="false">SUM(F211:F226)</f>
        <v>8</v>
      </c>
      <c r="G227" s="53" t="n">
        <f aca="false">SUM(G211:G226)</f>
        <v>0</v>
      </c>
      <c r="H227" s="53" t="n">
        <f aca="false">SUM(H211:H226)</f>
        <v>0</v>
      </c>
      <c r="I227" s="53" t="n">
        <f aca="false">SUM(I211:I226)</f>
        <v>0</v>
      </c>
      <c r="J227" s="53" t="n">
        <f aca="false">SUM(J211:J226)</f>
        <v>0</v>
      </c>
      <c r="K227" s="53" t="n">
        <f aca="false">SUM(K211:K226)</f>
        <v>0</v>
      </c>
      <c r="L227" s="53" t="n">
        <f aca="false">SUM(L211:L226)</f>
        <v>0</v>
      </c>
      <c r="M227" s="53" t="n">
        <f aca="false">SUM(M211:M226)</f>
        <v>0</v>
      </c>
      <c r="N227" s="53" t="n">
        <f aca="false">SUM(N211:N226)</f>
        <v>0</v>
      </c>
      <c r="O227" s="53" t="n">
        <f aca="false">SUM(O211:O226)</f>
        <v>0</v>
      </c>
      <c r="P227" s="53" t="n">
        <f aca="false">SUM(P211:P226)</f>
        <v>0</v>
      </c>
      <c r="Q227" s="53" t="n">
        <f aca="false">SUM(Q211:Q226)</f>
        <v>1736</v>
      </c>
      <c r="R227" s="53" t="n">
        <f aca="false">SUM(R211:R226)</f>
        <v>14</v>
      </c>
      <c r="S227" s="54" t="n">
        <f aca="false">SUM(S211:S226)</f>
        <v>40</v>
      </c>
      <c r="U227" s="73" t="n">
        <f aca="false">SUM(U211:U226)</f>
        <v>1223</v>
      </c>
      <c r="V227" s="73" t="n">
        <f aca="false">SUM(V211:V226)</f>
        <v>621</v>
      </c>
      <c r="W227" s="57"/>
      <c r="X227" s="54" t="n">
        <f aca="false">SUM(X211:X226)</f>
        <v>1463</v>
      </c>
      <c r="Z227" s="53" t="n">
        <f aca="false">SUM(Z211:Z226)</f>
        <v>173</v>
      </c>
      <c r="AA227" s="53" t="n">
        <f aca="false">SUM(AA211:AA226)</f>
        <v>3375</v>
      </c>
      <c r="AB227" s="58" t="n">
        <f aca="false">SUM(AB211:AB226)</f>
        <v>2116</v>
      </c>
      <c r="AC227" s="59" t="n">
        <f aca="false">(AB227/AA227)*100</f>
        <v>62.6962962962963</v>
      </c>
    </row>
    <row r="228" s="42" customFormat="true" ht="13.5" hidden="false" customHeight="false" outlineLevel="0" collapsed="false">
      <c r="A228" s="6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5"/>
    </row>
    <row r="229" s="42" customFormat="true" ht="13.5" hidden="false" customHeight="false" outlineLevel="0" collapsed="false">
      <c r="A229" s="62" t="s">
        <v>122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U229" s="63"/>
      <c r="V229" s="63"/>
      <c r="W229" s="64"/>
      <c r="X229" s="63"/>
      <c r="Z229" s="63"/>
      <c r="AA229" s="63"/>
      <c r="AB229" s="63"/>
      <c r="AC229" s="65"/>
    </row>
    <row r="230" s="42" customFormat="true" ht="12.75" hidden="false" customHeight="false" outlineLevel="0" collapsed="false">
      <c r="A230" s="66" t="s">
        <v>123</v>
      </c>
      <c r="B230" s="46" t="n">
        <v>43</v>
      </c>
      <c r="C230" s="46" t="n">
        <v>14</v>
      </c>
      <c r="D230" s="46" t="n">
        <v>1</v>
      </c>
      <c r="E230" s="46" t="n">
        <v>11</v>
      </c>
      <c r="F230" s="46" t="n">
        <v>5</v>
      </c>
      <c r="G230" s="46" t="n">
        <v>2</v>
      </c>
      <c r="H230" s="46" t="n">
        <v>1</v>
      </c>
      <c r="I230" s="46" t="n">
        <v>2</v>
      </c>
      <c r="J230" s="46" t="n">
        <v>22</v>
      </c>
      <c r="K230" s="46" t="n">
        <v>1</v>
      </c>
      <c r="L230" s="46" t="n">
        <v>27</v>
      </c>
      <c r="M230" s="46" t="n">
        <v>1</v>
      </c>
      <c r="N230" s="46" t="n">
        <v>2</v>
      </c>
      <c r="O230" s="46" t="n">
        <v>0</v>
      </c>
      <c r="P230" s="46" t="n">
        <v>17</v>
      </c>
      <c r="Q230" s="46"/>
      <c r="R230" s="46"/>
      <c r="S230" s="48"/>
      <c r="U230" s="48" t="n">
        <v>47</v>
      </c>
      <c r="V230" s="48" t="n">
        <v>31</v>
      </c>
      <c r="W230" s="49"/>
      <c r="X230" s="48" t="n">
        <v>50</v>
      </c>
      <c r="Z230" s="75" t="n">
        <v>1</v>
      </c>
      <c r="AA230" s="46" t="n">
        <v>173</v>
      </c>
      <c r="AB230" s="46" t="n">
        <v>80</v>
      </c>
      <c r="AC230" s="50" t="n">
        <f aca="false">(AB230/AA230)*100</f>
        <v>46.242774566474</v>
      </c>
    </row>
    <row r="231" s="42" customFormat="true" ht="12.75" hidden="false" customHeight="false" outlineLevel="0" collapsed="false">
      <c r="A231" s="66" t="s">
        <v>124</v>
      </c>
      <c r="B231" s="46" t="n">
        <v>53</v>
      </c>
      <c r="C231" s="46" t="n">
        <v>42</v>
      </c>
      <c r="D231" s="46" t="n">
        <v>3</v>
      </c>
      <c r="E231" s="46" t="n">
        <v>15</v>
      </c>
      <c r="F231" s="46" t="n">
        <v>5</v>
      </c>
      <c r="G231" s="46" t="n">
        <v>3</v>
      </c>
      <c r="H231" s="46" t="n">
        <v>1</v>
      </c>
      <c r="I231" s="46" t="n">
        <v>0</v>
      </c>
      <c r="J231" s="46" t="n">
        <v>45</v>
      </c>
      <c r="K231" s="46" t="n">
        <v>4</v>
      </c>
      <c r="L231" s="46" t="n">
        <v>42</v>
      </c>
      <c r="M231" s="46" t="n">
        <v>2</v>
      </c>
      <c r="N231" s="46" t="n">
        <v>1</v>
      </c>
      <c r="O231" s="46" t="n">
        <v>1</v>
      </c>
      <c r="P231" s="46" t="n">
        <v>22</v>
      </c>
      <c r="Q231" s="46"/>
      <c r="R231" s="46"/>
      <c r="S231" s="48"/>
      <c r="U231" s="48" t="n">
        <v>95</v>
      </c>
      <c r="V231" s="48" t="n">
        <v>39</v>
      </c>
      <c r="W231" s="49"/>
      <c r="X231" s="48" t="n">
        <v>75</v>
      </c>
      <c r="Z231" s="75" t="n">
        <v>3</v>
      </c>
      <c r="AA231" s="46" t="n">
        <v>438</v>
      </c>
      <c r="AB231" s="46" t="n">
        <v>142</v>
      </c>
      <c r="AC231" s="50" t="n">
        <f aca="false">(AB231/AA231)*100</f>
        <v>32.4200913242009</v>
      </c>
    </row>
    <row r="232" s="42" customFormat="true" ht="12.75" hidden="false" customHeight="false" outlineLevel="0" collapsed="false">
      <c r="A232" s="66" t="s">
        <v>125</v>
      </c>
      <c r="B232" s="46" t="n">
        <v>78</v>
      </c>
      <c r="C232" s="46" t="n">
        <v>55</v>
      </c>
      <c r="D232" s="46" t="n">
        <v>1</v>
      </c>
      <c r="E232" s="46" t="n">
        <v>39</v>
      </c>
      <c r="F232" s="46" t="n">
        <v>6</v>
      </c>
      <c r="G232" s="46" t="n">
        <v>3</v>
      </c>
      <c r="H232" s="46" t="n">
        <v>2</v>
      </c>
      <c r="I232" s="46" t="n">
        <v>0</v>
      </c>
      <c r="J232" s="46" t="n">
        <v>53</v>
      </c>
      <c r="K232" s="46" t="n">
        <v>9</v>
      </c>
      <c r="L232" s="46" t="n">
        <v>71</v>
      </c>
      <c r="M232" s="46" t="n">
        <v>2</v>
      </c>
      <c r="N232" s="46" t="n">
        <v>3</v>
      </c>
      <c r="O232" s="46" t="n">
        <v>0</v>
      </c>
      <c r="P232" s="46" t="n">
        <v>44</v>
      </c>
      <c r="Q232" s="46"/>
      <c r="R232" s="46"/>
      <c r="S232" s="48"/>
      <c r="U232" s="48" t="n">
        <v>121</v>
      </c>
      <c r="V232" s="48" t="n">
        <v>83</v>
      </c>
      <c r="W232" s="49"/>
      <c r="X232" s="48" t="n">
        <v>109</v>
      </c>
      <c r="Z232" s="75" t="n">
        <v>4</v>
      </c>
      <c r="AA232" s="46" t="n">
        <v>541</v>
      </c>
      <c r="AB232" s="46" t="n">
        <v>215</v>
      </c>
      <c r="AC232" s="50" t="n">
        <f aca="false">(AB232/AA232)*100</f>
        <v>39.7412199630314</v>
      </c>
    </row>
    <row r="233" s="42" customFormat="true" ht="12.75" hidden="false" customHeight="false" outlineLevel="0" collapsed="false">
      <c r="A233" s="66" t="s">
        <v>126</v>
      </c>
      <c r="B233" s="46" t="n">
        <v>24</v>
      </c>
      <c r="C233" s="46" t="n">
        <v>9</v>
      </c>
      <c r="D233" s="46" t="n">
        <v>1</v>
      </c>
      <c r="E233" s="46" t="n">
        <v>7</v>
      </c>
      <c r="F233" s="46" t="n">
        <v>1</v>
      </c>
      <c r="G233" s="46" t="n">
        <v>0</v>
      </c>
      <c r="H233" s="46" t="n">
        <v>0</v>
      </c>
      <c r="I233" s="46" t="n">
        <v>1</v>
      </c>
      <c r="J233" s="46" t="n">
        <v>8</v>
      </c>
      <c r="K233" s="46" t="n">
        <v>1</v>
      </c>
      <c r="L233" s="46" t="n">
        <v>23</v>
      </c>
      <c r="M233" s="46" t="n">
        <v>1</v>
      </c>
      <c r="N233" s="46" t="n">
        <v>1</v>
      </c>
      <c r="O233" s="46" t="n">
        <v>0</v>
      </c>
      <c r="P233" s="46" t="n">
        <v>10</v>
      </c>
      <c r="Q233" s="46"/>
      <c r="R233" s="46"/>
      <c r="S233" s="48"/>
      <c r="U233" s="48" t="n">
        <v>37</v>
      </c>
      <c r="V233" s="48" t="n">
        <v>11</v>
      </c>
      <c r="W233" s="49"/>
      <c r="X233" s="48" t="n">
        <v>28</v>
      </c>
      <c r="Z233" s="75" t="n">
        <v>4</v>
      </c>
      <c r="AA233" s="46" t="n">
        <v>136</v>
      </c>
      <c r="AB233" s="46" t="n">
        <v>54</v>
      </c>
      <c r="AC233" s="50" t="n">
        <f aca="false">(AB233/AA233)*100</f>
        <v>39.7058823529412</v>
      </c>
    </row>
    <row r="234" s="42" customFormat="true" ht="12.75" hidden="false" customHeight="false" outlineLevel="0" collapsed="false">
      <c r="A234" s="66" t="s">
        <v>127</v>
      </c>
      <c r="B234" s="46" t="n">
        <v>36</v>
      </c>
      <c r="C234" s="46" t="n">
        <v>21</v>
      </c>
      <c r="D234" s="46" t="n">
        <v>0</v>
      </c>
      <c r="E234" s="46" t="n">
        <v>20</v>
      </c>
      <c r="F234" s="46" t="n">
        <v>12</v>
      </c>
      <c r="G234" s="46" t="n">
        <v>0</v>
      </c>
      <c r="H234" s="46" t="n">
        <v>2</v>
      </c>
      <c r="I234" s="46" t="n">
        <v>2</v>
      </c>
      <c r="J234" s="46" t="n">
        <v>14</v>
      </c>
      <c r="K234" s="46" t="n">
        <v>2</v>
      </c>
      <c r="L234" s="46" t="n">
        <v>34</v>
      </c>
      <c r="M234" s="46" t="n">
        <v>1</v>
      </c>
      <c r="N234" s="46" t="n">
        <v>1</v>
      </c>
      <c r="O234" s="46" t="n">
        <v>0</v>
      </c>
      <c r="P234" s="46" t="n">
        <v>34</v>
      </c>
      <c r="Q234" s="46"/>
      <c r="R234" s="46"/>
      <c r="S234" s="48"/>
      <c r="U234" s="48" t="n">
        <v>64</v>
      </c>
      <c r="V234" s="48" t="n">
        <v>36</v>
      </c>
      <c r="W234" s="49"/>
      <c r="X234" s="48" t="n">
        <v>68</v>
      </c>
      <c r="Z234" s="75" t="n">
        <v>5</v>
      </c>
      <c r="AA234" s="46" t="n">
        <v>285</v>
      </c>
      <c r="AB234" s="46" t="n">
        <v>114</v>
      </c>
      <c r="AC234" s="50" t="n">
        <f aca="false">(AB234/AA234)*100</f>
        <v>40</v>
      </c>
    </row>
    <row r="235" s="42" customFormat="true" ht="12.75" hidden="false" customHeight="false" outlineLevel="0" collapsed="false">
      <c r="A235" s="66" t="s">
        <v>128</v>
      </c>
      <c r="B235" s="46" t="n">
        <v>80</v>
      </c>
      <c r="C235" s="46" t="n">
        <v>33</v>
      </c>
      <c r="D235" s="46" t="n">
        <v>0</v>
      </c>
      <c r="E235" s="46" t="n">
        <v>15</v>
      </c>
      <c r="F235" s="46" t="n">
        <v>6</v>
      </c>
      <c r="G235" s="46" t="n">
        <v>0</v>
      </c>
      <c r="H235" s="46" t="n">
        <v>3</v>
      </c>
      <c r="I235" s="46" t="n">
        <v>0</v>
      </c>
      <c r="J235" s="46" t="n">
        <v>53</v>
      </c>
      <c r="K235" s="46" t="n">
        <v>6</v>
      </c>
      <c r="L235" s="46" t="n">
        <v>52</v>
      </c>
      <c r="M235" s="46" t="n">
        <v>1</v>
      </c>
      <c r="N235" s="46" t="n">
        <v>5</v>
      </c>
      <c r="O235" s="46" t="n">
        <v>0</v>
      </c>
      <c r="P235" s="46" t="n">
        <v>17</v>
      </c>
      <c r="Q235" s="46"/>
      <c r="R235" s="46"/>
      <c r="S235" s="48"/>
      <c r="U235" s="48" t="n">
        <v>88</v>
      </c>
      <c r="V235" s="48" t="n">
        <v>54</v>
      </c>
      <c r="W235" s="49"/>
      <c r="X235" s="48" t="n">
        <v>92</v>
      </c>
      <c r="Z235" s="75" t="n">
        <v>2</v>
      </c>
      <c r="AA235" s="46" t="n">
        <v>736</v>
      </c>
      <c r="AB235" s="46" t="n">
        <v>146</v>
      </c>
      <c r="AC235" s="50" t="n">
        <f aca="false">(AB235/AA235)*100</f>
        <v>19.8369565217391</v>
      </c>
    </row>
    <row r="236" s="42" customFormat="true" ht="12.75" hidden="false" customHeight="false" outlineLevel="0" collapsed="false">
      <c r="A236" s="66" t="s">
        <v>129</v>
      </c>
      <c r="B236" s="46" t="n">
        <v>35</v>
      </c>
      <c r="C236" s="46" t="n">
        <v>16</v>
      </c>
      <c r="D236" s="46" t="n">
        <v>0</v>
      </c>
      <c r="E236" s="46" t="n">
        <v>9</v>
      </c>
      <c r="F236" s="46" t="n">
        <v>4</v>
      </c>
      <c r="G236" s="46" t="n">
        <v>1</v>
      </c>
      <c r="H236" s="46" t="n">
        <v>1</v>
      </c>
      <c r="I236" s="46" t="n">
        <v>0</v>
      </c>
      <c r="J236" s="46" t="n">
        <v>13</v>
      </c>
      <c r="K236" s="46" t="n">
        <v>2</v>
      </c>
      <c r="L236" s="46" t="n">
        <v>25</v>
      </c>
      <c r="M236" s="46" t="n">
        <v>0</v>
      </c>
      <c r="N236" s="46" t="n">
        <v>2</v>
      </c>
      <c r="O236" s="46" t="n">
        <v>1</v>
      </c>
      <c r="P236" s="46" t="n">
        <v>12</v>
      </c>
      <c r="Q236" s="46"/>
      <c r="R236" s="46"/>
      <c r="S236" s="48"/>
      <c r="U236" s="48" t="n">
        <v>47</v>
      </c>
      <c r="V236" s="48" t="n">
        <v>22</v>
      </c>
      <c r="W236" s="49"/>
      <c r="X236" s="48" t="n">
        <v>39</v>
      </c>
      <c r="Z236" s="75" t="n">
        <v>1</v>
      </c>
      <c r="AA236" s="46" t="n">
        <v>221</v>
      </c>
      <c r="AB236" s="46" t="n">
        <v>77</v>
      </c>
      <c r="AC236" s="50" t="n">
        <f aca="false">(AB236/AA236)*100</f>
        <v>34.841628959276</v>
      </c>
    </row>
    <row r="237" s="42" customFormat="true" ht="12.75" hidden="false" customHeight="false" outlineLevel="0" collapsed="false">
      <c r="A237" s="66" t="s">
        <v>130</v>
      </c>
      <c r="B237" s="46" t="n">
        <v>15</v>
      </c>
      <c r="C237" s="46" t="n">
        <v>10</v>
      </c>
      <c r="D237" s="46" t="n">
        <v>0</v>
      </c>
      <c r="E237" s="46" t="n">
        <v>1</v>
      </c>
      <c r="F237" s="46" t="n">
        <v>0</v>
      </c>
      <c r="G237" s="46" t="n">
        <v>1</v>
      </c>
      <c r="H237" s="46" t="n">
        <v>0</v>
      </c>
      <c r="I237" s="46" t="n">
        <v>0</v>
      </c>
      <c r="J237" s="46" t="n">
        <v>10</v>
      </c>
      <c r="K237" s="46" t="n">
        <v>0</v>
      </c>
      <c r="L237" s="46" t="n">
        <v>13</v>
      </c>
      <c r="M237" s="46" t="n">
        <v>0</v>
      </c>
      <c r="N237" s="46" t="n">
        <v>0</v>
      </c>
      <c r="O237" s="46" t="n">
        <v>0</v>
      </c>
      <c r="P237" s="46" t="n">
        <v>2</v>
      </c>
      <c r="Q237" s="46"/>
      <c r="R237" s="46"/>
      <c r="S237" s="48"/>
      <c r="U237" s="48" t="n">
        <v>24</v>
      </c>
      <c r="V237" s="48" t="n">
        <v>5</v>
      </c>
      <c r="W237" s="49"/>
      <c r="X237" s="48" t="n">
        <v>11</v>
      </c>
      <c r="Z237" s="75" t="n">
        <v>2</v>
      </c>
      <c r="AA237" s="46" t="n">
        <v>55</v>
      </c>
      <c r="AB237" s="46" t="n">
        <v>30</v>
      </c>
      <c r="AC237" s="50" t="n">
        <f aca="false">(AB237/AA237)*100</f>
        <v>54.5454545454545</v>
      </c>
    </row>
    <row r="238" s="42" customFormat="true" ht="12.75" hidden="false" customHeight="false" outlineLevel="0" collapsed="false">
      <c r="A238" s="66" t="s">
        <v>131</v>
      </c>
      <c r="B238" s="46" t="n">
        <v>145</v>
      </c>
      <c r="C238" s="46" t="n">
        <v>60</v>
      </c>
      <c r="D238" s="46" t="n">
        <v>0</v>
      </c>
      <c r="E238" s="46" t="n">
        <v>34</v>
      </c>
      <c r="F238" s="46" t="n">
        <v>8</v>
      </c>
      <c r="G238" s="46" t="n">
        <v>0</v>
      </c>
      <c r="H238" s="46" t="n">
        <v>0</v>
      </c>
      <c r="I238" s="46" t="n">
        <v>1</v>
      </c>
      <c r="J238" s="46" t="n">
        <v>79</v>
      </c>
      <c r="K238" s="46" t="n">
        <v>16</v>
      </c>
      <c r="L238" s="46" t="n">
        <v>99</v>
      </c>
      <c r="M238" s="46" t="n">
        <v>2</v>
      </c>
      <c r="N238" s="46" t="n">
        <v>6</v>
      </c>
      <c r="O238" s="46" t="n">
        <v>0</v>
      </c>
      <c r="P238" s="46" t="n">
        <v>47</v>
      </c>
      <c r="Q238" s="46"/>
      <c r="R238" s="46"/>
      <c r="S238" s="48"/>
      <c r="U238" s="48" t="n">
        <v>176</v>
      </c>
      <c r="V238" s="48" t="n">
        <v>89</v>
      </c>
      <c r="W238" s="49"/>
      <c r="X238" s="48" t="n">
        <v>155</v>
      </c>
      <c r="Z238" s="75" t="n">
        <v>3</v>
      </c>
      <c r="AA238" s="46" t="n">
        <v>895</v>
      </c>
      <c r="AB238" s="46" t="n">
        <v>297</v>
      </c>
      <c r="AC238" s="50" t="n">
        <f aca="false">(AB238/AA238)*100</f>
        <v>33.1843575418994</v>
      </c>
    </row>
    <row r="239" s="42" customFormat="true" ht="12.75" hidden="false" customHeight="false" outlineLevel="0" collapsed="false">
      <c r="A239" s="66" t="s">
        <v>132</v>
      </c>
      <c r="B239" s="46" t="n">
        <v>61</v>
      </c>
      <c r="C239" s="46" t="n">
        <v>29</v>
      </c>
      <c r="D239" s="46" t="n">
        <v>0</v>
      </c>
      <c r="E239" s="46" t="n">
        <v>22</v>
      </c>
      <c r="F239" s="46" t="n">
        <v>3</v>
      </c>
      <c r="G239" s="46" t="n">
        <v>0</v>
      </c>
      <c r="H239" s="46" t="n">
        <v>11</v>
      </c>
      <c r="I239" s="46" t="n">
        <v>0</v>
      </c>
      <c r="J239" s="46" t="n">
        <v>23</v>
      </c>
      <c r="K239" s="46" t="n">
        <v>5</v>
      </c>
      <c r="L239" s="46" t="n">
        <v>46</v>
      </c>
      <c r="M239" s="46" t="n">
        <v>1</v>
      </c>
      <c r="N239" s="46" t="n">
        <v>4</v>
      </c>
      <c r="O239" s="46" t="n">
        <v>1</v>
      </c>
      <c r="P239" s="46" t="n">
        <v>21</v>
      </c>
      <c r="Q239" s="46"/>
      <c r="R239" s="46"/>
      <c r="S239" s="48"/>
      <c r="U239" s="48" t="n">
        <v>63</v>
      </c>
      <c r="V239" s="48" t="n">
        <v>49</v>
      </c>
      <c r="W239" s="49"/>
      <c r="X239" s="48" t="n">
        <v>81</v>
      </c>
      <c r="Z239" s="75" t="n">
        <v>10</v>
      </c>
      <c r="AA239" s="46" t="n">
        <v>403</v>
      </c>
      <c r="AB239" s="46" t="n">
        <v>121</v>
      </c>
      <c r="AC239" s="50" t="n">
        <f aca="false">(AB239/AA239)*100</f>
        <v>30.0248138957816</v>
      </c>
    </row>
    <row r="240" s="42" customFormat="true" ht="12.75" hidden="false" customHeight="false" outlineLevel="0" collapsed="false">
      <c r="A240" s="66" t="s">
        <v>133</v>
      </c>
      <c r="B240" s="46" t="n">
        <v>110</v>
      </c>
      <c r="C240" s="46" t="n">
        <v>53</v>
      </c>
      <c r="D240" s="46" t="n">
        <v>0</v>
      </c>
      <c r="E240" s="46" t="n">
        <v>53</v>
      </c>
      <c r="F240" s="46" t="n">
        <v>7</v>
      </c>
      <c r="G240" s="46" t="n">
        <v>0</v>
      </c>
      <c r="H240" s="46" t="n">
        <v>3</v>
      </c>
      <c r="I240" s="46" t="n">
        <v>3</v>
      </c>
      <c r="J240" s="46" t="n">
        <v>63</v>
      </c>
      <c r="K240" s="46" t="n">
        <v>9</v>
      </c>
      <c r="L240" s="46" t="n">
        <v>80</v>
      </c>
      <c r="M240" s="46" t="n">
        <v>4</v>
      </c>
      <c r="N240" s="46" t="n">
        <v>4</v>
      </c>
      <c r="O240" s="46" t="n">
        <v>0</v>
      </c>
      <c r="P240" s="46" t="n">
        <v>54</v>
      </c>
      <c r="Q240" s="46"/>
      <c r="R240" s="46"/>
      <c r="S240" s="48"/>
      <c r="U240" s="48" t="n">
        <v>150</v>
      </c>
      <c r="V240" s="48" t="n">
        <v>91</v>
      </c>
      <c r="W240" s="49"/>
      <c r="X240" s="48" t="n">
        <v>142</v>
      </c>
      <c r="Z240" s="75" t="n">
        <v>8</v>
      </c>
      <c r="AA240" s="46" t="n">
        <v>765</v>
      </c>
      <c r="AB240" s="46" t="n">
        <v>263</v>
      </c>
      <c r="AC240" s="50" t="n">
        <f aca="false">(AB240/AA240)*100</f>
        <v>34.3790849673203</v>
      </c>
    </row>
    <row r="241" s="55" customFormat="true" ht="12.75" hidden="false" customHeight="false" outlineLevel="0" collapsed="false">
      <c r="A241" s="52" t="s">
        <v>43</v>
      </c>
      <c r="B241" s="53" t="n">
        <f aca="false">SUM(B230:B240)</f>
        <v>680</v>
      </c>
      <c r="C241" s="53" t="n">
        <f aca="false">SUM(C230:C240)</f>
        <v>342</v>
      </c>
      <c r="D241" s="53" t="n">
        <f aca="false">SUM(D230:D240)</f>
        <v>6</v>
      </c>
      <c r="E241" s="53" t="n">
        <f aca="false">SUM(E230:E240)</f>
        <v>226</v>
      </c>
      <c r="F241" s="53" t="n">
        <f aca="false">SUM(F230:F240)</f>
        <v>57</v>
      </c>
      <c r="G241" s="53" t="n">
        <f aca="false">SUM(G230:G240)</f>
        <v>10</v>
      </c>
      <c r="H241" s="53" t="n">
        <f aca="false">SUM(H230:H240)</f>
        <v>24</v>
      </c>
      <c r="I241" s="53" t="n">
        <f aca="false">SUM(I230:I240)</f>
        <v>9</v>
      </c>
      <c r="J241" s="53" t="n">
        <f aca="false">SUM(J230:J240)</f>
        <v>383</v>
      </c>
      <c r="K241" s="53" t="n">
        <f aca="false">SUM(K230:K240)</f>
        <v>55</v>
      </c>
      <c r="L241" s="53" t="n">
        <f aca="false">SUM(L230:L240)</f>
        <v>512</v>
      </c>
      <c r="M241" s="53" t="n">
        <f aca="false">SUM(M230:M240)</f>
        <v>15</v>
      </c>
      <c r="N241" s="53" t="n">
        <f aca="false">SUM(N230:N240)</f>
        <v>29</v>
      </c>
      <c r="O241" s="53" t="n">
        <f aca="false">SUM(O230:O240)</f>
        <v>3</v>
      </c>
      <c r="P241" s="53" t="n">
        <f aca="false">SUM(P230:P240)</f>
        <v>280</v>
      </c>
      <c r="Q241" s="53" t="n">
        <f aca="false">SUM(Q230:Q240)</f>
        <v>0</v>
      </c>
      <c r="R241" s="53" t="n">
        <f aca="false">SUM(R230:R240)</f>
        <v>0</v>
      </c>
      <c r="S241" s="54" t="n">
        <f aca="false">SUM(S230:S240)</f>
        <v>0</v>
      </c>
      <c r="U241" s="56" t="n">
        <f aca="false">SUM(U230:U240)</f>
        <v>912</v>
      </c>
      <c r="V241" s="73" t="n">
        <f aca="false">SUM(V230:V240)</f>
        <v>510</v>
      </c>
      <c r="W241" s="57"/>
      <c r="X241" s="54" t="n">
        <f aca="false">SUM(X230:X240)</f>
        <v>850</v>
      </c>
      <c r="Z241" s="53" t="n">
        <f aca="false">SUM(Z230:Z240)</f>
        <v>43</v>
      </c>
      <c r="AA241" s="53" t="n">
        <f aca="false">SUM(AA230:AA240)</f>
        <v>4648</v>
      </c>
      <c r="AB241" s="58" t="n">
        <f aca="false">SUM(AB230:AB240)</f>
        <v>1539</v>
      </c>
      <c r="AC241" s="59" t="n">
        <f aca="false">(AB241/AA241)*100</f>
        <v>33.1110154905336</v>
      </c>
    </row>
    <row r="242" s="42" customFormat="true" ht="13.5" hidden="false" customHeight="false" outlineLevel="0" collapsed="false">
      <c r="A242" s="7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U242" s="2"/>
      <c r="V242" s="2"/>
      <c r="W242" s="2"/>
      <c r="X242" s="2"/>
      <c r="Z242" s="61"/>
      <c r="AA242" s="61"/>
      <c r="AB242" s="61"/>
      <c r="AC242" s="5"/>
    </row>
    <row r="243" s="42" customFormat="true" ht="13.5" hidden="false" customHeight="false" outlineLevel="0" collapsed="false">
      <c r="A243" s="40" t="s">
        <v>134</v>
      </c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U243" s="69"/>
      <c r="V243" s="69"/>
      <c r="W243" s="70"/>
      <c r="X243" s="69"/>
      <c r="Z243" s="69"/>
      <c r="AA243" s="69"/>
      <c r="AB243" s="69"/>
      <c r="AC243" s="71"/>
    </row>
    <row r="244" s="42" customFormat="true" ht="12.75" hidden="false" customHeight="false" outlineLevel="0" collapsed="false">
      <c r="A244" s="45" t="s">
        <v>135</v>
      </c>
      <c r="B244" s="46" t="n">
        <v>291</v>
      </c>
      <c r="C244" s="46" t="n">
        <v>60</v>
      </c>
      <c r="D244" s="46" t="n">
        <v>28</v>
      </c>
      <c r="E244" s="46" t="n">
        <v>30</v>
      </c>
      <c r="F244" s="46" t="n">
        <v>3</v>
      </c>
      <c r="G244" s="46" t="n">
        <v>5</v>
      </c>
      <c r="H244" s="46"/>
      <c r="I244" s="46"/>
      <c r="J244" s="46"/>
      <c r="K244" s="46"/>
      <c r="L244" s="46"/>
      <c r="M244" s="46"/>
      <c r="N244" s="46"/>
      <c r="O244" s="46"/>
      <c r="P244" s="46"/>
      <c r="Q244" s="46" t="n">
        <v>336</v>
      </c>
      <c r="R244" s="46" t="n">
        <v>14</v>
      </c>
      <c r="S244" s="48" t="n">
        <v>22</v>
      </c>
      <c r="U244" s="48" t="n">
        <v>276</v>
      </c>
      <c r="V244" s="48" t="n">
        <v>127</v>
      </c>
      <c r="W244" s="49"/>
      <c r="X244" s="48" t="n">
        <v>336</v>
      </c>
      <c r="Z244" s="75" t="n">
        <v>35</v>
      </c>
      <c r="AA244" s="46" t="n">
        <v>1034</v>
      </c>
      <c r="AB244" s="46" t="n">
        <v>440</v>
      </c>
      <c r="AC244" s="50" t="n">
        <f aca="false">(AB244/AA244)*100</f>
        <v>42.5531914893617</v>
      </c>
    </row>
    <row r="245" s="42" customFormat="true" ht="12.75" hidden="false" customHeight="false" outlineLevel="0" collapsed="false">
      <c r="A245" s="45" t="s">
        <v>136</v>
      </c>
      <c r="B245" s="46" t="n">
        <v>126</v>
      </c>
      <c r="C245" s="46" t="n">
        <v>32</v>
      </c>
      <c r="D245" s="46" t="n">
        <v>31</v>
      </c>
      <c r="E245" s="46" t="n">
        <v>23</v>
      </c>
      <c r="F245" s="46" t="n">
        <v>0</v>
      </c>
      <c r="G245" s="46" t="n">
        <v>7</v>
      </c>
      <c r="H245" s="46"/>
      <c r="I245" s="46"/>
      <c r="J245" s="46"/>
      <c r="K245" s="46"/>
      <c r="L245" s="46"/>
      <c r="M245" s="46"/>
      <c r="N245" s="46"/>
      <c r="O245" s="46"/>
      <c r="P245" s="46"/>
      <c r="Q245" s="46" t="n">
        <v>164</v>
      </c>
      <c r="R245" s="46" t="n">
        <v>9</v>
      </c>
      <c r="S245" s="48" t="n">
        <v>18</v>
      </c>
      <c r="U245" s="48" t="n">
        <v>144</v>
      </c>
      <c r="V245" s="48" t="n">
        <v>76</v>
      </c>
      <c r="W245" s="49"/>
      <c r="X245" s="48" t="n">
        <v>183</v>
      </c>
      <c r="Z245" s="75" t="n">
        <v>18</v>
      </c>
      <c r="AA245" s="46" t="n">
        <v>579</v>
      </c>
      <c r="AB245" s="46" t="n">
        <v>238</v>
      </c>
      <c r="AC245" s="50" t="n">
        <f aca="false">(AB245/AA245)*100</f>
        <v>41.1053540587219</v>
      </c>
    </row>
    <row r="246" s="42" customFormat="true" ht="12.75" hidden="false" customHeight="false" outlineLevel="0" collapsed="false">
      <c r="A246" s="45" t="s">
        <v>137</v>
      </c>
      <c r="B246" s="46" t="n">
        <v>194</v>
      </c>
      <c r="C246" s="46" t="n">
        <v>45</v>
      </c>
      <c r="D246" s="46" t="n">
        <v>46</v>
      </c>
      <c r="E246" s="46" t="n">
        <v>26</v>
      </c>
      <c r="F246" s="46" t="n">
        <v>3</v>
      </c>
      <c r="G246" s="46" t="n">
        <v>7</v>
      </c>
      <c r="H246" s="46"/>
      <c r="I246" s="46"/>
      <c r="J246" s="46"/>
      <c r="K246" s="46"/>
      <c r="L246" s="46"/>
      <c r="M246" s="46"/>
      <c r="N246" s="46"/>
      <c r="O246" s="46"/>
      <c r="P246" s="46"/>
      <c r="Q246" s="46" t="n">
        <v>238</v>
      </c>
      <c r="R246" s="46" t="n">
        <v>6</v>
      </c>
      <c r="S246" s="48" t="n">
        <v>25</v>
      </c>
      <c r="U246" s="48" t="n">
        <v>208</v>
      </c>
      <c r="V246" s="48" t="n">
        <v>105</v>
      </c>
      <c r="W246" s="49"/>
      <c r="X246" s="48" t="n">
        <v>263</v>
      </c>
      <c r="Z246" s="75" t="n">
        <v>39</v>
      </c>
      <c r="AA246" s="46" t="n">
        <v>907</v>
      </c>
      <c r="AB246" s="46" t="n">
        <v>344</v>
      </c>
      <c r="AC246" s="50" t="n">
        <f aca="false">(AB246/AA246)*100</f>
        <v>37.9272326350606</v>
      </c>
    </row>
    <row r="247" s="42" customFormat="true" ht="12.75" hidden="false" customHeight="false" outlineLevel="0" collapsed="false">
      <c r="A247" s="45" t="s">
        <v>138</v>
      </c>
      <c r="B247" s="46" t="n">
        <v>230</v>
      </c>
      <c r="C247" s="46" t="n">
        <v>54</v>
      </c>
      <c r="D247" s="46" t="n">
        <v>29</v>
      </c>
      <c r="E247" s="46" t="n">
        <v>54</v>
      </c>
      <c r="F247" s="46" t="n">
        <v>6</v>
      </c>
      <c r="G247" s="46" t="n">
        <v>1</v>
      </c>
      <c r="H247" s="46"/>
      <c r="I247" s="46"/>
      <c r="J247" s="46"/>
      <c r="K247" s="46"/>
      <c r="L247" s="46"/>
      <c r="M247" s="46"/>
      <c r="N247" s="46"/>
      <c r="O247" s="46"/>
      <c r="P247" s="46"/>
      <c r="Q247" s="46" t="n">
        <v>289</v>
      </c>
      <c r="R247" s="46" t="n">
        <v>10</v>
      </c>
      <c r="S247" s="48" t="n">
        <v>44</v>
      </c>
      <c r="U247" s="48" t="n">
        <v>254</v>
      </c>
      <c r="V247" s="48" t="n">
        <v>106</v>
      </c>
      <c r="W247" s="49"/>
      <c r="X247" s="48" t="n">
        <v>330</v>
      </c>
      <c r="Z247" s="75" t="n">
        <v>62</v>
      </c>
      <c r="AA247" s="46" t="n">
        <v>1027</v>
      </c>
      <c r="AB247" s="46" t="n">
        <v>393</v>
      </c>
      <c r="AC247" s="50" t="n">
        <f aca="false">(AB247/AA247)*100</f>
        <v>38.2667964946446</v>
      </c>
    </row>
    <row r="248" s="42" customFormat="true" ht="12.75" hidden="false" customHeight="false" outlineLevel="0" collapsed="false">
      <c r="A248" s="45" t="s">
        <v>139</v>
      </c>
      <c r="B248" s="46" t="n">
        <v>239</v>
      </c>
      <c r="C248" s="46" t="n">
        <v>44</v>
      </c>
      <c r="D248" s="46" t="n">
        <v>40</v>
      </c>
      <c r="E248" s="46" t="n">
        <v>44</v>
      </c>
      <c r="F248" s="46" t="n">
        <v>1</v>
      </c>
      <c r="G248" s="46" t="n">
        <v>3</v>
      </c>
      <c r="H248" s="46"/>
      <c r="I248" s="46"/>
      <c r="J248" s="46"/>
      <c r="K248" s="46"/>
      <c r="L248" s="46"/>
      <c r="M248" s="46"/>
      <c r="N248" s="46"/>
      <c r="O248" s="46"/>
      <c r="P248" s="46"/>
      <c r="Q248" s="46" t="n">
        <v>278</v>
      </c>
      <c r="R248" s="46" t="n">
        <v>8</v>
      </c>
      <c r="S248" s="48" t="n">
        <v>39</v>
      </c>
      <c r="U248" s="48" t="n">
        <v>236</v>
      </c>
      <c r="V248" s="48" t="n">
        <v>125</v>
      </c>
      <c r="W248" s="49"/>
      <c r="X248" s="48" t="n">
        <v>304</v>
      </c>
      <c r="Z248" s="75" t="n">
        <v>60</v>
      </c>
      <c r="AA248" s="46" t="n">
        <v>1178</v>
      </c>
      <c r="AB248" s="46" t="n">
        <v>414</v>
      </c>
      <c r="AC248" s="50" t="n">
        <f aca="false">(AB248/AA248)*100</f>
        <v>35.1443123938879</v>
      </c>
    </row>
    <row r="249" s="42" customFormat="true" ht="12.75" hidden="false" customHeight="false" outlineLevel="0" collapsed="false">
      <c r="A249" s="45" t="s">
        <v>140</v>
      </c>
      <c r="B249" s="46" t="n">
        <v>272</v>
      </c>
      <c r="C249" s="46" t="n">
        <v>48</v>
      </c>
      <c r="D249" s="46" t="n">
        <v>57</v>
      </c>
      <c r="E249" s="46" t="n">
        <v>31</v>
      </c>
      <c r="F249" s="46" t="n">
        <v>0</v>
      </c>
      <c r="G249" s="46" t="n">
        <v>5</v>
      </c>
      <c r="H249" s="46"/>
      <c r="I249" s="46"/>
      <c r="J249" s="46"/>
      <c r="K249" s="46"/>
      <c r="L249" s="46"/>
      <c r="M249" s="46"/>
      <c r="N249" s="46"/>
      <c r="O249" s="46"/>
      <c r="P249" s="46"/>
      <c r="Q249" s="46" t="n">
        <v>343</v>
      </c>
      <c r="R249" s="46" t="n">
        <v>12</v>
      </c>
      <c r="S249" s="48" t="n">
        <v>20</v>
      </c>
      <c r="U249" s="48" t="n">
        <v>261</v>
      </c>
      <c r="V249" s="48" t="n">
        <v>148</v>
      </c>
      <c r="W249" s="49"/>
      <c r="X249" s="48" t="n">
        <v>338</v>
      </c>
      <c r="Z249" s="75" t="n">
        <v>35</v>
      </c>
      <c r="AA249" s="46" t="n">
        <v>1007</v>
      </c>
      <c r="AB249" s="46" t="n">
        <v>437</v>
      </c>
      <c r="AC249" s="50" t="n">
        <f aca="false">(AB249/AA249)*100</f>
        <v>43.3962264150943</v>
      </c>
    </row>
    <row r="250" s="42" customFormat="true" ht="12.75" hidden="false" customHeight="false" outlineLevel="0" collapsed="false">
      <c r="A250" s="45" t="s">
        <v>141</v>
      </c>
      <c r="B250" s="46" t="n">
        <v>270</v>
      </c>
      <c r="C250" s="46" t="n">
        <v>57</v>
      </c>
      <c r="D250" s="46" t="n">
        <v>32</v>
      </c>
      <c r="E250" s="46" t="n">
        <v>8</v>
      </c>
      <c r="F250" s="46" t="n">
        <v>2</v>
      </c>
      <c r="G250" s="46" t="n">
        <v>7</v>
      </c>
      <c r="H250" s="46"/>
      <c r="I250" s="46"/>
      <c r="J250" s="46"/>
      <c r="K250" s="46"/>
      <c r="L250" s="46"/>
      <c r="M250" s="46"/>
      <c r="N250" s="46"/>
      <c r="O250" s="46"/>
      <c r="P250" s="46"/>
      <c r="Q250" s="46" t="n">
        <v>323</v>
      </c>
      <c r="R250" s="46" t="n">
        <v>5</v>
      </c>
      <c r="S250" s="48" t="n">
        <v>11</v>
      </c>
      <c r="U250" s="48" t="n">
        <v>326</v>
      </c>
      <c r="V250" s="48" t="n">
        <v>45</v>
      </c>
      <c r="W250" s="49"/>
      <c r="X250" s="48" t="n">
        <v>329</v>
      </c>
      <c r="Z250" s="75" t="n">
        <v>37</v>
      </c>
      <c r="AA250" s="46" t="n">
        <v>988</v>
      </c>
      <c r="AB250" s="46" t="n">
        <v>395</v>
      </c>
      <c r="AC250" s="50" t="n">
        <f aca="false">(AB250/AA250)*100</f>
        <v>39.9797570850202</v>
      </c>
    </row>
    <row r="251" s="42" customFormat="true" ht="12.75" hidden="false" customHeight="false" outlineLevel="0" collapsed="false">
      <c r="A251" s="45" t="s">
        <v>142</v>
      </c>
      <c r="B251" s="46" t="n">
        <v>186</v>
      </c>
      <c r="C251" s="46" t="n">
        <v>40</v>
      </c>
      <c r="D251" s="46" t="n">
        <v>29</v>
      </c>
      <c r="E251" s="46" t="n">
        <v>13</v>
      </c>
      <c r="F251" s="46" t="n">
        <v>7</v>
      </c>
      <c r="G251" s="46" t="n">
        <v>8</v>
      </c>
      <c r="H251" s="46"/>
      <c r="I251" s="46"/>
      <c r="J251" s="46"/>
      <c r="K251" s="46"/>
      <c r="L251" s="46"/>
      <c r="M251" s="46"/>
      <c r="N251" s="46"/>
      <c r="O251" s="46"/>
      <c r="P251" s="46"/>
      <c r="Q251" s="46" t="n">
        <v>221</v>
      </c>
      <c r="R251" s="46" t="n">
        <v>6</v>
      </c>
      <c r="S251" s="48" t="n">
        <v>20</v>
      </c>
      <c r="U251" s="48" t="n">
        <v>224</v>
      </c>
      <c r="V251" s="48" t="n">
        <v>49</v>
      </c>
      <c r="W251" s="49"/>
      <c r="X251" s="48" t="n">
        <v>243</v>
      </c>
      <c r="Z251" s="75" t="n">
        <v>21</v>
      </c>
      <c r="AA251" s="46" t="n">
        <v>737</v>
      </c>
      <c r="AB251" s="46" t="n">
        <v>299</v>
      </c>
      <c r="AC251" s="50" t="n">
        <f aca="false">(AB251/AA251)*100</f>
        <v>40.5698778833107</v>
      </c>
    </row>
    <row r="252" s="42" customFormat="true" ht="12.75" hidden="false" customHeight="false" outlineLevel="0" collapsed="false">
      <c r="A252" s="45" t="s">
        <v>143</v>
      </c>
      <c r="B252" s="46" t="n">
        <v>272</v>
      </c>
      <c r="C252" s="46" t="n">
        <v>52</v>
      </c>
      <c r="D252" s="46" t="n">
        <v>41</v>
      </c>
      <c r="E252" s="46" t="n">
        <v>16</v>
      </c>
      <c r="F252" s="46" t="n">
        <v>5</v>
      </c>
      <c r="G252" s="46" t="n">
        <v>7</v>
      </c>
      <c r="H252" s="46"/>
      <c r="I252" s="46"/>
      <c r="J252" s="46"/>
      <c r="K252" s="46"/>
      <c r="L252" s="46"/>
      <c r="M252" s="46"/>
      <c r="N252" s="46"/>
      <c r="O252" s="46"/>
      <c r="P252" s="46"/>
      <c r="Q252" s="46" t="n">
        <v>311</v>
      </c>
      <c r="R252" s="46" t="n">
        <v>10</v>
      </c>
      <c r="S252" s="48" t="n">
        <v>16</v>
      </c>
      <c r="U252" s="48" t="n">
        <v>293</v>
      </c>
      <c r="V252" s="48" t="n">
        <v>97</v>
      </c>
      <c r="W252" s="49"/>
      <c r="X252" s="48" t="n">
        <v>340</v>
      </c>
      <c r="Z252" s="75" t="n">
        <v>58</v>
      </c>
      <c r="AA252" s="46" t="n">
        <v>984</v>
      </c>
      <c r="AB252" s="46" t="n">
        <v>418</v>
      </c>
      <c r="AC252" s="50" t="n">
        <f aca="false">(AB252/AA252)*100</f>
        <v>42.479674796748</v>
      </c>
    </row>
    <row r="253" s="42" customFormat="true" ht="12.75" hidden="false" customHeight="false" outlineLevel="0" collapsed="false">
      <c r="A253" s="45" t="s">
        <v>144</v>
      </c>
      <c r="B253" s="46" t="n">
        <v>115</v>
      </c>
      <c r="C253" s="46" t="n">
        <v>51</v>
      </c>
      <c r="D253" s="46" t="n">
        <v>8</v>
      </c>
      <c r="E253" s="46" t="n">
        <v>4</v>
      </c>
      <c r="F253" s="46" t="n">
        <v>3</v>
      </c>
      <c r="G253" s="46" t="n">
        <v>1</v>
      </c>
      <c r="H253" s="46"/>
      <c r="I253" s="46"/>
      <c r="J253" s="46"/>
      <c r="K253" s="46"/>
      <c r="L253" s="46"/>
      <c r="M253" s="46"/>
      <c r="N253" s="46"/>
      <c r="O253" s="46"/>
      <c r="P253" s="46"/>
      <c r="Q253" s="46" t="n">
        <v>146</v>
      </c>
      <c r="R253" s="46" t="n">
        <v>3</v>
      </c>
      <c r="S253" s="48" t="n">
        <v>4</v>
      </c>
      <c r="U253" s="48" t="n">
        <v>156</v>
      </c>
      <c r="V253" s="48" t="n">
        <v>29</v>
      </c>
      <c r="W253" s="49"/>
      <c r="X253" s="48" t="n">
        <v>157</v>
      </c>
      <c r="Z253" s="75" t="n">
        <v>26</v>
      </c>
      <c r="AA253" s="46" t="n">
        <v>600</v>
      </c>
      <c r="AB253" s="46" t="n">
        <v>188</v>
      </c>
      <c r="AC253" s="50" t="n">
        <f aca="false">(AB253/AA253)*100</f>
        <v>31.3333333333333</v>
      </c>
    </row>
    <row r="254" s="42" customFormat="true" ht="12.75" hidden="false" customHeight="false" outlineLevel="0" collapsed="false">
      <c r="A254" s="45" t="s">
        <v>145</v>
      </c>
      <c r="B254" s="46" t="n">
        <v>420</v>
      </c>
      <c r="C254" s="46" t="n">
        <v>85</v>
      </c>
      <c r="D254" s="46" t="n">
        <v>39</v>
      </c>
      <c r="E254" s="46" t="n">
        <v>33</v>
      </c>
      <c r="F254" s="46" t="n">
        <v>3</v>
      </c>
      <c r="G254" s="46" t="n">
        <v>6</v>
      </c>
      <c r="H254" s="46"/>
      <c r="I254" s="46"/>
      <c r="J254" s="46"/>
      <c r="K254" s="46"/>
      <c r="L254" s="46"/>
      <c r="M254" s="46"/>
      <c r="N254" s="46"/>
      <c r="O254" s="46"/>
      <c r="P254" s="46"/>
      <c r="Q254" s="46" t="n">
        <v>480</v>
      </c>
      <c r="R254" s="46" t="n">
        <v>6</v>
      </c>
      <c r="S254" s="48" t="n">
        <v>31</v>
      </c>
      <c r="U254" s="48" t="n">
        <v>461</v>
      </c>
      <c r="V254" s="48" t="n">
        <v>111</v>
      </c>
      <c r="W254" s="49"/>
      <c r="X254" s="48" t="n">
        <v>506</v>
      </c>
      <c r="Z254" s="75" t="n">
        <v>39</v>
      </c>
      <c r="AA254" s="46" t="n">
        <v>1242</v>
      </c>
      <c r="AB254" s="46" t="n">
        <v>610</v>
      </c>
      <c r="AC254" s="50" t="n">
        <f aca="false">(AB254/AA254)*100</f>
        <v>49.1143317230274</v>
      </c>
    </row>
    <row r="255" s="42" customFormat="true" ht="12.75" hidden="false" customHeight="false" outlineLevel="0" collapsed="false">
      <c r="A255" s="45" t="s">
        <v>146</v>
      </c>
      <c r="B255" s="46" t="n">
        <v>306</v>
      </c>
      <c r="C255" s="46" t="n">
        <v>57</v>
      </c>
      <c r="D255" s="46" t="n">
        <v>25</v>
      </c>
      <c r="E255" s="46" t="n">
        <v>10</v>
      </c>
      <c r="F255" s="46" t="n">
        <v>0</v>
      </c>
      <c r="G255" s="46" t="n">
        <v>1</v>
      </c>
      <c r="H255" s="46"/>
      <c r="I255" s="46"/>
      <c r="J255" s="46"/>
      <c r="K255" s="46"/>
      <c r="L255" s="46"/>
      <c r="M255" s="46"/>
      <c r="N255" s="46"/>
      <c r="O255" s="46"/>
      <c r="P255" s="46"/>
      <c r="Q255" s="46" t="n">
        <v>351</v>
      </c>
      <c r="R255" s="46" t="n">
        <v>3</v>
      </c>
      <c r="S255" s="48" t="n">
        <v>8</v>
      </c>
      <c r="U255" s="48" t="n">
        <v>325</v>
      </c>
      <c r="V255" s="48" t="n">
        <v>58</v>
      </c>
      <c r="W255" s="49"/>
      <c r="X255" s="48" t="n">
        <v>341</v>
      </c>
      <c r="Z255" s="75" t="n">
        <v>37</v>
      </c>
      <c r="AA255" s="46" t="n">
        <v>810</v>
      </c>
      <c r="AB255" s="46" t="n">
        <v>405</v>
      </c>
      <c r="AC255" s="50" t="n">
        <f aca="false">(AB255/AA255)*100</f>
        <v>50</v>
      </c>
    </row>
    <row r="256" s="42" customFormat="true" ht="12.75" hidden="false" customHeight="false" outlineLevel="0" collapsed="false">
      <c r="A256" s="45" t="s">
        <v>147</v>
      </c>
      <c r="B256" s="46" t="n">
        <v>233</v>
      </c>
      <c r="C256" s="46" t="n">
        <v>48</v>
      </c>
      <c r="D256" s="46" t="n">
        <v>18</v>
      </c>
      <c r="E256" s="46" t="n">
        <v>22</v>
      </c>
      <c r="F256" s="46" t="n">
        <v>2</v>
      </c>
      <c r="G256" s="46" t="n">
        <v>4</v>
      </c>
      <c r="H256" s="46"/>
      <c r="I256" s="46"/>
      <c r="J256" s="46"/>
      <c r="K256" s="46"/>
      <c r="L256" s="46"/>
      <c r="M256" s="46"/>
      <c r="N256" s="46"/>
      <c r="O256" s="46"/>
      <c r="P256" s="46"/>
      <c r="Q256" s="46" t="n">
        <v>271</v>
      </c>
      <c r="R256" s="46" t="n">
        <v>7</v>
      </c>
      <c r="S256" s="48" t="n">
        <v>19</v>
      </c>
      <c r="U256" s="48" t="n">
        <v>267</v>
      </c>
      <c r="V256" s="48" t="n">
        <v>50</v>
      </c>
      <c r="W256" s="49"/>
      <c r="X256" s="48" t="n">
        <v>285</v>
      </c>
      <c r="Z256" s="75" t="n">
        <v>31</v>
      </c>
      <c r="AA256" s="46" t="n">
        <v>898</v>
      </c>
      <c r="AB256" s="46" t="n">
        <v>348</v>
      </c>
      <c r="AC256" s="50" t="n">
        <f aca="false">(AB256/AA256)*100</f>
        <v>38.7527839643653</v>
      </c>
    </row>
    <row r="257" s="42" customFormat="true" ht="12.75" hidden="false" customHeight="false" outlineLevel="0" collapsed="false">
      <c r="A257" s="45" t="s">
        <v>148</v>
      </c>
      <c r="B257" s="46" t="n">
        <v>262</v>
      </c>
      <c r="C257" s="46" t="n">
        <v>74</v>
      </c>
      <c r="D257" s="46" t="n">
        <v>25</v>
      </c>
      <c r="E257" s="46" t="n">
        <v>21</v>
      </c>
      <c r="F257" s="46" t="n">
        <v>2</v>
      </c>
      <c r="G257" s="46" t="n">
        <v>6</v>
      </c>
      <c r="H257" s="46"/>
      <c r="I257" s="46"/>
      <c r="J257" s="46"/>
      <c r="K257" s="46"/>
      <c r="L257" s="46"/>
      <c r="M257" s="46"/>
      <c r="N257" s="46"/>
      <c r="O257" s="46"/>
      <c r="P257" s="46"/>
      <c r="Q257" s="46" t="n">
        <v>320</v>
      </c>
      <c r="R257" s="46" t="n">
        <v>5</v>
      </c>
      <c r="S257" s="48" t="n">
        <v>24</v>
      </c>
      <c r="U257" s="48" t="n">
        <v>305</v>
      </c>
      <c r="V257" s="48" t="n">
        <v>72</v>
      </c>
      <c r="W257" s="49"/>
      <c r="X257" s="48" t="n">
        <v>346</v>
      </c>
      <c r="Z257" s="75" t="n">
        <v>35</v>
      </c>
      <c r="AA257" s="46" t="n">
        <v>1026</v>
      </c>
      <c r="AB257" s="46" t="n">
        <v>415</v>
      </c>
      <c r="AC257" s="50" t="n">
        <f aca="false">(AB257/AA257)*100</f>
        <v>40.448343079922</v>
      </c>
    </row>
    <row r="258" s="42" customFormat="true" ht="12.75" hidden="false" customHeight="false" outlineLevel="0" collapsed="false">
      <c r="A258" s="45" t="s">
        <v>149</v>
      </c>
      <c r="B258" s="46" t="n">
        <v>303</v>
      </c>
      <c r="C258" s="46" t="n">
        <v>44</v>
      </c>
      <c r="D258" s="46" t="n">
        <v>38</v>
      </c>
      <c r="E258" s="46" t="n">
        <v>24</v>
      </c>
      <c r="F258" s="46" t="n">
        <v>3</v>
      </c>
      <c r="G258" s="46" t="n">
        <v>6</v>
      </c>
      <c r="H258" s="46"/>
      <c r="I258" s="46"/>
      <c r="J258" s="46"/>
      <c r="K258" s="46"/>
      <c r="L258" s="46"/>
      <c r="M258" s="46"/>
      <c r="N258" s="46"/>
      <c r="O258" s="46"/>
      <c r="P258" s="46"/>
      <c r="Q258" s="46" t="n">
        <v>342</v>
      </c>
      <c r="R258" s="46" t="n">
        <v>15</v>
      </c>
      <c r="S258" s="48" t="n">
        <v>16</v>
      </c>
      <c r="U258" s="48" t="n">
        <v>304</v>
      </c>
      <c r="V258" s="48" t="n">
        <v>105</v>
      </c>
      <c r="W258" s="49"/>
      <c r="X258" s="48" t="n">
        <v>368</v>
      </c>
      <c r="Z258" s="75" t="n">
        <v>39</v>
      </c>
      <c r="AA258" s="46" t="n">
        <v>1096</v>
      </c>
      <c r="AB258" s="46" t="n">
        <v>462</v>
      </c>
      <c r="AC258" s="50" t="n">
        <f aca="false">(AB258/AA258)*100</f>
        <v>42.1532846715328</v>
      </c>
    </row>
    <row r="259" s="42" customFormat="true" ht="12.75" hidden="false" customHeight="false" outlineLevel="0" collapsed="false">
      <c r="A259" s="45" t="s">
        <v>150</v>
      </c>
      <c r="B259" s="46" t="n">
        <v>139</v>
      </c>
      <c r="C259" s="46" t="n">
        <v>15</v>
      </c>
      <c r="D259" s="46" t="n">
        <v>14</v>
      </c>
      <c r="E259" s="46" t="n">
        <v>3</v>
      </c>
      <c r="F259" s="46" t="n">
        <v>0</v>
      </c>
      <c r="G259" s="46" t="n">
        <v>3</v>
      </c>
      <c r="H259" s="46"/>
      <c r="I259" s="46"/>
      <c r="J259" s="46"/>
      <c r="K259" s="46"/>
      <c r="L259" s="46"/>
      <c r="M259" s="46"/>
      <c r="N259" s="46"/>
      <c r="O259" s="46"/>
      <c r="P259" s="46"/>
      <c r="Q259" s="46" t="n">
        <v>157</v>
      </c>
      <c r="R259" s="46" t="n">
        <v>0</v>
      </c>
      <c r="S259" s="48" t="n">
        <v>5</v>
      </c>
      <c r="U259" s="48" t="n">
        <v>119</v>
      </c>
      <c r="V259" s="48" t="n">
        <v>49</v>
      </c>
      <c r="W259" s="49"/>
      <c r="X259" s="48" t="n">
        <v>150</v>
      </c>
      <c r="Z259" s="75" t="n">
        <v>17</v>
      </c>
      <c r="AA259" s="46" t="n">
        <v>367</v>
      </c>
      <c r="AB259" s="46" t="n">
        <v>189</v>
      </c>
      <c r="AC259" s="50" t="n">
        <f aca="false">(AB259/AA259)*100</f>
        <v>51.4986376021798</v>
      </c>
    </row>
    <row r="260" s="42" customFormat="true" ht="13.5" hidden="false" customHeight="false" outlineLevel="0" collapsed="false">
      <c r="A260" s="45" t="s">
        <v>151</v>
      </c>
      <c r="B260" s="46" t="n">
        <v>392</v>
      </c>
      <c r="C260" s="46" t="n">
        <v>71</v>
      </c>
      <c r="D260" s="46" t="n">
        <v>62</v>
      </c>
      <c r="E260" s="46" t="n">
        <v>24</v>
      </c>
      <c r="F260" s="46" t="n">
        <v>7</v>
      </c>
      <c r="G260" s="46" t="n">
        <v>4</v>
      </c>
      <c r="H260" s="46"/>
      <c r="I260" s="46"/>
      <c r="J260" s="46"/>
      <c r="K260" s="46"/>
      <c r="L260" s="46"/>
      <c r="M260" s="46"/>
      <c r="N260" s="46"/>
      <c r="O260" s="46"/>
      <c r="P260" s="46"/>
      <c r="Q260" s="46" t="n">
        <v>474</v>
      </c>
      <c r="R260" s="46" t="n">
        <v>10</v>
      </c>
      <c r="S260" s="48" t="n">
        <v>24</v>
      </c>
      <c r="U260" s="48" t="n">
        <v>434</v>
      </c>
      <c r="V260" s="48" t="n">
        <v>124</v>
      </c>
      <c r="W260" s="49"/>
      <c r="X260" s="48" t="n">
        <v>492</v>
      </c>
      <c r="Z260" s="75" t="n">
        <v>58</v>
      </c>
      <c r="AA260" s="46" t="n">
        <v>1249</v>
      </c>
      <c r="AB260" s="46" t="n">
        <v>596</v>
      </c>
      <c r="AC260" s="50" t="n">
        <f aca="false">(AB260/AA260)*100</f>
        <v>47.7181745396317</v>
      </c>
    </row>
    <row r="261" s="42" customFormat="true" ht="13.5" hidden="false" customHeight="false" outlineLevel="0" collapsed="false">
      <c r="A261" s="40" t="s">
        <v>152</v>
      </c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U261" s="69"/>
      <c r="V261" s="69"/>
      <c r="W261" s="70"/>
      <c r="X261" s="69"/>
      <c r="Z261" s="69"/>
      <c r="AA261" s="69"/>
      <c r="AB261" s="69"/>
      <c r="AC261" s="71"/>
    </row>
    <row r="262" s="42" customFormat="true" ht="12.75" hidden="false" customHeight="false" outlineLevel="0" collapsed="false">
      <c r="A262" s="45" t="s">
        <v>153</v>
      </c>
      <c r="B262" s="46" t="n">
        <v>176</v>
      </c>
      <c r="C262" s="46" t="n">
        <v>35</v>
      </c>
      <c r="D262" s="46" t="n">
        <v>25</v>
      </c>
      <c r="E262" s="46" t="n">
        <v>12</v>
      </c>
      <c r="F262" s="46" t="n">
        <v>1</v>
      </c>
      <c r="G262" s="46" t="n">
        <v>3</v>
      </c>
      <c r="H262" s="46"/>
      <c r="I262" s="46"/>
      <c r="J262" s="46"/>
      <c r="K262" s="46"/>
      <c r="L262" s="46"/>
      <c r="M262" s="46"/>
      <c r="N262" s="46"/>
      <c r="O262" s="46"/>
      <c r="P262" s="46"/>
      <c r="Q262" s="46" t="n">
        <v>208</v>
      </c>
      <c r="R262" s="46" t="n">
        <v>4</v>
      </c>
      <c r="S262" s="48" t="n">
        <v>10</v>
      </c>
      <c r="U262" s="48" t="n">
        <v>195</v>
      </c>
      <c r="V262" s="48" t="n">
        <v>50</v>
      </c>
      <c r="W262" s="49"/>
      <c r="X262" s="48" t="n">
        <v>215</v>
      </c>
      <c r="Z262" s="75" t="n">
        <v>20</v>
      </c>
      <c r="AA262" s="46" t="n">
        <v>610</v>
      </c>
      <c r="AB262" s="46" t="n">
        <v>266</v>
      </c>
      <c r="AC262" s="50" t="n">
        <f aca="false">(AB262/AA262)*100</f>
        <v>43.6065573770492</v>
      </c>
    </row>
    <row r="263" s="42" customFormat="true" ht="12.75" hidden="false" customHeight="false" outlineLevel="0" collapsed="false">
      <c r="A263" s="45" t="s">
        <v>154</v>
      </c>
      <c r="B263" s="46" t="n">
        <v>131</v>
      </c>
      <c r="C263" s="46" t="n">
        <v>28</v>
      </c>
      <c r="D263" s="46" t="n">
        <v>11</v>
      </c>
      <c r="E263" s="46" t="n">
        <v>5</v>
      </c>
      <c r="F263" s="46" t="n">
        <v>0</v>
      </c>
      <c r="G263" s="46" t="n">
        <v>1</v>
      </c>
      <c r="H263" s="46"/>
      <c r="I263" s="46"/>
      <c r="J263" s="46"/>
      <c r="K263" s="46"/>
      <c r="L263" s="46"/>
      <c r="M263" s="46"/>
      <c r="N263" s="46"/>
      <c r="O263" s="46"/>
      <c r="P263" s="46"/>
      <c r="Q263" s="46" t="n">
        <v>149</v>
      </c>
      <c r="R263" s="46" t="n">
        <v>1</v>
      </c>
      <c r="S263" s="48" t="n">
        <v>5</v>
      </c>
      <c r="U263" s="48" t="n">
        <v>124</v>
      </c>
      <c r="V263" s="48" t="n">
        <v>36</v>
      </c>
      <c r="W263" s="49"/>
      <c r="X263" s="48" t="n">
        <v>133</v>
      </c>
      <c r="Z263" s="75" t="n">
        <v>14</v>
      </c>
      <c r="AA263" s="46" t="n">
        <v>416</v>
      </c>
      <c r="AB263" s="46" t="n">
        <v>186</v>
      </c>
      <c r="AC263" s="50" t="n">
        <f aca="false">(AB263/AA263)*100</f>
        <v>44.7115384615385</v>
      </c>
    </row>
    <row r="264" s="42" customFormat="true" ht="12.75" hidden="false" customHeight="false" outlineLevel="0" collapsed="false">
      <c r="A264" s="45" t="s">
        <v>155</v>
      </c>
      <c r="B264" s="46" t="n">
        <v>26</v>
      </c>
      <c r="C264" s="46" t="n">
        <v>3</v>
      </c>
      <c r="D264" s="46" t="n">
        <v>7</v>
      </c>
      <c r="E264" s="46" t="n">
        <v>37</v>
      </c>
      <c r="F264" s="46" t="n">
        <v>2</v>
      </c>
      <c r="G264" s="46" t="n">
        <v>9</v>
      </c>
      <c r="H264" s="46"/>
      <c r="I264" s="46"/>
      <c r="J264" s="46"/>
      <c r="K264" s="46"/>
      <c r="L264" s="46"/>
      <c r="M264" s="46"/>
      <c r="N264" s="46"/>
      <c r="O264" s="46"/>
      <c r="P264" s="46"/>
      <c r="Q264" s="46" t="n">
        <v>25</v>
      </c>
      <c r="R264" s="46" t="n">
        <v>13</v>
      </c>
      <c r="S264" s="48" t="n">
        <v>30</v>
      </c>
      <c r="U264" s="48" t="n">
        <v>40</v>
      </c>
      <c r="V264" s="48" t="n">
        <v>46</v>
      </c>
      <c r="W264" s="49"/>
      <c r="X264" s="48" t="n">
        <v>68</v>
      </c>
      <c r="Z264" s="75" t="n">
        <v>8</v>
      </c>
      <c r="AA264" s="46" t="n">
        <v>738</v>
      </c>
      <c r="AB264" s="46" t="n">
        <v>93</v>
      </c>
      <c r="AC264" s="50" t="n">
        <f aca="false">(AB264/AA264)*100</f>
        <v>12.6016260162602</v>
      </c>
    </row>
    <row r="265" s="42" customFormat="true" ht="12.75" hidden="false" customHeight="false" outlineLevel="0" collapsed="false">
      <c r="A265" s="45" t="s">
        <v>156</v>
      </c>
      <c r="B265" s="46" t="n">
        <v>240</v>
      </c>
      <c r="C265" s="46" t="n">
        <v>48</v>
      </c>
      <c r="D265" s="46" t="n">
        <v>22</v>
      </c>
      <c r="E265" s="46" t="n">
        <v>14</v>
      </c>
      <c r="F265" s="46" t="n">
        <v>1</v>
      </c>
      <c r="G265" s="46" t="n">
        <v>5</v>
      </c>
      <c r="H265" s="46"/>
      <c r="I265" s="46"/>
      <c r="J265" s="46"/>
      <c r="K265" s="46"/>
      <c r="L265" s="46"/>
      <c r="M265" s="46"/>
      <c r="N265" s="46"/>
      <c r="O265" s="46"/>
      <c r="P265" s="46"/>
      <c r="Q265" s="46" t="n">
        <v>289</v>
      </c>
      <c r="R265" s="46" t="n">
        <v>7</v>
      </c>
      <c r="S265" s="48" t="n">
        <v>10</v>
      </c>
      <c r="U265" s="48" t="n">
        <v>270</v>
      </c>
      <c r="V265" s="48" t="n">
        <v>50</v>
      </c>
      <c r="W265" s="49"/>
      <c r="X265" s="48" t="n">
        <v>284</v>
      </c>
      <c r="Z265" s="75" t="n">
        <v>38</v>
      </c>
      <c r="AA265" s="46" t="n">
        <v>865</v>
      </c>
      <c r="AB265" s="46" t="n">
        <v>340</v>
      </c>
      <c r="AC265" s="50" t="n">
        <f aca="false">(AB265/AA265)*100</f>
        <v>39.3063583815029</v>
      </c>
    </row>
    <row r="266" s="42" customFormat="true" ht="12.75" hidden="false" customHeight="false" outlineLevel="0" collapsed="false">
      <c r="A266" s="45" t="s">
        <v>157</v>
      </c>
      <c r="B266" s="46" t="n">
        <v>134</v>
      </c>
      <c r="C266" s="46" t="n">
        <v>27</v>
      </c>
      <c r="D266" s="46" t="n">
        <v>7</v>
      </c>
      <c r="E266" s="46" t="n">
        <v>5</v>
      </c>
      <c r="F266" s="46" t="n">
        <v>0</v>
      </c>
      <c r="G266" s="46" t="n">
        <v>2</v>
      </c>
      <c r="H266" s="46"/>
      <c r="I266" s="46"/>
      <c r="J266" s="46"/>
      <c r="K266" s="46"/>
      <c r="L266" s="46"/>
      <c r="M266" s="46"/>
      <c r="N266" s="46"/>
      <c r="O266" s="46"/>
      <c r="P266" s="46"/>
      <c r="Q266" s="46" t="n">
        <v>148</v>
      </c>
      <c r="R266" s="46" t="n">
        <v>2</v>
      </c>
      <c r="S266" s="48" t="n">
        <v>5</v>
      </c>
      <c r="U266" s="48" t="n">
        <v>142</v>
      </c>
      <c r="V266" s="48" t="n">
        <v>26</v>
      </c>
      <c r="W266" s="49"/>
      <c r="X266" s="48" t="n">
        <v>153</v>
      </c>
      <c r="Z266" s="75" t="n">
        <v>27</v>
      </c>
      <c r="AA266" s="46" t="n">
        <v>485</v>
      </c>
      <c r="AB266" s="46" t="n">
        <v>182</v>
      </c>
      <c r="AC266" s="50" t="n">
        <f aca="false">(AB266/AA266)*100</f>
        <v>37.5257731958763</v>
      </c>
    </row>
    <row r="267" s="55" customFormat="true" ht="12.75" hidden="false" customHeight="false" outlineLevel="0" collapsed="false">
      <c r="A267" s="52" t="s">
        <v>43</v>
      </c>
      <c r="B267" s="53" t="n">
        <f aca="false">SUM(B244:B266)</f>
        <v>4957</v>
      </c>
      <c r="C267" s="53" t="n">
        <f aca="false">SUM(C244:C266)</f>
        <v>1018</v>
      </c>
      <c r="D267" s="53" t="n">
        <f aca="false">SUM(D244:D266)</f>
        <v>634</v>
      </c>
      <c r="E267" s="53" t="n">
        <f aca="false">SUM(E244:E266)</f>
        <v>459</v>
      </c>
      <c r="F267" s="53" t="n">
        <f aca="false">SUM(F244:F266)</f>
        <v>51</v>
      </c>
      <c r="G267" s="53" t="n">
        <f aca="false">SUM(G244:G266)</f>
        <v>101</v>
      </c>
      <c r="H267" s="53" t="n">
        <f aca="false">SUM(H244:H266)</f>
        <v>0</v>
      </c>
      <c r="I267" s="53" t="n">
        <f aca="false">SUM(I244:I266)</f>
        <v>0</v>
      </c>
      <c r="J267" s="53" t="n">
        <f aca="false">SUM(J244:J266)</f>
        <v>0</v>
      </c>
      <c r="K267" s="53" t="n">
        <f aca="false">SUM(K244:K266)</f>
        <v>0</v>
      </c>
      <c r="L267" s="53" t="n">
        <f aca="false">SUM(L244:L266)</f>
        <v>0</v>
      </c>
      <c r="M267" s="53" t="n">
        <f aca="false">SUM(M244:M266)</f>
        <v>0</v>
      </c>
      <c r="N267" s="53" t="n">
        <f aca="false">SUM(N244:N266)</f>
        <v>0</v>
      </c>
      <c r="O267" s="53" t="n">
        <f aca="false">SUM(O244:O266)</f>
        <v>0</v>
      </c>
      <c r="P267" s="53" t="n">
        <f aca="false">SUM(P244:P266)</f>
        <v>0</v>
      </c>
      <c r="Q267" s="53" t="n">
        <f aca="false">SUM(Q244:Q266)</f>
        <v>5863</v>
      </c>
      <c r="R267" s="53" t="n">
        <f aca="false">SUM(R244:R266)</f>
        <v>156</v>
      </c>
      <c r="S267" s="54" t="n">
        <f aca="false">SUM(S244:S266)</f>
        <v>406</v>
      </c>
      <c r="U267" s="56" t="n">
        <f aca="false">SUM(U244:U266)</f>
        <v>5364</v>
      </c>
      <c r="V267" s="73" t="n">
        <f aca="false">SUM(V244:V266)</f>
        <v>1684</v>
      </c>
      <c r="W267" s="57"/>
      <c r="X267" s="54" t="n">
        <f aca="false">SUM(X244:X266)</f>
        <v>6164</v>
      </c>
      <c r="Z267" s="53" t="n">
        <f aca="false">SUM(Z244:Z266)</f>
        <v>754</v>
      </c>
      <c r="AA267" s="53" t="n">
        <f aca="false">SUM(AA244:AA266)</f>
        <v>18843</v>
      </c>
      <c r="AB267" s="58" t="n">
        <f aca="false">SUM(AB244:AB266)</f>
        <v>7658</v>
      </c>
      <c r="AC267" s="59" t="n">
        <f aca="false">(AB267/AA267)*100</f>
        <v>40.6410868757629</v>
      </c>
    </row>
    <row r="268" s="42" customFormat="true" ht="13.5" hidden="false" customHeight="false" outlineLevel="0" collapsed="false">
      <c r="A268" s="7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U268" s="2"/>
      <c r="V268" s="2"/>
      <c r="W268" s="2"/>
      <c r="X268" s="2"/>
      <c r="Z268" s="61"/>
      <c r="AA268" s="61"/>
      <c r="AB268" s="61"/>
      <c r="AC268" s="5"/>
    </row>
    <row r="269" s="42" customFormat="true" ht="13.5" hidden="false" customHeight="false" outlineLevel="0" collapsed="false">
      <c r="A269" s="40" t="s">
        <v>158</v>
      </c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U269" s="69"/>
      <c r="V269" s="69"/>
      <c r="W269" s="70"/>
      <c r="X269" s="69"/>
      <c r="Z269" s="69"/>
      <c r="AA269" s="69"/>
      <c r="AB269" s="69"/>
      <c r="AC269" s="71"/>
    </row>
    <row r="270" s="42" customFormat="true" ht="12.75" hidden="false" customHeight="false" outlineLevel="0" collapsed="false">
      <c r="A270" s="45" t="s">
        <v>159</v>
      </c>
      <c r="B270" s="46" t="n">
        <v>26</v>
      </c>
      <c r="C270" s="46" t="n">
        <v>3</v>
      </c>
      <c r="D270" s="46" t="n">
        <v>2</v>
      </c>
      <c r="E270" s="46" t="n">
        <v>88</v>
      </c>
      <c r="F270" s="46" t="n">
        <v>1</v>
      </c>
      <c r="G270" s="46" t="n">
        <v>19</v>
      </c>
      <c r="H270" s="46"/>
      <c r="I270" s="46"/>
      <c r="J270" s="46"/>
      <c r="K270" s="46"/>
      <c r="L270" s="46"/>
      <c r="M270" s="46"/>
      <c r="N270" s="46"/>
      <c r="O270" s="46"/>
      <c r="P270" s="46"/>
      <c r="Q270" s="46" t="n">
        <v>27</v>
      </c>
      <c r="R270" s="46" t="n">
        <v>7</v>
      </c>
      <c r="S270" s="48" t="n">
        <v>68</v>
      </c>
      <c r="U270" s="48" t="n">
        <v>24</v>
      </c>
      <c r="V270" s="48" t="n">
        <v>113</v>
      </c>
      <c r="W270" s="49"/>
      <c r="X270" s="48" t="n">
        <v>99</v>
      </c>
      <c r="Z270" s="75" t="n">
        <v>4</v>
      </c>
      <c r="AA270" s="75" t="n">
        <v>717</v>
      </c>
      <c r="AB270" s="75" t="n">
        <v>155</v>
      </c>
      <c r="AC270" s="50" t="n">
        <f aca="false">(AB270/AA270)*100</f>
        <v>21.6178521617852</v>
      </c>
    </row>
    <row r="271" s="42" customFormat="true" ht="12.75" hidden="false" customHeight="false" outlineLevel="0" collapsed="false">
      <c r="A271" s="45" t="s">
        <v>160</v>
      </c>
      <c r="B271" s="46" t="n">
        <v>32</v>
      </c>
      <c r="C271" s="46" t="n">
        <v>3</v>
      </c>
      <c r="D271" s="46" t="n">
        <v>1</v>
      </c>
      <c r="E271" s="46" t="n">
        <v>70</v>
      </c>
      <c r="F271" s="46" t="n">
        <v>4</v>
      </c>
      <c r="G271" s="46" t="n">
        <v>14</v>
      </c>
      <c r="H271" s="46"/>
      <c r="I271" s="46"/>
      <c r="J271" s="46"/>
      <c r="K271" s="46"/>
      <c r="L271" s="46"/>
      <c r="M271" s="46"/>
      <c r="N271" s="46"/>
      <c r="O271" s="46"/>
      <c r="P271" s="46"/>
      <c r="Q271" s="46" t="n">
        <v>34</v>
      </c>
      <c r="R271" s="46" t="n">
        <v>11</v>
      </c>
      <c r="S271" s="48" t="n">
        <v>44</v>
      </c>
      <c r="U271" s="48" t="n">
        <v>16</v>
      </c>
      <c r="V271" s="48" t="n">
        <v>109</v>
      </c>
      <c r="W271" s="49"/>
      <c r="X271" s="48" t="n">
        <v>84</v>
      </c>
      <c r="Z271" s="75" t="n">
        <v>5</v>
      </c>
      <c r="AA271" s="75" t="n">
        <v>955</v>
      </c>
      <c r="AB271" s="75" t="n">
        <v>141</v>
      </c>
      <c r="AC271" s="50" t="n">
        <f aca="false">(AB271/AA271)*100</f>
        <v>14.7643979057592</v>
      </c>
    </row>
    <row r="272" s="42" customFormat="true" ht="12.75" hidden="false" customHeight="false" outlineLevel="0" collapsed="false">
      <c r="A272" s="45" t="s">
        <v>161</v>
      </c>
      <c r="B272" s="46" t="n">
        <v>14</v>
      </c>
      <c r="C272" s="46" t="n">
        <v>0</v>
      </c>
      <c r="D272" s="46" t="n">
        <v>0</v>
      </c>
      <c r="E272" s="46" t="n">
        <v>32</v>
      </c>
      <c r="F272" s="46" t="n">
        <v>4</v>
      </c>
      <c r="G272" s="46" t="n">
        <v>12</v>
      </c>
      <c r="H272" s="46"/>
      <c r="I272" s="46"/>
      <c r="J272" s="46"/>
      <c r="K272" s="46"/>
      <c r="L272" s="46"/>
      <c r="M272" s="46"/>
      <c r="N272" s="46"/>
      <c r="O272" s="46"/>
      <c r="P272" s="46"/>
      <c r="Q272" s="46" t="n">
        <v>13</v>
      </c>
      <c r="R272" s="46" t="n">
        <v>8</v>
      </c>
      <c r="S272" s="48" t="n">
        <v>28</v>
      </c>
      <c r="U272" s="48" t="n">
        <v>9</v>
      </c>
      <c r="V272" s="48" t="n">
        <v>52</v>
      </c>
      <c r="W272" s="49"/>
      <c r="X272" s="48" t="n">
        <v>52</v>
      </c>
      <c r="Z272" s="75" t="n">
        <v>0</v>
      </c>
      <c r="AA272" s="75" t="n">
        <v>368</v>
      </c>
      <c r="AB272" s="75" t="n">
        <v>73</v>
      </c>
      <c r="AC272" s="50" t="n">
        <f aca="false">(AB272/AA272)*100</f>
        <v>19.8369565217391</v>
      </c>
    </row>
    <row r="273" s="42" customFormat="true" ht="12.75" hidden="false" customHeight="false" outlineLevel="0" collapsed="false">
      <c r="A273" s="45" t="s">
        <v>162</v>
      </c>
      <c r="B273" s="46" t="n">
        <v>13</v>
      </c>
      <c r="C273" s="46" t="n">
        <v>2</v>
      </c>
      <c r="D273" s="46" t="n">
        <v>0</v>
      </c>
      <c r="E273" s="46" t="n">
        <v>35</v>
      </c>
      <c r="F273" s="46" t="n">
        <v>1</v>
      </c>
      <c r="G273" s="46" t="n">
        <v>10</v>
      </c>
      <c r="H273" s="46"/>
      <c r="I273" s="46"/>
      <c r="J273" s="46"/>
      <c r="K273" s="46"/>
      <c r="L273" s="46"/>
      <c r="M273" s="46"/>
      <c r="N273" s="46"/>
      <c r="O273" s="46"/>
      <c r="P273" s="46"/>
      <c r="Q273" s="46" t="n">
        <v>13</v>
      </c>
      <c r="R273" s="46" t="n">
        <v>5</v>
      </c>
      <c r="S273" s="48" t="n">
        <v>28</v>
      </c>
      <c r="U273" s="48" t="n">
        <v>14</v>
      </c>
      <c r="V273" s="48" t="n">
        <v>50</v>
      </c>
      <c r="W273" s="49"/>
      <c r="X273" s="48" t="n">
        <v>49</v>
      </c>
      <c r="Z273" s="75" t="n">
        <v>2</v>
      </c>
      <c r="AA273" s="75" t="n">
        <v>466</v>
      </c>
      <c r="AB273" s="75" t="n">
        <v>70</v>
      </c>
      <c r="AC273" s="50" t="n">
        <f aca="false">(AB273/AA273)*100</f>
        <v>15.0214592274678</v>
      </c>
    </row>
    <row r="274" s="42" customFormat="true" ht="12.75" hidden="false" customHeight="false" outlineLevel="0" collapsed="false">
      <c r="A274" s="45" t="s">
        <v>163</v>
      </c>
      <c r="B274" s="46" t="n">
        <v>12</v>
      </c>
      <c r="C274" s="46" t="n">
        <v>1</v>
      </c>
      <c r="D274" s="46" t="n">
        <v>0</v>
      </c>
      <c r="E274" s="46" t="n">
        <v>70</v>
      </c>
      <c r="F274" s="46" t="n">
        <v>6</v>
      </c>
      <c r="G274" s="46" t="n">
        <v>18</v>
      </c>
      <c r="H274" s="46"/>
      <c r="I274" s="46"/>
      <c r="J274" s="46"/>
      <c r="K274" s="46"/>
      <c r="L274" s="46"/>
      <c r="M274" s="46"/>
      <c r="N274" s="46"/>
      <c r="O274" s="46"/>
      <c r="P274" s="46"/>
      <c r="Q274" s="46" t="n">
        <v>13</v>
      </c>
      <c r="R274" s="46" t="n">
        <v>6</v>
      </c>
      <c r="S274" s="48" t="n">
        <v>51</v>
      </c>
      <c r="U274" s="48" t="n">
        <v>13</v>
      </c>
      <c r="V274" s="48" t="n">
        <v>96</v>
      </c>
      <c r="W274" s="49"/>
      <c r="X274" s="48" t="n">
        <v>83</v>
      </c>
      <c r="Z274" s="75" t="n">
        <v>1</v>
      </c>
      <c r="AA274" s="75" t="n">
        <v>685</v>
      </c>
      <c r="AB274" s="75" t="n">
        <v>117</v>
      </c>
      <c r="AC274" s="50" t="n">
        <f aca="false">(AB274/AA274)*100</f>
        <v>17.0802919708029</v>
      </c>
    </row>
    <row r="275" s="42" customFormat="true" ht="12.75" hidden="false" customHeight="false" outlineLevel="0" collapsed="false">
      <c r="A275" s="45" t="s">
        <v>164</v>
      </c>
      <c r="B275" s="46" t="n">
        <v>29</v>
      </c>
      <c r="C275" s="46" t="n">
        <v>8</v>
      </c>
      <c r="D275" s="46" t="n">
        <v>1</v>
      </c>
      <c r="E275" s="46" t="n">
        <v>93</v>
      </c>
      <c r="F275" s="46" t="n">
        <v>1</v>
      </c>
      <c r="G275" s="46" t="n">
        <v>21</v>
      </c>
      <c r="H275" s="46"/>
      <c r="I275" s="46"/>
      <c r="J275" s="46"/>
      <c r="K275" s="46"/>
      <c r="L275" s="46"/>
      <c r="M275" s="46"/>
      <c r="N275" s="46"/>
      <c r="O275" s="46"/>
      <c r="P275" s="46"/>
      <c r="Q275" s="46" t="n">
        <v>36</v>
      </c>
      <c r="R275" s="46" t="n">
        <v>11</v>
      </c>
      <c r="S275" s="48" t="n">
        <v>67</v>
      </c>
      <c r="U275" s="48" t="n">
        <v>33</v>
      </c>
      <c r="V275" s="48" t="n">
        <v>126</v>
      </c>
      <c r="W275" s="49"/>
      <c r="X275" s="48" t="n">
        <v>115</v>
      </c>
      <c r="Z275" s="75" t="n">
        <v>3</v>
      </c>
      <c r="AA275" s="75" t="n">
        <v>896</v>
      </c>
      <c r="AB275" s="75" t="n">
        <v>185</v>
      </c>
      <c r="AC275" s="50" t="n">
        <f aca="false">(AB275/AA275)*100</f>
        <v>20.6473214285714</v>
      </c>
    </row>
    <row r="276" s="42" customFormat="true" ht="12.75" hidden="false" customHeight="false" outlineLevel="0" collapsed="false">
      <c r="A276" s="45" t="s">
        <v>165</v>
      </c>
      <c r="B276" s="46" t="n">
        <v>32</v>
      </c>
      <c r="C276" s="46" t="n">
        <v>8</v>
      </c>
      <c r="D276" s="46" t="n">
        <v>3</v>
      </c>
      <c r="E276" s="46" t="n">
        <v>116</v>
      </c>
      <c r="F276" s="46" t="n">
        <v>3</v>
      </c>
      <c r="G276" s="46" t="n">
        <v>28</v>
      </c>
      <c r="H276" s="46"/>
      <c r="I276" s="46"/>
      <c r="J276" s="46"/>
      <c r="K276" s="46"/>
      <c r="L276" s="46"/>
      <c r="M276" s="46"/>
      <c r="N276" s="46"/>
      <c r="O276" s="46"/>
      <c r="P276" s="46"/>
      <c r="Q276" s="46" t="n">
        <v>41</v>
      </c>
      <c r="R276" s="46" t="n">
        <v>24</v>
      </c>
      <c r="S276" s="48" t="n">
        <v>77</v>
      </c>
      <c r="U276" s="48" t="n">
        <v>36</v>
      </c>
      <c r="V276" s="48" t="n">
        <v>148</v>
      </c>
      <c r="W276" s="49"/>
      <c r="X276" s="48" t="n">
        <v>134</v>
      </c>
      <c r="Z276" s="75" t="n">
        <v>0</v>
      </c>
      <c r="AA276" s="75" t="n">
        <v>980</v>
      </c>
      <c r="AB276" s="75" t="n">
        <v>206</v>
      </c>
      <c r="AC276" s="50" t="n">
        <f aca="false">(AB276/AA276)*100</f>
        <v>21.0204081632653</v>
      </c>
    </row>
    <row r="277" s="42" customFormat="true" ht="12.75" hidden="false" customHeight="false" outlineLevel="0" collapsed="false">
      <c r="A277" s="45" t="s">
        <v>166</v>
      </c>
      <c r="B277" s="46" t="n">
        <v>31</v>
      </c>
      <c r="C277" s="46" t="n">
        <v>4</v>
      </c>
      <c r="D277" s="46" t="n">
        <v>3</v>
      </c>
      <c r="E277" s="46" t="n">
        <v>49</v>
      </c>
      <c r="F277" s="46" t="n">
        <v>5</v>
      </c>
      <c r="G277" s="46" t="n">
        <v>12</v>
      </c>
      <c r="H277" s="46"/>
      <c r="I277" s="46"/>
      <c r="J277" s="46"/>
      <c r="K277" s="46"/>
      <c r="L277" s="46"/>
      <c r="M277" s="46"/>
      <c r="N277" s="46"/>
      <c r="O277" s="46"/>
      <c r="P277" s="46"/>
      <c r="Q277" s="46" t="n">
        <v>37</v>
      </c>
      <c r="R277" s="46" t="n">
        <v>9</v>
      </c>
      <c r="S277" s="48" t="n">
        <v>40</v>
      </c>
      <c r="U277" s="48" t="n">
        <v>41</v>
      </c>
      <c r="V277" s="48" t="n">
        <v>73</v>
      </c>
      <c r="W277" s="49"/>
      <c r="X277" s="48" t="n">
        <v>90</v>
      </c>
      <c r="Z277" s="75" t="n">
        <v>4</v>
      </c>
      <c r="AA277" s="75" t="n">
        <v>1039</v>
      </c>
      <c r="AB277" s="75" t="n">
        <v>121</v>
      </c>
      <c r="AC277" s="50" t="n">
        <f aca="false">(AB277/AA277)*100</f>
        <v>11.6458132820019</v>
      </c>
    </row>
    <row r="278" s="42" customFormat="true" ht="12.75" hidden="false" customHeight="false" outlineLevel="0" collapsed="false">
      <c r="A278" s="45" t="s">
        <v>167</v>
      </c>
      <c r="B278" s="46" t="n">
        <v>3</v>
      </c>
      <c r="C278" s="46" t="n">
        <v>0</v>
      </c>
      <c r="D278" s="46" t="n">
        <v>0</v>
      </c>
      <c r="E278" s="46" t="n">
        <v>0</v>
      </c>
      <c r="F278" s="46" t="n">
        <v>1</v>
      </c>
      <c r="G278" s="46" t="n">
        <v>1</v>
      </c>
      <c r="H278" s="46"/>
      <c r="I278" s="46"/>
      <c r="J278" s="46"/>
      <c r="K278" s="46"/>
      <c r="L278" s="46"/>
      <c r="M278" s="46"/>
      <c r="N278" s="46"/>
      <c r="O278" s="46"/>
      <c r="P278" s="46"/>
      <c r="Q278" s="46" t="n">
        <v>3</v>
      </c>
      <c r="R278" s="46" t="n">
        <v>1</v>
      </c>
      <c r="S278" s="48" t="n">
        <v>0</v>
      </c>
      <c r="U278" s="48" t="n">
        <v>5</v>
      </c>
      <c r="V278" s="48" t="n">
        <v>0</v>
      </c>
      <c r="W278" s="49"/>
      <c r="X278" s="48" t="n">
        <v>2</v>
      </c>
      <c r="Z278" s="75" t="n">
        <v>0</v>
      </c>
      <c r="AA278" s="75" t="n">
        <v>10</v>
      </c>
      <c r="AB278" s="75" t="n">
        <v>5</v>
      </c>
      <c r="AC278" s="50" t="n">
        <f aca="false">(AB278/AA278)*100</f>
        <v>50</v>
      </c>
    </row>
    <row r="279" s="42" customFormat="true" ht="12.75" hidden="false" customHeight="false" outlineLevel="0" collapsed="false">
      <c r="A279" s="45" t="s">
        <v>168</v>
      </c>
      <c r="B279" s="46" t="n">
        <v>42</v>
      </c>
      <c r="C279" s="46" t="n">
        <v>14</v>
      </c>
      <c r="D279" s="46" t="n">
        <v>5</v>
      </c>
      <c r="E279" s="46" t="n">
        <v>105</v>
      </c>
      <c r="F279" s="46" t="n">
        <v>7</v>
      </c>
      <c r="G279" s="46" t="n">
        <v>27</v>
      </c>
      <c r="H279" s="46"/>
      <c r="I279" s="46"/>
      <c r="J279" s="46"/>
      <c r="K279" s="46"/>
      <c r="L279" s="46"/>
      <c r="M279" s="46"/>
      <c r="N279" s="46"/>
      <c r="O279" s="46"/>
      <c r="P279" s="46"/>
      <c r="Q279" s="46" t="n">
        <v>57</v>
      </c>
      <c r="R279" s="46" t="n">
        <v>20</v>
      </c>
      <c r="S279" s="48" t="n">
        <v>79</v>
      </c>
      <c r="U279" s="48" t="n">
        <v>71</v>
      </c>
      <c r="V279" s="48" t="n">
        <v>129</v>
      </c>
      <c r="W279" s="49"/>
      <c r="X279" s="48" t="n">
        <v>162</v>
      </c>
      <c r="Z279" s="75" t="n">
        <v>3</v>
      </c>
      <c r="AA279" s="75" t="n">
        <v>1105</v>
      </c>
      <c r="AB279" s="75" t="n">
        <v>238</v>
      </c>
      <c r="AC279" s="50" t="n">
        <f aca="false">(AB279/AA279)*100</f>
        <v>21.5384615384615</v>
      </c>
    </row>
    <row r="280" s="42" customFormat="true" ht="12.75" hidden="false" customHeight="false" outlineLevel="0" collapsed="false">
      <c r="A280" s="45" t="s">
        <v>169</v>
      </c>
      <c r="B280" s="46" t="n">
        <v>26</v>
      </c>
      <c r="C280" s="46" t="n">
        <v>6</v>
      </c>
      <c r="D280" s="46" t="n">
        <v>0</v>
      </c>
      <c r="E280" s="46" t="n">
        <v>19</v>
      </c>
      <c r="F280" s="46" t="n">
        <v>6</v>
      </c>
      <c r="G280" s="46" t="n">
        <v>23</v>
      </c>
      <c r="H280" s="46"/>
      <c r="I280" s="46"/>
      <c r="J280" s="46"/>
      <c r="K280" s="46"/>
      <c r="L280" s="46"/>
      <c r="M280" s="46"/>
      <c r="N280" s="46"/>
      <c r="O280" s="46"/>
      <c r="P280" s="46"/>
      <c r="Q280" s="46" t="n">
        <v>30</v>
      </c>
      <c r="R280" s="46" t="n">
        <v>8</v>
      </c>
      <c r="S280" s="48" t="n">
        <v>33</v>
      </c>
      <c r="U280" s="48" t="n">
        <v>51</v>
      </c>
      <c r="V280" s="48" t="n">
        <v>36</v>
      </c>
      <c r="W280" s="49"/>
      <c r="X280" s="48" t="n">
        <v>66</v>
      </c>
      <c r="Z280" s="75" t="n">
        <v>6</v>
      </c>
      <c r="AA280" s="75" t="n">
        <v>376</v>
      </c>
      <c r="AB280" s="75" t="n">
        <v>106</v>
      </c>
      <c r="AC280" s="50" t="n">
        <f aca="false">(AB280/AA280)*100</f>
        <v>28.1914893617021</v>
      </c>
    </row>
    <row r="281" s="42" customFormat="true" ht="12.75" hidden="false" customHeight="false" outlineLevel="0" collapsed="false">
      <c r="A281" s="45" t="s">
        <v>170</v>
      </c>
      <c r="B281" s="46" t="n">
        <v>28</v>
      </c>
      <c r="C281" s="46" t="n">
        <v>2</v>
      </c>
      <c r="D281" s="46" t="n">
        <v>0</v>
      </c>
      <c r="E281" s="46" t="n">
        <v>59</v>
      </c>
      <c r="F281" s="46" t="n">
        <v>17</v>
      </c>
      <c r="G281" s="46" t="n">
        <v>63</v>
      </c>
      <c r="H281" s="46"/>
      <c r="I281" s="46"/>
      <c r="J281" s="46"/>
      <c r="K281" s="46"/>
      <c r="L281" s="46"/>
      <c r="M281" s="46"/>
      <c r="N281" s="46"/>
      <c r="O281" s="46"/>
      <c r="P281" s="46"/>
      <c r="Q281" s="46" t="n">
        <v>27</v>
      </c>
      <c r="R281" s="46" t="n">
        <v>34</v>
      </c>
      <c r="S281" s="48" t="n">
        <v>92</v>
      </c>
      <c r="U281" s="48" t="n">
        <v>132</v>
      </c>
      <c r="V281" s="48" t="n">
        <v>54</v>
      </c>
      <c r="W281" s="49"/>
      <c r="X281" s="48" t="n">
        <v>159</v>
      </c>
      <c r="Z281" s="75" t="n">
        <v>8</v>
      </c>
      <c r="AA281" s="75" t="n">
        <v>476</v>
      </c>
      <c r="AB281" s="75" t="n">
        <v>213</v>
      </c>
      <c r="AC281" s="50" t="n">
        <f aca="false">(AB281/AA281)*100</f>
        <v>44.7478991596639</v>
      </c>
    </row>
    <row r="282" s="42" customFormat="true" ht="12.75" hidden="false" customHeight="false" outlineLevel="0" collapsed="false">
      <c r="A282" s="45" t="s">
        <v>171</v>
      </c>
      <c r="B282" s="46" t="n">
        <v>46</v>
      </c>
      <c r="C282" s="46" t="n">
        <v>2</v>
      </c>
      <c r="D282" s="46" t="n">
        <v>1</v>
      </c>
      <c r="E282" s="46" t="n">
        <v>57</v>
      </c>
      <c r="F282" s="46" t="n">
        <v>6</v>
      </c>
      <c r="G282" s="46" t="n">
        <v>17</v>
      </c>
      <c r="H282" s="46"/>
      <c r="I282" s="46"/>
      <c r="J282" s="46"/>
      <c r="K282" s="46"/>
      <c r="L282" s="46"/>
      <c r="M282" s="46"/>
      <c r="N282" s="46"/>
      <c r="O282" s="46"/>
      <c r="P282" s="46"/>
      <c r="Q282" s="46" t="n">
        <v>42</v>
      </c>
      <c r="R282" s="46" t="n">
        <v>10</v>
      </c>
      <c r="S282" s="48" t="n">
        <v>43</v>
      </c>
      <c r="U282" s="48" t="n">
        <v>26</v>
      </c>
      <c r="V282" s="48" t="n">
        <v>105</v>
      </c>
      <c r="W282" s="49"/>
      <c r="X282" s="48" t="n">
        <v>92</v>
      </c>
      <c r="Z282" s="75" t="n">
        <v>2</v>
      </c>
      <c r="AA282" s="75" t="n">
        <v>844</v>
      </c>
      <c r="AB282" s="75" t="n">
        <v>149</v>
      </c>
      <c r="AC282" s="50" t="n">
        <f aca="false">(AB282/AA282)*100</f>
        <v>17.654028436019</v>
      </c>
    </row>
    <row r="283" s="42" customFormat="true" ht="12.75" hidden="false" customHeight="false" outlineLevel="0" collapsed="false">
      <c r="A283" s="45" t="s">
        <v>172</v>
      </c>
      <c r="B283" s="46" t="n">
        <v>51</v>
      </c>
      <c r="C283" s="46" t="n">
        <v>7</v>
      </c>
      <c r="D283" s="46" t="n">
        <v>1</v>
      </c>
      <c r="E283" s="46" t="n">
        <v>139</v>
      </c>
      <c r="F283" s="46" t="n">
        <v>4</v>
      </c>
      <c r="G283" s="46" t="n">
        <v>40</v>
      </c>
      <c r="H283" s="46"/>
      <c r="I283" s="46"/>
      <c r="J283" s="46"/>
      <c r="K283" s="46"/>
      <c r="L283" s="46"/>
      <c r="M283" s="46"/>
      <c r="N283" s="46"/>
      <c r="O283" s="46"/>
      <c r="P283" s="46"/>
      <c r="Q283" s="46" t="n">
        <v>54</v>
      </c>
      <c r="R283" s="46" t="n">
        <v>13</v>
      </c>
      <c r="S283" s="48" t="n">
        <v>104</v>
      </c>
      <c r="U283" s="48" t="n">
        <v>61</v>
      </c>
      <c r="V283" s="48" t="n">
        <v>179</v>
      </c>
      <c r="W283" s="49"/>
      <c r="X283" s="48" t="n">
        <v>171</v>
      </c>
      <c r="Z283" s="75" t="n">
        <v>6</v>
      </c>
      <c r="AA283" s="75" t="n">
        <v>1339</v>
      </c>
      <c r="AB283" s="75" t="n">
        <v>265</v>
      </c>
      <c r="AC283" s="50" t="n">
        <f aca="false">(AB283/AA283)*100</f>
        <v>19.7908887229276</v>
      </c>
    </row>
    <row r="284" s="42" customFormat="true" ht="12.75" hidden="false" customHeight="false" outlineLevel="0" collapsed="false">
      <c r="A284" s="45" t="s">
        <v>173</v>
      </c>
      <c r="B284" s="46" t="n">
        <v>54</v>
      </c>
      <c r="C284" s="46" t="n">
        <v>6</v>
      </c>
      <c r="D284" s="46" t="n">
        <v>1</v>
      </c>
      <c r="E284" s="46" t="n">
        <v>98</v>
      </c>
      <c r="F284" s="46" t="n">
        <v>3</v>
      </c>
      <c r="G284" s="46" t="n">
        <v>20</v>
      </c>
      <c r="H284" s="46"/>
      <c r="I284" s="46"/>
      <c r="J284" s="46"/>
      <c r="K284" s="46"/>
      <c r="L284" s="46"/>
      <c r="M284" s="46"/>
      <c r="N284" s="46"/>
      <c r="O284" s="46"/>
      <c r="P284" s="46"/>
      <c r="Q284" s="46" t="n">
        <v>57</v>
      </c>
      <c r="R284" s="46" t="n">
        <v>26</v>
      </c>
      <c r="S284" s="48" t="n">
        <v>67</v>
      </c>
      <c r="U284" s="48" t="n">
        <v>27</v>
      </c>
      <c r="V284" s="48" t="n">
        <v>129</v>
      </c>
      <c r="W284" s="49"/>
      <c r="X284" s="48" t="n">
        <v>130</v>
      </c>
      <c r="Z284" s="75" t="n">
        <v>0</v>
      </c>
      <c r="AA284" s="75"/>
      <c r="AB284" s="75" t="n">
        <v>201</v>
      </c>
      <c r="AC284" s="50"/>
    </row>
    <row r="285" s="55" customFormat="true" ht="12.75" hidden="false" customHeight="false" outlineLevel="0" collapsed="false">
      <c r="A285" s="52" t="s">
        <v>43</v>
      </c>
      <c r="B285" s="53" t="n">
        <f aca="false">SUM(B270:B284)</f>
        <v>439</v>
      </c>
      <c r="C285" s="53" t="n">
        <f aca="false">SUM(C270:C284)</f>
        <v>66</v>
      </c>
      <c r="D285" s="53" t="n">
        <f aca="false">SUM(D270:D284)</f>
        <v>18</v>
      </c>
      <c r="E285" s="53" t="n">
        <f aca="false">SUM(E270:E284)</f>
        <v>1030</v>
      </c>
      <c r="F285" s="53" t="n">
        <f aca="false">SUM(F270:F284)</f>
        <v>69</v>
      </c>
      <c r="G285" s="53" t="n">
        <f aca="false">SUM(G270:G284)</f>
        <v>325</v>
      </c>
      <c r="H285" s="53" t="n">
        <f aca="false">SUM(H270:H284)</f>
        <v>0</v>
      </c>
      <c r="I285" s="53" t="n">
        <f aca="false">SUM(I270:I284)</f>
        <v>0</v>
      </c>
      <c r="J285" s="53" t="n">
        <f aca="false">SUM(J270:J284)</f>
        <v>0</v>
      </c>
      <c r="K285" s="53" t="n">
        <f aca="false">SUM(K270:K284)</f>
        <v>0</v>
      </c>
      <c r="L285" s="53" t="n">
        <f aca="false">SUM(L270:L284)</f>
        <v>0</v>
      </c>
      <c r="M285" s="53" t="n">
        <f aca="false">SUM(M270:M284)</f>
        <v>0</v>
      </c>
      <c r="N285" s="53" t="n">
        <f aca="false">SUM(N270:N284)</f>
        <v>0</v>
      </c>
      <c r="O285" s="53" t="n">
        <f aca="false">SUM(O270:O284)</f>
        <v>0</v>
      </c>
      <c r="P285" s="53" t="n">
        <f aca="false">SUM(P270:P284)</f>
        <v>0</v>
      </c>
      <c r="Q285" s="53" t="n">
        <f aca="false">SUM(Q270:Q284)</f>
        <v>484</v>
      </c>
      <c r="R285" s="53" t="n">
        <f aca="false">SUM(R270:R284)</f>
        <v>193</v>
      </c>
      <c r="S285" s="54" t="n">
        <f aca="false">SUM(S270:S284)</f>
        <v>821</v>
      </c>
      <c r="U285" s="56" t="n">
        <f aca="false">SUM(U270:U284)</f>
        <v>559</v>
      </c>
      <c r="V285" s="73" t="n">
        <f aca="false">SUM(V270:V284)</f>
        <v>1399</v>
      </c>
      <c r="W285" s="57"/>
      <c r="X285" s="54" t="n">
        <f aca="false">SUM(X270:X284)</f>
        <v>1488</v>
      </c>
      <c r="Z285" s="53" t="n">
        <f aca="false">SUM(Z270:Z284)</f>
        <v>44</v>
      </c>
      <c r="AA285" s="53" t="n">
        <f aca="false">SUM(AA270:AA284)</f>
        <v>10256</v>
      </c>
      <c r="AB285" s="53" t="n">
        <f aca="false">SUM(AB270:AB284)</f>
        <v>2245</v>
      </c>
      <c r="AC285" s="59" t="n">
        <f aca="false">(AB285/AA285)*100</f>
        <v>21.8896255850234</v>
      </c>
    </row>
    <row r="286" s="55" customFormat="true" ht="13.5" hidden="false" customHeight="false" outlineLevel="0" collapsed="false">
      <c r="A286" s="7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77"/>
      <c r="U286" s="77"/>
      <c r="V286" s="77"/>
      <c r="W286" s="57"/>
      <c r="X286" s="77"/>
      <c r="Z286" s="57"/>
      <c r="AA286" s="57"/>
      <c r="AC286" s="78"/>
    </row>
    <row r="287" s="42" customFormat="true" ht="13.5" hidden="false" customHeight="false" outlineLevel="0" collapsed="false">
      <c r="A287" s="62" t="s">
        <v>174</v>
      </c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U287" s="63"/>
      <c r="V287" s="63"/>
      <c r="W287" s="64"/>
      <c r="X287" s="63"/>
      <c r="Z287" s="63"/>
      <c r="AA287" s="63"/>
      <c r="AB287" s="63"/>
      <c r="AC287" s="65"/>
    </row>
    <row r="288" s="42" customFormat="true" ht="13.5" hidden="false" customHeight="false" outlineLevel="0" collapsed="false">
      <c r="A288" s="45" t="s">
        <v>175</v>
      </c>
      <c r="B288" s="46" t="n">
        <v>396</v>
      </c>
      <c r="C288" s="46" t="n">
        <v>70</v>
      </c>
      <c r="D288" s="46" t="n">
        <v>43</v>
      </c>
      <c r="E288" s="46" t="n">
        <v>29</v>
      </c>
      <c r="F288" s="46" t="n">
        <v>2</v>
      </c>
      <c r="G288" s="46" t="n">
        <v>2</v>
      </c>
      <c r="H288" s="46" t="n">
        <v>10</v>
      </c>
      <c r="I288" s="46" t="n">
        <v>13</v>
      </c>
      <c r="J288" s="46" t="n">
        <v>136</v>
      </c>
      <c r="K288" s="46" t="n">
        <v>57</v>
      </c>
      <c r="L288" s="46" t="n">
        <v>286</v>
      </c>
      <c r="M288" s="46" t="n">
        <v>8</v>
      </c>
      <c r="N288" s="46" t="n">
        <v>2</v>
      </c>
      <c r="O288" s="46" t="n">
        <v>15</v>
      </c>
      <c r="P288" s="46" t="n">
        <v>28</v>
      </c>
      <c r="Q288" s="46"/>
      <c r="R288" s="46"/>
      <c r="S288" s="48"/>
      <c r="U288" s="48" t="n">
        <v>298</v>
      </c>
      <c r="V288" s="48" t="n">
        <v>270</v>
      </c>
      <c r="W288" s="49"/>
      <c r="X288" s="48" t="n">
        <v>396</v>
      </c>
      <c r="Z288" s="75" t="n">
        <v>39</v>
      </c>
      <c r="AA288" s="46" t="n">
        <v>1309</v>
      </c>
      <c r="AB288" s="46" t="n">
        <v>598</v>
      </c>
      <c r="AC288" s="0"/>
    </row>
    <row r="289" s="42" customFormat="true" ht="12.75" hidden="false" customHeight="false" outlineLevel="0" collapsed="false">
      <c r="A289" s="45" t="s">
        <v>176</v>
      </c>
      <c r="B289" s="46" t="n">
        <v>278</v>
      </c>
      <c r="C289" s="46" t="n">
        <v>48</v>
      </c>
      <c r="D289" s="46" t="n">
        <v>0</v>
      </c>
      <c r="E289" s="46" t="n">
        <v>14</v>
      </c>
      <c r="F289" s="46" t="n">
        <v>2</v>
      </c>
      <c r="G289" s="46" t="n">
        <v>0</v>
      </c>
      <c r="H289" s="46" t="n">
        <v>10</v>
      </c>
      <c r="I289" s="46" t="n">
        <v>7</v>
      </c>
      <c r="J289" s="46" t="n">
        <v>55</v>
      </c>
      <c r="K289" s="46" t="n">
        <v>61</v>
      </c>
      <c r="L289" s="46" t="n">
        <v>230</v>
      </c>
      <c r="M289" s="46" t="n">
        <v>6</v>
      </c>
      <c r="N289" s="46" t="n">
        <v>2</v>
      </c>
      <c r="O289" s="46" t="n">
        <v>6</v>
      </c>
      <c r="P289" s="46" t="n">
        <v>14</v>
      </c>
      <c r="Q289" s="46"/>
      <c r="R289" s="46"/>
      <c r="S289" s="48"/>
      <c r="U289" s="48" t="n">
        <v>212</v>
      </c>
      <c r="V289" s="48" t="n">
        <v>166</v>
      </c>
      <c r="W289" s="49"/>
      <c r="X289" s="48" t="n">
        <v>241</v>
      </c>
      <c r="Z289" s="75" t="n">
        <v>25</v>
      </c>
      <c r="AA289" s="46" t="n">
        <v>921</v>
      </c>
      <c r="AB289" s="46" t="n">
        <v>415</v>
      </c>
      <c r="AC289" s="50" t="n">
        <f aca="false">(AB289/AA289)*100</f>
        <v>45.0597176981542</v>
      </c>
    </row>
    <row r="290" s="42" customFormat="true" ht="12.75" hidden="false" customHeight="false" outlineLevel="0" collapsed="false">
      <c r="A290" s="45" t="s">
        <v>177</v>
      </c>
      <c r="B290" s="46" t="n">
        <v>174</v>
      </c>
      <c r="C290" s="46" t="n">
        <v>54</v>
      </c>
      <c r="D290" s="46" t="n">
        <v>40</v>
      </c>
      <c r="E290" s="46" t="n">
        <v>28</v>
      </c>
      <c r="F290" s="46" t="n">
        <v>7</v>
      </c>
      <c r="G290" s="46" t="n">
        <v>2</v>
      </c>
      <c r="H290" s="46" t="n">
        <v>2</v>
      </c>
      <c r="I290" s="46" t="n">
        <v>11</v>
      </c>
      <c r="J290" s="46" t="n">
        <v>45</v>
      </c>
      <c r="K290" s="46" t="n">
        <v>38</v>
      </c>
      <c r="L290" s="46" t="n">
        <v>145</v>
      </c>
      <c r="M290" s="46" t="n">
        <v>8</v>
      </c>
      <c r="N290" s="46" t="n">
        <v>7</v>
      </c>
      <c r="O290" s="46" t="n">
        <v>12</v>
      </c>
      <c r="P290" s="46" t="n">
        <v>30</v>
      </c>
      <c r="Q290" s="46"/>
      <c r="R290" s="46"/>
      <c r="S290" s="48"/>
      <c r="U290" s="48" t="n">
        <v>130</v>
      </c>
      <c r="V290" s="48" t="n">
        <v>191</v>
      </c>
      <c r="W290" s="49"/>
      <c r="X290" s="48" t="n">
        <v>216</v>
      </c>
      <c r="Z290" s="75" t="n">
        <v>48</v>
      </c>
      <c r="AA290" s="46" t="n">
        <v>747</v>
      </c>
      <c r="AB290" s="46" t="n">
        <v>344</v>
      </c>
      <c r="AC290" s="50" t="n">
        <f aca="false">(AB290/AA290)*100</f>
        <v>46.0508701472557</v>
      </c>
    </row>
    <row r="291" s="42" customFormat="true" ht="12.75" hidden="false" customHeight="false" outlineLevel="0" collapsed="false">
      <c r="A291" s="45" t="s">
        <v>178</v>
      </c>
      <c r="B291" s="46" t="n">
        <v>65</v>
      </c>
      <c r="C291" s="46" t="n">
        <v>23</v>
      </c>
      <c r="D291" s="46" t="n">
        <v>0</v>
      </c>
      <c r="E291" s="46" t="n">
        <v>4</v>
      </c>
      <c r="F291" s="46" t="n">
        <v>0</v>
      </c>
      <c r="G291" s="46" t="n">
        <v>0</v>
      </c>
      <c r="H291" s="46" t="n">
        <v>4</v>
      </c>
      <c r="I291" s="46" t="n">
        <v>6</v>
      </c>
      <c r="J291" s="46" t="n">
        <v>13</v>
      </c>
      <c r="K291" s="46" t="n">
        <v>10</v>
      </c>
      <c r="L291" s="46" t="n">
        <v>58</v>
      </c>
      <c r="M291" s="46" t="n">
        <v>2</v>
      </c>
      <c r="N291" s="46" t="n">
        <v>3</v>
      </c>
      <c r="O291" s="46" t="n">
        <v>2</v>
      </c>
      <c r="P291" s="46" t="n">
        <v>3</v>
      </c>
      <c r="Q291" s="46"/>
      <c r="R291" s="46"/>
      <c r="S291" s="48"/>
      <c r="U291" s="48" t="n">
        <v>57</v>
      </c>
      <c r="V291" s="48" t="n">
        <v>48</v>
      </c>
      <c r="W291" s="49"/>
      <c r="X291" s="48" t="n">
        <v>71</v>
      </c>
      <c r="Z291" s="75" t="n">
        <v>16</v>
      </c>
      <c r="AA291" s="46" t="n">
        <v>212</v>
      </c>
      <c r="AB291" s="46" t="n">
        <v>114</v>
      </c>
      <c r="AC291" s="50" t="n">
        <f aca="false">(AB291/AA291)*100</f>
        <v>53.7735849056604</v>
      </c>
    </row>
    <row r="292" s="42" customFormat="true" ht="12.75" hidden="false" customHeight="false" outlineLevel="0" collapsed="false">
      <c r="A292" s="45" t="s">
        <v>179</v>
      </c>
      <c r="B292" s="46" t="n">
        <v>206</v>
      </c>
      <c r="C292" s="46" t="n">
        <v>74</v>
      </c>
      <c r="D292" s="46" t="n">
        <v>26</v>
      </c>
      <c r="E292" s="46" t="n">
        <v>23</v>
      </c>
      <c r="F292" s="46" t="n">
        <v>2</v>
      </c>
      <c r="G292" s="46" t="n">
        <v>3</v>
      </c>
      <c r="H292" s="46" t="n">
        <v>18</v>
      </c>
      <c r="I292" s="46" t="n">
        <v>13</v>
      </c>
      <c r="J292" s="46" t="n">
        <v>71</v>
      </c>
      <c r="K292" s="46" t="n">
        <v>55</v>
      </c>
      <c r="L292" s="46" t="n">
        <v>143</v>
      </c>
      <c r="M292" s="46" t="n">
        <v>4</v>
      </c>
      <c r="N292" s="46" t="n">
        <v>1</v>
      </c>
      <c r="O292" s="46" t="n">
        <v>18</v>
      </c>
      <c r="P292" s="46" t="n">
        <v>25</v>
      </c>
      <c r="Q292" s="46"/>
      <c r="R292" s="46"/>
      <c r="S292" s="48"/>
      <c r="U292" s="48" t="n">
        <v>185</v>
      </c>
      <c r="V292" s="48" t="n">
        <v>169</v>
      </c>
      <c r="W292" s="49"/>
      <c r="X292" s="48" t="n">
        <v>237</v>
      </c>
      <c r="Z292" s="75" t="n">
        <v>25</v>
      </c>
      <c r="AA292" s="46" t="n">
        <v>1197</v>
      </c>
      <c r="AB292" s="46" t="n">
        <v>369</v>
      </c>
      <c r="AC292" s="50" t="n">
        <f aca="false">(AB292/AA292)*100</f>
        <v>30.8270676691729</v>
      </c>
    </row>
    <row r="293" s="42" customFormat="true" ht="12.75" hidden="false" customHeight="false" outlineLevel="0" collapsed="false">
      <c r="A293" s="45" t="s">
        <v>180</v>
      </c>
      <c r="B293" s="46" t="n">
        <v>57</v>
      </c>
      <c r="C293" s="46" t="n">
        <v>17</v>
      </c>
      <c r="D293" s="46" t="n">
        <v>13</v>
      </c>
      <c r="E293" s="46" t="n">
        <v>2</v>
      </c>
      <c r="F293" s="46" t="n">
        <v>0</v>
      </c>
      <c r="G293" s="46" t="n">
        <v>2</v>
      </c>
      <c r="H293" s="46" t="n">
        <v>0</v>
      </c>
      <c r="I293" s="46" t="n">
        <v>3</v>
      </c>
      <c r="J293" s="46" t="n">
        <v>4</v>
      </c>
      <c r="K293" s="46" t="n">
        <v>23</v>
      </c>
      <c r="L293" s="46" t="n">
        <v>51</v>
      </c>
      <c r="M293" s="46" t="n">
        <v>1</v>
      </c>
      <c r="N293" s="46" t="n">
        <v>2</v>
      </c>
      <c r="O293" s="46" t="n">
        <v>1</v>
      </c>
      <c r="P293" s="46" t="n">
        <v>0</v>
      </c>
      <c r="Q293" s="46"/>
      <c r="R293" s="46"/>
      <c r="S293" s="48"/>
      <c r="U293" s="48" t="n">
        <v>50</v>
      </c>
      <c r="V293" s="48" t="n">
        <v>45</v>
      </c>
      <c r="W293" s="49"/>
      <c r="X293" s="48" t="n">
        <v>67</v>
      </c>
      <c r="Z293" s="75" t="n">
        <v>6</v>
      </c>
      <c r="AA293" s="46" t="n">
        <v>242</v>
      </c>
      <c r="AB293" s="46" t="n">
        <v>99</v>
      </c>
      <c r="AC293" s="50" t="n">
        <f aca="false">(AB293/AA293)*100</f>
        <v>40.9090909090909</v>
      </c>
    </row>
    <row r="294" s="42" customFormat="true" ht="12.75" hidden="false" customHeight="false" outlineLevel="0" collapsed="false">
      <c r="A294" s="45" t="s">
        <v>181</v>
      </c>
      <c r="B294" s="46" t="n">
        <v>62</v>
      </c>
      <c r="C294" s="46" t="n">
        <v>17</v>
      </c>
      <c r="D294" s="46" t="n">
        <v>0</v>
      </c>
      <c r="E294" s="46" t="n">
        <v>8</v>
      </c>
      <c r="F294" s="46" t="n">
        <v>0</v>
      </c>
      <c r="G294" s="46" t="n">
        <v>0</v>
      </c>
      <c r="H294" s="46" t="n">
        <v>4</v>
      </c>
      <c r="I294" s="46" t="n">
        <v>2</v>
      </c>
      <c r="J294" s="46" t="n">
        <v>27</v>
      </c>
      <c r="K294" s="46" t="n">
        <v>4</v>
      </c>
      <c r="L294" s="46" t="n">
        <v>41</v>
      </c>
      <c r="M294" s="46" t="n">
        <v>4</v>
      </c>
      <c r="N294" s="46" t="n">
        <v>2</v>
      </c>
      <c r="O294" s="46" t="n">
        <v>3</v>
      </c>
      <c r="P294" s="46" t="n">
        <v>6</v>
      </c>
      <c r="Q294" s="46"/>
      <c r="R294" s="46"/>
      <c r="S294" s="48"/>
      <c r="U294" s="48" t="n">
        <v>46</v>
      </c>
      <c r="V294" s="48" t="n">
        <v>44</v>
      </c>
      <c r="W294" s="49"/>
      <c r="X294" s="48" t="n">
        <v>60</v>
      </c>
      <c r="Z294" s="75"/>
      <c r="AA294" s="46"/>
      <c r="AB294" s="46" t="n">
        <v>102</v>
      </c>
      <c r="AC294" s="50"/>
    </row>
    <row r="295" s="55" customFormat="true" ht="12.75" hidden="false" customHeight="false" outlineLevel="0" collapsed="false">
      <c r="A295" s="52" t="s">
        <v>43</v>
      </c>
      <c r="B295" s="53" t="n">
        <f aca="false">SUM(B288:B294)</f>
        <v>1238</v>
      </c>
      <c r="C295" s="53" t="n">
        <f aca="false">SUM(C288:C294)</f>
        <v>303</v>
      </c>
      <c r="D295" s="53" t="n">
        <f aca="false">SUM(D288:D294)</f>
        <v>122</v>
      </c>
      <c r="E295" s="53" t="n">
        <f aca="false">SUM(E288:E294)</f>
        <v>108</v>
      </c>
      <c r="F295" s="53" t="n">
        <f aca="false">SUM(F288:F294)</f>
        <v>13</v>
      </c>
      <c r="G295" s="53" t="n">
        <f aca="false">SUM(G288:G294)</f>
        <v>9</v>
      </c>
      <c r="H295" s="53" t="n">
        <f aca="false">SUM(H288:H294)</f>
        <v>48</v>
      </c>
      <c r="I295" s="53" t="n">
        <f aca="false">SUM(I288:I294)</f>
        <v>55</v>
      </c>
      <c r="J295" s="53" t="n">
        <f aca="false">SUM(J288:J294)</f>
        <v>351</v>
      </c>
      <c r="K295" s="53" t="n">
        <f aca="false">SUM(K288:K294)</f>
        <v>248</v>
      </c>
      <c r="L295" s="53" t="n">
        <f aca="false">SUM(L288:L294)</f>
        <v>954</v>
      </c>
      <c r="M295" s="53" t="n">
        <f aca="false">SUM(M288:M294)</f>
        <v>33</v>
      </c>
      <c r="N295" s="53" t="n">
        <f aca="false">SUM(N288:N294)</f>
        <v>19</v>
      </c>
      <c r="O295" s="53" t="n">
        <f aca="false">SUM(O288:O294)</f>
        <v>57</v>
      </c>
      <c r="P295" s="53" t="n">
        <f aca="false">SUM(P288:P294)</f>
        <v>106</v>
      </c>
      <c r="Q295" s="53" t="n">
        <f aca="false">SUM(Q288:Q294)</f>
        <v>0</v>
      </c>
      <c r="R295" s="53" t="n">
        <f aca="false">SUM(R288:R294)</f>
        <v>0</v>
      </c>
      <c r="S295" s="54" t="n">
        <f aca="false">SUM(S288:S294)</f>
        <v>0</v>
      </c>
      <c r="U295" s="56" t="n">
        <f aca="false">SUM(U288:U294)</f>
        <v>978</v>
      </c>
      <c r="V295" s="73" t="n">
        <f aca="false">SUM(V288:V294)</f>
        <v>933</v>
      </c>
      <c r="W295" s="57"/>
      <c r="X295" s="54" t="n">
        <f aca="false">SUM(X288:X294)</f>
        <v>1288</v>
      </c>
      <c r="Z295" s="53" t="n">
        <f aca="false">SUM(Z288:Z294)</f>
        <v>159</v>
      </c>
      <c r="AA295" s="53" t="n">
        <f aca="false">SUM(AA288:AA294)</f>
        <v>4628</v>
      </c>
      <c r="AB295" s="58" t="n">
        <f aca="false">SUM(AB288:AB294)</f>
        <v>2041</v>
      </c>
      <c r="AC295" s="59" t="n">
        <f aca="false">(AB295/AA295)*100</f>
        <v>44.1011235955056</v>
      </c>
    </row>
    <row r="296" s="42" customFormat="true" ht="13.5" hidden="false" customHeight="false" outlineLevel="0" collapsed="false">
      <c r="A296" s="7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U296" s="2"/>
      <c r="V296" s="2"/>
      <c r="W296" s="2"/>
      <c r="X296" s="2"/>
      <c r="Z296" s="61"/>
      <c r="AA296" s="61"/>
      <c r="AB296" s="61"/>
      <c r="AC296" s="5"/>
    </row>
    <row r="297" s="42" customFormat="true" ht="13.5" hidden="false" customHeight="false" outlineLevel="0" collapsed="false">
      <c r="A297" s="62" t="s">
        <v>182</v>
      </c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U297" s="63"/>
      <c r="V297" s="63"/>
      <c r="W297" s="64"/>
      <c r="X297" s="63"/>
      <c r="Z297" s="63"/>
      <c r="AA297" s="63"/>
      <c r="AB297" s="63"/>
      <c r="AC297" s="65"/>
    </row>
    <row r="298" s="42" customFormat="true" ht="12.75" hidden="false" customHeight="false" outlineLevel="0" collapsed="false">
      <c r="A298" s="45" t="s">
        <v>183</v>
      </c>
      <c r="B298" s="46" t="n">
        <v>277</v>
      </c>
      <c r="C298" s="46" t="n">
        <v>71</v>
      </c>
      <c r="D298" s="46" t="n">
        <v>62</v>
      </c>
      <c r="E298" s="46" t="n">
        <v>43</v>
      </c>
      <c r="F298" s="46" t="n">
        <v>4</v>
      </c>
      <c r="G298" s="46" t="n">
        <v>7</v>
      </c>
      <c r="H298" s="46" t="n">
        <v>24</v>
      </c>
      <c r="I298" s="46" t="n">
        <v>7</v>
      </c>
      <c r="J298" s="46" t="n">
        <v>78</v>
      </c>
      <c r="K298" s="46" t="n">
        <v>41</v>
      </c>
      <c r="L298" s="46" t="n">
        <v>196</v>
      </c>
      <c r="M298" s="46" t="n">
        <v>9</v>
      </c>
      <c r="N298" s="46" t="n">
        <v>8</v>
      </c>
      <c r="O298" s="46" t="n">
        <v>3</v>
      </c>
      <c r="P298" s="46" t="n">
        <v>48</v>
      </c>
      <c r="Q298" s="46"/>
      <c r="R298" s="46"/>
      <c r="S298" s="48"/>
      <c r="U298" s="48" t="n">
        <v>171</v>
      </c>
      <c r="V298" s="48" t="n">
        <v>262</v>
      </c>
      <c r="W298" s="49"/>
      <c r="X298" s="48" t="n">
        <v>337</v>
      </c>
      <c r="Z298" s="75" t="n">
        <v>33</v>
      </c>
      <c r="AA298" s="46" t="n">
        <v>1368</v>
      </c>
      <c r="AB298" s="46" t="n">
        <v>531</v>
      </c>
      <c r="AC298" s="50" t="n">
        <f aca="false">(AB298/AA298)*100</f>
        <v>38.8157894736842</v>
      </c>
    </row>
    <row r="299" s="42" customFormat="true" ht="12.75" hidden="false" customHeight="false" outlineLevel="0" collapsed="false">
      <c r="A299" s="45" t="s">
        <v>184</v>
      </c>
      <c r="B299" s="46" t="n">
        <v>469</v>
      </c>
      <c r="C299" s="46" t="n">
        <v>125</v>
      </c>
      <c r="D299" s="46" t="n">
        <v>73</v>
      </c>
      <c r="E299" s="46" t="n">
        <v>58</v>
      </c>
      <c r="F299" s="46" t="n">
        <v>3</v>
      </c>
      <c r="G299" s="46" t="n">
        <v>9</v>
      </c>
      <c r="H299" s="46" t="n">
        <v>37</v>
      </c>
      <c r="I299" s="46" t="n">
        <v>8</v>
      </c>
      <c r="J299" s="46" t="n">
        <v>130</v>
      </c>
      <c r="K299" s="46" t="n">
        <v>32</v>
      </c>
      <c r="L299" s="46" t="n">
        <v>364</v>
      </c>
      <c r="M299" s="46" t="n">
        <v>26</v>
      </c>
      <c r="N299" s="46" t="n">
        <v>5</v>
      </c>
      <c r="O299" s="46" t="n">
        <v>6</v>
      </c>
      <c r="P299" s="46" t="n">
        <v>57</v>
      </c>
      <c r="Q299" s="46"/>
      <c r="R299" s="46"/>
      <c r="S299" s="48"/>
      <c r="U299" s="48" t="n">
        <v>323</v>
      </c>
      <c r="V299" s="48" t="n">
        <v>351</v>
      </c>
      <c r="W299" s="49"/>
      <c r="X299" s="48" t="n">
        <v>529</v>
      </c>
      <c r="Z299" s="75" t="n">
        <v>31</v>
      </c>
      <c r="AA299" s="46" t="n">
        <v>1875</v>
      </c>
      <c r="AB299" s="46" t="n">
        <v>801</v>
      </c>
      <c r="AC299" s="50" t="n">
        <f aca="false">(AB299/AA299)*100</f>
        <v>42.72</v>
      </c>
    </row>
    <row r="300" s="42" customFormat="true" ht="12.75" hidden="false" customHeight="false" outlineLevel="0" collapsed="false">
      <c r="A300" s="45" t="s">
        <v>185</v>
      </c>
      <c r="B300" s="46" t="n">
        <v>24</v>
      </c>
      <c r="C300" s="46" t="n">
        <v>6</v>
      </c>
      <c r="D300" s="46" t="n">
        <v>3</v>
      </c>
      <c r="E300" s="46" t="n">
        <v>2</v>
      </c>
      <c r="F300" s="46" t="n">
        <v>0</v>
      </c>
      <c r="G300" s="46" t="n">
        <v>0</v>
      </c>
      <c r="H300" s="46" t="n">
        <v>1</v>
      </c>
      <c r="I300" s="46" t="n">
        <v>1</v>
      </c>
      <c r="J300" s="46" t="n">
        <v>7</v>
      </c>
      <c r="K300" s="46" t="n">
        <v>4</v>
      </c>
      <c r="L300" s="46" t="n">
        <v>14</v>
      </c>
      <c r="M300" s="46" t="n">
        <v>1</v>
      </c>
      <c r="N300" s="46" t="n">
        <v>1</v>
      </c>
      <c r="O300" s="46" t="n">
        <v>0</v>
      </c>
      <c r="P300" s="46" t="n">
        <v>2</v>
      </c>
      <c r="Q300" s="46"/>
      <c r="R300" s="46"/>
      <c r="S300" s="48"/>
      <c r="U300" s="48" t="n">
        <v>16</v>
      </c>
      <c r="V300" s="48" t="n">
        <v>13</v>
      </c>
      <c r="W300" s="49"/>
      <c r="X300" s="48" t="n">
        <v>24</v>
      </c>
      <c r="Z300" s="75" t="n">
        <v>2</v>
      </c>
      <c r="AA300" s="46" t="n">
        <v>95</v>
      </c>
      <c r="AB300" s="46" t="n">
        <v>37</v>
      </c>
      <c r="AC300" s="50" t="n">
        <f aca="false">(AB300/AA300)*100</f>
        <v>38.9473684210526</v>
      </c>
    </row>
    <row r="301" s="42" customFormat="true" ht="12.75" hidden="false" customHeight="false" outlineLevel="0" collapsed="false">
      <c r="A301" s="45" t="s">
        <v>186</v>
      </c>
      <c r="B301" s="46" t="n">
        <v>111</v>
      </c>
      <c r="C301" s="46" t="n">
        <v>77</v>
      </c>
      <c r="D301" s="46" t="n">
        <v>12</v>
      </c>
      <c r="E301" s="46" t="n">
        <v>13</v>
      </c>
      <c r="F301" s="46" t="n">
        <v>1</v>
      </c>
      <c r="G301" s="46" t="n">
        <v>2</v>
      </c>
      <c r="H301" s="46" t="n">
        <v>4</v>
      </c>
      <c r="I301" s="46" t="n">
        <v>4</v>
      </c>
      <c r="J301" s="46" t="n">
        <v>87</v>
      </c>
      <c r="K301" s="46" t="n">
        <v>16</v>
      </c>
      <c r="L301" s="46" t="n">
        <v>68</v>
      </c>
      <c r="M301" s="46" t="n">
        <v>3</v>
      </c>
      <c r="N301" s="46" t="n">
        <v>4</v>
      </c>
      <c r="O301" s="46" t="n">
        <v>3</v>
      </c>
      <c r="P301" s="46" t="n">
        <v>14</v>
      </c>
      <c r="Q301" s="46"/>
      <c r="R301" s="46"/>
      <c r="S301" s="48"/>
      <c r="U301" s="48" t="n">
        <v>138</v>
      </c>
      <c r="V301" s="48" t="n">
        <v>55</v>
      </c>
      <c r="W301" s="49"/>
      <c r="X301" s="48" t="n">
        <v>147</v>
      </c>
      <c r="Z301" s="75" t="n">
        <v>11</v>
      </c>
      <c r="AA301" s="46" t="n">
        <v>642</v>
      </c>
      <c r="AB301" s="46" t="n">
        <v>226</v>
      </c>
      <c r="AC301" s="50" t="n">
        <f aca="false">(AB301/AA301)*100</f>
        <v>35.202492211838</v>
      </c>
    </row>
    <row r="302" s="42" customFormat="true" ht="12.75" hidden="false" customHeight="false" outlineLevel="0" collapsed="false">
      <c r="A302" s="45" t="s">
        <v>187</v>
      </c>
      <c r="B302" s="46" t="n">
        <v>127</v>
      </c>
      <c r="C302" s="46" t="n">
        <v>31</v>
      </c>
      <c r="D302" s="46" t="n">
        <v>25</v>
      </c>
      <c r="E302" s="46" t="n">
        <v>32</v>
      </c>
      <c r="F302" s="46" t="n">
        <v>2</v>
      </c>
      <c r="G302" s="46" t="n">
        <v>2</v>
      </c>
      <c r="H302" s="46" t="n">
        <v>2</v>
      </c>
      <c r="I302" s="46" t="n">
        <v>1</v>
      </c>
      <c r="J302" s="46" t="n">
        <v>39</v>
      </c>
      <c r="K302" s="46" t="n">
        <v>12</v>
      </c>
      <c r="L302" s="46" t="n">
        <v>96</v>
      </c>
      <c r="M302" s="46" t="n">
        <v>10</v>
      </c>
      <c r="N302" s="46" t="n">
        <v>5</v>
      </c>
      <c r="O302" s="46" t="n">
        <v>5</v>
      </c>
      <c r="P302" s="46" t="n">
        <v>34</v>
      </c>
      <c r="Q302" s="46"/>
      <c r="R302" s="46"/>
      <c r="S302" s="48"/>
      <c r="U302" s="48" t="n">
        <v>109</v>
      </c>
      <c r="V302" s="48" t="n">
        <v>106</v>
      </c>
      <c r="W302" s="49"/>
      <c r="X302" s="48" t="n">
        <v>160</v>
      </c>
      <c r="Z302" s="75" t="n">
        <v>10</v>
      </c>
      <c r="AA302" s="46" t="n">
        <v>638</v>
      </c>
      <c r="AB302" s="46" t="n">
        <v>241</v>
      </c>
      <c r="AC302" s="50" t="n">
        <f aca="false">(AB302/AA302)*100</f>
        <v>37.7742946708464</v>
      </c>
    </row>
    <row r="303" s="42" customFormat="true" ht="12.75" hidden="false" customHeight="false" outlineLevel="0" collapsed="false">
      <c r="A303" s="45" t="s">
        <v>188</v>
      </c>
      <c r="B303" s="46" t="n">
        <v>115</v>
      </c>
      <c r="C303" s="46" t="n">
        <v>42</v>
      </c>
      <c r="D303" s="46" t="n">
        <v>25</v>
      </c>
      <c r="E303" s="46" t="n">
        <v>8</v>
      </c>
      <c r="F303" s="46" t="n">
        <v>1</v>
      </c>
      <c r="G303" s="46" t="n">
        <v>3</v>
      </c>
      <c r="H303" s="46" t="n">
        <v>9</v>
      </c>
      <c r="I303" s="46" t="n">
        <v>2</v>
      </c>
      <c r="J303" s="46" t="n">
        <v>46</v>
      </c>
      <c r="K303" s="46" t="n">
        <v>22</v>
      </c>
      <c r="L303" s="46" t="n">
        <v>83</v>
      </c>
      <c r="M303" s="46" t="n">
        <v>0</v>
      </c>
      <c r="N303" s="46" t="n">
        <v>3</v>
      </c>
      <c r="O303" s="46" t="n">
        <v>3</v>
      </c>
      <c r="P303" s="46" t="n">
        <v>14</v>
      </c>
      <c r="Q303" s="46"/>
      <c r="R303" s="46"/>
      <c r="S303" s="48"/>
      <c r="U303" s="48" t="n">
        <v>111</v>
      </c>
      <c r="V303" s="48" t="n">
        <v>79</v>
      </c>
      <c r="W303" s="49"/>
      <c r="X303" s="48" t="n">
        <v>141</v>
      </c>
      <c r="Z303" s="75" t="n">
        <v>26</v>
      </c>
      <c r="AA303" s="46" t="n">
        <v>542</v>
      </c>
      <c r="AB303" s="46" t="n">
        <v>215</v>
      </c>
      <c r="AC303" s="50" t="n">
        <f aca="false">(AB303/AA303)*100</f>
        <v>39.6678966789668</v>
      </c>
    </row>
    <row r="304" s="42" customFormat="true" ht="12.75" hidden="false" customHeight="false" outlineLevel="0" collapsed="false">
      <c r="A304" s="45" t="s">
        <v>189</v>
      </c>
      <c r="B304" s="46" t="n">
        <v>127</v>
      </c>
      <c r="C304" s="46" t="n">
        <v>43</v>
      </c>
      <c r="D304" s="46" t="n">
        <v>28</v>
      </c>
      <c r="E304" s="46" t="n">
        <v>22</v>
      </c>
      <c r="F304" s="46" t="n">
        <v>4</v>
      </c>
      <c r="G304" s="46" t="n">
        <v>4</v>
      </c>
      <c r="H304" s="46" t="n">
        <v>9</v>
      </c>
      <c r="I304" s="46" t="n">
        <v>3</v>
      </c>
      <c r="J304" s="46" t="n">
        <v>45</v>
      </c>
      <c r="K304" s="46" t="n">
        <v>27</v>
      </c>
      <c r="L304" s="46" t="n">
        <v>75</v>
      </c>
      <c r="M304" s="46" t="n">
        <v>11</v>
      </c>
      <c r="N304" s="46" t="n">
        <v>7</v>
      </c>
      <c r="O304" s="46" t="n">
        <v>4</v>
      </c>
      <c r="P304" s="46" t="n">
        <v>23</v>
      </c>
      <c r="Q304" s="46"/>
      <c r="R304" s="46"/>
      <c r="S304" s="48"/>
      <c r="U304" s="48" t="n">
        <v>112</v>
      </c>
      <c r="V304" s="48" t="n">
        <v>96</v>
      </c>
      <c r="W304" s="49"/>
      <c r="X304" s="48" t="n">
        <v>159</v>
      </c>
      <c r="Z304" s="75" t="n">
        <v>21</v>
      </c>
      <c r="AA304" s="46" t="n">
        <v>675</v>
      </c>
      <c r="AB304" s="46" t="n">
        <v>253</v>
      </c>
      <c r="AC304" s="50" t="n">
        <f aca="false">(AB304/AA304)*100</f>
        <v>37.4814814814815</v>
      </c>
    </row>
    <row r="305" s="42" customFormat="true" ht="12.75" hidden="false" customHeight="false" outlineLevel="0" collapsed="false">
      <c r="A305" s="45" t="s">
        <v>190</v>
      </c>
      <c r="B305" s="46" t="n">
        <v>68</v>
      </c>
      <c r="C305" s="46" t="n">
        <v>20</v>
      </c>
      <c r="D305" s="46" t="n">
        <v>11</v>
      </c>
      <c r="E305" s="46" t="n">
        <v>21</v>
      </c>
      <c r="F305" s="46" t="n">
        <v>2</v>
      </c>
      <c r="G305" s="46" t="n">
        <v>2</v>
      </c>
      <c r="H305" s="46" t="n">
        <v>2</v>
      </c>
      <c r="I305" s="46" t="n">
        <v>2</v>
      </c>
      <c r="J305" s="46" t="n">
        <v>16</v>
      </c>
      <c r="K305" s="46" t="n">
        <v>7</v>
      </c>
      <c r="L305" s="46" t="n">
        <v>56</v>
      </c>
      <c r="M305" s="46" t="n">
        <v>0</v>
      </c>
      <c r="N305" s="46" t="n">
        <v>5</v>
      </c>
      <c r="O305" s="46" t="n">
        <v>0</v>
      </c>
      <c r="P305" s="46" t="n">
        <v>24</v>
      </c>
      <c r="Q305" s="46"/>
      <c r="R305" s="46"/>
      <c r="S305" s="48"/>
      <c r="U305" s="48" t="n">
        <v>54</v>
      </c>
      <c r="V305" s="48" t="n">
        <v>63</v>
      </c>
      <c r="W305" s="49"/>
      <c r="X305" s="48" t="n">
        <v>88</v>
      </c>
      <c r="Z305" s="75" t="n">
        <v>4</v>
      </c>
      <c r="AA305" s="46" t="n">
        <v>333</v>
      </c>
      <c r="AB305" s="46" t="n">
        <v>142</v>
      </c>
      <c r="AC305" s="50" t="n">
        <f aca="false">(AB305/AA305)*100</f>
        <v>42.6426426426426</v>
      </c>
    </row>
    <row r="306" s="42" customFormat="true" ht="12.75" hidden="false" customHeight="false" outlineLevel="0" collapsed="false">
      <c r="A306" s="45" t="s">
        <v>191</v>
      </c>
      <c r="B306" s="46" t="n">
        <v>91</v>
      </c>
      <c r="C306" s="46" t="n">
        <v>32</v>
      </c>
      <c r="D306" s="46" t="n">
        <v>20</v>
      </c>
      <c r="E306" s="46" t="n">
        <v>42</v>
      </c>
      <c r="F306" s="46" t="n">
        <v>3</v>
      </c>
      <c r="G306" s="46" t="n">
        <v>4</v>
      </c>
      <c r="H306" s="46" t="n">
        <v>4</v>
      </c>
      <c r="I306" s="46" t="n">
        <v>0</v>
      </c>
      <c r="J306" s="46" t="n">
        <v>37</v>
      </c>
      <c r="K306" s="46" t="n">
        <v>10</v>
      </c>
      <c r="L306" s="46" t="n">
        <v>66</v>
      </c>
      <c r="M306" s="46" t="n">
        <v>4</v>
      </c>
      <c r="N306" s="46" t="n">
        <v>9</v>
      </c>
      <c r="O306" s="46" t="n">
        <v>2</v>
      </c>
      <c r="P306" s="46" t="n">
        <v>44</v>
      </c>
      <c r="Q306" s="46"/>
      <c r="R306" s="46"/>
      <c r="S306" s="48"/>
      <c r="U306" s="48" t="n">
        <v>73</v>
      </c>
      <c r="V306" s="48" t="n">
        <v>103</v>
      </c>
      <c r="W306" s="49"/>
      <c r="X306" s="48" t="n">
        <v>147</v>
      </c>
      <c r="Z306" s="75" t="n">
        <v>18</v>
      </c>
      <c r="AA306" s="46" t="n">
        <v>833</v>
      </c>
      <c r="AB306" s="46" t="n">
        <v>201</v>
      </c>
      <c r="AC306" s="50" t="n">
        <f aca="false">(AB306/AA306)*100</f>
        <v>24.1296518607443</v>
      </c>
    </row>
    <row r="307" s="42" customFormat="true" ht="12.75" hidden="false" customHeight="false" outlineLevel="0" collapsed="false">
      <c r="A307" s="45" t="s">
        <v>192</v>
      </c>
      <c r="B307" s="46" t="n">
        <v>130</v>
      </c>
      <c r="C307" s="46" t="n">
        <v>38</v>
      </c>
      <c r="D307" s="46" t="n">
        <v>12</v>
      </c>
      <c r="E307" s="46" t="n">
        <v>7</v>
      </c>
      <c r="F307" s="46" t="n">
        <v>1</v>
      </c>
      <c r="G307" s="46" t="n">
        <v>7</v>
      </c>
      <c r="H307" s="46" t="n">
        <v>2</v>
      </c>
      <c r="I307" s="46" t="n">
        <v>4</v>
      </c>
      <c r="J307" s="46" t="n">
        <v>58</v>
      </c>
      <c r="K307" s="46" t="n">
        <v>10</v>
      </c>
      <c r="L307" s="46" t="n">
        <v>80</v>
      </c>
      <c r="M307" s="46" t="n">
        <v>2</v>
      </c>
      <c r="N307" s="46" t="n">
        <v>7</v>
      </c>
      <c r="O307" s="46" t="n">
        <v>3</v>
      </c>
      <c r="P307" s="46" t="n">
        <v>15</v>
      </c>
      <c r="Q307" s="46"/>
      <c r="R307" s="46"/>
      <c r="S307" s="48"/>
      <c r="U307" s="48" t="n">
        <v>100</v>
      </c>
      <c r="V307" s="48" t="n">
        <v>84</v>
      </c>
      <c r="W307" s="49"/>
      <c r="X307" s="48" t="n">
        <v>147</v>
      </c>
      <c r="Z307" s="75" t="n">
        <v>19</v>
      </c>
      <c r="AA307" s="46" t="n">
        <v>827</v>
      </c>
      <c r="AB307" s="46" t="n">
        <v>213</v>
      </c>
      <c r="AC307" s="50" t="n">
        <f aca="false">(AB307/AA307)*100</f>
        <v>25.7557436517533</v>
      </c>
    </row>
    <row r="308" s="42" customFormat="true" ht="12.75" hidden="false" customHeight="false" outlineLevel="0" collapsed="false">
      <c r="A308" s="45" t="s">
        <v>193</v>
      </c>
      <c r="B308" s="46" t="n">
        <v>97</v>
      </c>
      <c r="C308" s="46" t="n">
        <v>37</v>
      </c>
      <c r="D308" s="46" t="n">
        <v>23</v>
      </c>
      <c r="E308" s="46" t="n">
        <v>31</v>
      </c>
      <c r="F308" s="46" t="n">
        <v>2</v>
      </c>
      <c r="G308" s="46" t="n">
        <v>3</v>
      </c>
      <c r="H308" s="46" t="n">
        <v>2</v>
      </c>
      <c r="I308" s="46" t="n">
        <v>3</v>
      </c>
      <c r="J308" s="46" t="n">
        <v>36</v>
      </c>
      <c r="K308" s="46" t="n">
        <v>12</v>
      </c>
      <c r="L308" s="46" t="n">
        <v>71</v>
      </c>
      <c r="M308" s="46" t="n">
        <v>7</v>
      </c>
      <c r="N308" s="46" t="n">
        <v>7</v>
      </c>
      <c r="O308" s="46" t="n">
        <v>2</v>
      </c>
      <c r="P308" s="46" t="n">
        <v>34</v>
      </c>
      <c r="Q308" s="46"/>
      <c r="R308" s="46"/>
      <c r="S308" s="48"/>
      <c r="U308" s="48" t="n">
        <v>89</v>
      </c>
      <c r="V308" s="48" t="n">
        <v>86</v>
      </c>
      <c r="W308" s="49"/>
      <c r="X308" s="48" t="n">
        <v>140</v>
      </c>
      <c r="Z308" s="75" t="n">
        <v>15</v>
      </c>
      <c r="AA308" s="46" t="n">
        <v>402</v>
      </c>
      <c r="AB308" s="46" t="n">
        <v>210</v>
      </c>
      <c r="AC308" s="50" t="n">
        <f aca="false">(AB308/AA308)*100</f>
        <v>52.2388059701493</v>
      </c>
    </row>
    <row r="309" s="42" customFormat="true" ht="12.75" hidden="false" customHeight="false" outlineLevel="0" collapsed="false">
      <c r="A309" s="45" t="s">
        <v>194</v>
      </c>
      <c r="B309" s="46" t="n">
        <v>126</v>
      </c>
      <c r="C309" s="46" t="n">
        <v>47</v>
      </c>
      <c r="D309" s="46" t="n">
        <v>22</v>
      </c>
      <c r="E309" s="46" t="n">
        <v>15</v>
      </c>
      <c r="F309" s="46" t="n">
        <v>5</v>
      </c>
      <c r="G309" s="46" t="n">
        <v>2</v>
      </c>
      <c r="H309" s="46" t="n">
        <v>13</v>
      </c>
      <c r="I309" s="46" t="n">
        <v>1</v>
      </c>
      <c r="J309" s="46" t="n">
        <v>43</v>
      </c>
      <c r="K309" s="46" t="n">
        <v>12</v>
      </c>
      <c r="L309" s="46" t="n">
        <v>105</v>
      </c>
      <c r="M309" s="46" t="n">
        <v>10</v>
      </c>
      <c r="N309" s="46" t="n">
        <v>3</v>
      </c>
      <c r="O309" s="46" t="n">
        <v>3</v>
      </c>
      <c r="P309" s="46" t="n">
        <v>17</v>
      </c>
      <c r="Q309" s="46"/>
      <c r="R309" s="46"/>
      <c r="S309" s="48"/>
      <c r="U309" s="48" t="n">
        <v>108</v>
      </c>
      <c r="V309" s="48" t="n">
        <v>101</v>
      </c>
      <c r="W309" s="49"/>
      <c r="X309" s="48" t="n">
        <v>153</v>
      </c>
      <c r="Z309" s="75" t="n">
        <v>17</v>
      </c>
      <c r="AA309" s="46" t="n">
        <v>561</v>
      </c>
      <c r="AB309" s="46" t="n">
        <v>237</v>
      </c>
      <c r="AC309" s="50" t="n">
        <f aca="false">(AB309/AA309)*100</f>
        <v>42.2459893048128</v>
      </c>
    </row>
    <row r="310" s="42" customFormat="true" ht="12.75" hidden="false" customHeight="false" outlineLevel="0" collapsed="false">
      <c r="A310" s="45" t="s">
        <v>195</v>
      </c>
      <c r="B310" s="46" t="n">
        <v>145</v>
      </c>
      <c r="C310" s="46" t="n">
        <v>56</v>
      </c>
      <c r="D310" s="46" t="n">
        <v>48</v>
      </c>
      <c r="E310" s="46" t="n">
        <v>23</v>
      </c>
      <c r="F310" s="46" t="n">
        <v>1</v>
      </c>
      <c r="G310" s="46" t="n">
        <v>8</v>
      </c>
      <c r="H310" s="46" t="n">
        <v>12</v>
      </c>
      <c r="I310" s="46" t="n">
        <v>2</v>
      </c>
      <c r="J310" s="46" t="n">
        <v>52</v>
      </c>
      <c r="K310" s="46" t="n">
        <v>29</v>
      </c>
      <c r="L310" s="46" t="n">
        <v>137</v>
      </c>
      <c r="M310" s="46" t="n">
        <v>4</v>
      </c>
      <c r="N310" s="46" t="n">
        <v>8</v>
      </c>
      <c r="O310" s="46" t="n">
        <v>3</v>
      </c>
      <c r="P310" s="46" t="n">
        <v>26</v>
      </c>
      <c r="Q310" s="46"/>
      <c r="R310" s="46"/>
      <c r="S310" s="48"/>
      <c r="U310" s="48" t="n">
        <v>103</v>
      </c>
      <c r="V310" s="48" t="n">
        <v>178</v>
      </c>
      <c r="W310" s="49"/>
      <c r="X310" s="48" t="n">
        <v>215</v>
      </c>
      <c r="Z310" s="75" t="n">
        <v>11</v>
      </c>
      <c r="AA310" s="46" t="n">
        <v>690</v>
      </c>
      <c r="AB310" s="46" t="n">
        <v>317</v>
      </c>
      <c r="AC310" s="50" t="n">
        <f aca="false">(AB310/AA310)*100</f>
        <v>45.9420289855072</v>
      </c>
    </row>
    <row r="311" s="42" customFormat="true" ht="12.75" hidden="false" customHeight="false" outlineLevel="0" collapsed="false">
      <c r="A311" s="45" t="s">
        <v>196</v>
      </c>
      <c r="B311" s="46" t="n">
        <v>36</v>
      </c>
      <c r="C311" s="46" t="n">
        <v>8</v>
      </c>
      <c r="D311" s="46" t="n">
        <v>10</v>
      </c>
      <c r="E311" s="46" t="n">
        <v>7</v>
      </c>
      <c r="F311" s="46" t="n">
        <v>2</v>
      </c>
      <c r="G311" s="46" t="n">
        <v>1</v>
      </c>
      <c r="H311" s="46" t="n">
        <v>0</v>
      </c>
      <c r="I311" s="46" t="n">
        <v>0</v>
      </c>
      <c r="J311" s="46" t="n">
        <v>11</v>
      </c>
      <c r="K311" s="46" t="n">
        <v>4</v>
      </c>
      <c r="L311" s="46" t="n">
        <v>26</v>
      </c>
      <c r="M311" s="46" t="n">
        <v>2</v>
      </c>
      <c r="N311" s="46" t="n">
        <v>0</v>
      </c>
      <c r="O311" s="46" t="n">
        <v>1</v>
      </c>
      <c r="P311" s="46" t="n">
        <v>10</v>
      </c>
      <c r="Q311" s="46"/>
      <c r="R311" s="46"/>
      <c r="S311" s="48"/>
      <c r="U311" s="48" t="n">
        <v>20</v>
      </c>
      <c r="V311" s="48" t="n">
        <v>41</v>
      </c>
      <c r="W311" s="49"/>
      <c r="X311" s="48" t="n">
        <v>46</v>
      </c>
      <c r="Z311" s="75" t="n">
        <v>3</v>
      </c>
      <c r="AA311" s="46" t="n">
        <v>228</v>
      </c>
      <c r="AB311" s="46" t="n">
        <v>72</v>
      </c>
      <c r="AC311" s="50" t="n">
        <f aca="false">(AB311/AA311)*100</f>
        <v>31.5789473684211</v>
      </c>
    </row>
    <row r="312" s="42" customFormat="true" ht="12.75" hidden="false" customHeight="false" outlineLevel="0" collapsed="false">
      <c r="A312" s="45" t="s">
        <v>197</v>
      </c>
      <c r="B312" s="46" t="n">
        <v>221</v>
      </c>
      <c r="C312" s="46" t="n">
        <v>92</v>
      </c>
      <c r="D312" s="46" t="n">
        <v>53</v>
      </c>
      <c r="E312" s="46" t="n">
        <v>44</v>
      </c>
      <c r="F312" s="46" t="n">
        <v>2</v>
      </c>
      <c r="G312" s="46" t="n">
        <v>5</v>
      </c>
      <c r="H312" s="46" t="n">
        <v>18</v>
      </c>
      <c r="I312" s="46" t="n">
        <v>2</v>
      </c>
      <c r="J312" s="46" t="n">
        <v>85</v>
      </c>
      <c r="K312" s="46" t="n">
        <v>31</v>
      </c>
      <c r="L312" s="46" t="n">
        <v>190</v>
      </c>
      <c r="M312" s="46" t="n">
        <v>11</v>
      </c>
      <c r="N312" s="46" t="n">
        <v>10</v>
      </c>
      <c r="O312" s="46" t="n">
        <v>5</v>
      </c>
      <c r="P312" s="46" t="n">
        <v>42</v>
      </c>
      <c r="Q312" s="46"/>
      <c r="R312" s="46"/>
      <c r="S312" s="48"/>
      <c r="U312" s="48" t="n">
        <v>202</v>
      </c>
      <c r="V312" s="48" t="n">
        <v>223</v>
      </c>
      <c r="W312" s="49"/>
      <c r="X312" s="48" t="n">
        <v>336</v>
      </c>
      <c r="Z312" s="75" t="n">
        <v>38</v>
      </c>
      <c r="AA312" s="46" t="n">
        <v>1164</v>
      </c>
      <c r="AB312" s="46" t="n">
        <v>483</v>
      </c>
      <c r="AC312" s="50" t="n">
        <f aca="false">(AB312/AA312)*100</f>
        <v>41.4948453608247</v>
      </c>
    </row>
    <row r="313" s="42" customFormat="true" ht="12.75" hidden="false" customHeight="false" outlineLevel="0" collapsed="false">
      <c r="A313" s="45" t="s">
        <v>198</v>
      </c>
      <c r="B313" s="46" t="n">
        <v>78</v>
      </c>
      <c r="C313" s="46" t="n">
        <v>25</v>
      </c>
      <c r="D313" s="46" t="n">
        <v>15</v>
      </c>
      <c r="E313" s="46" t="n">
        <v>22</v>
      </c>
      <c r="F313" s="46" t="n">
        <v>0</v>
      </c>
      <c r="G313" s="46" t="n">
        <v>3</v>
      </c>
      <c r="H313" s="46" t="n">
        <v>5</v>
      </c>
      <c r="I313" s="46" t="n">
        <v>2</v>
      </c>
      <c r="J313" s="46" t="n">
        <v>17</v>
      </c>
      <c r="K313" s="46" t="n">
        <v>9</v>
      </c>
      <c r="L313" s="46" t="n">
        <v>62</v>
      </c>
      <c r="M313" s="46" t="n">
        <v>4</v>
      </c>
      <c r="N313" s="46" t="n">
        <v>4</v>
      </c>
      <c r="O313" s="46" t="n">
        <v>0</v>
      </c>
      <c r="P313" s="46" t="n">
        <v>20</v>
      </c>
      <c r="Q313" s="46"/>
      <c r="R313" s="46"/>
      <c r="S313" s="48"/>
      <c r="U313" s="48" t="n">
        <v>51</v>
      </c>
      <c r="V313" s="48" t="n">
        <v>83</v>
      </c>
      <c r="W313" s="49"/>
      <c r="X313" s="48" t="n">
        <v>101</v>
      </c>
      <c r="Z313" s="75" t="n">
        <v>9</v>
      </c>
      <c r="AA313" s="46" t="n">
        <v>350</v>
      </c>
      <c r="AB313" s="46" t="n">
        <v>152</v>
      </c>
      <c r="AC313" s="50" t="n">
        <f aca="false">(AB313/AA313)*100</f>
        <v>43.4285714285714</v>
      </c>
    </row>
    <row r="314" s="42" customFormat="true" ht="12.75" hidden="false" customHeight="false" outlineLevel="0" collapsed="false">
      <c r="A314" s="45" t="s">
        <v>199</v>
      </c>
      <c r="B314" s="46" t="n">
        <v>109</v>
      </c>
      <c r="C314" s="46" t="n">
        <v>21</v>
      </c>
      <c r="D314" s="46" t="n">
        <v>15</v>
      </c>
      <c r="E314" s="46" t="n">
        <v>12</v>
      </c>
      <c r="F314" s="46" t="n">
        <v>3</v>
      </c>
      <c r="G314" s="46" t="n">
        <v>6</v>
      </c>
      <c r="H314" s="46" t="n">
        <v>4</v>
      </c>
      <c r="I314" s="46" t="n">
        <v>5</v>
      </c>
      <c r="J314" s="46" t="n">
        <v>21</v>
      </c>
      <c r="K314" s="46" t="n">
        <v>15</v>
      </c>
      <c r="L314" s="46" t="n">
        <v>82</v>
      </c>
      <c r="M314" s="46" t="n">
        <v>6</v>
      </c>
      <c r="N314" s="46" t="n">
        <v>6</v>
      </c>
      <c r="O314" s="46" t="n">
        <v>1</v>
      </c>
      <c r="P314" s="46" t="n">
        <v>19</v>
      </c>
      <c r="Q314" s="46"/>
      <c r="R314" s="46"/>
      <c r="S314" s="48"/>
      <c r="U314" s="48" t="n">
        <v>70</v>
      </c>
      <c r="V314" s="48" t="n">
        <v>81</v>
      </c>
      <c r="W314" s="49"/>
      <c r="X314" s="48" t="n">
        <v>128</v>
      </c>
      <c r="Z314" s="75" t="n">
        <v>7</v>
      </c>
      <c r="AA314" s="46" t="n">
        <v>406</v>
      </c>
      <c r="AB314" s="46" t="n">
        <v>182</v>
      </c>
      <c r="AC314" s="50" t="n">
        <f aca="false">(AB314/AA314)*100</f>
        <v>44.8275862068966</v>
      </c>
    </row>
    <row r="315" s="42" customFormat="true" ht="12.75" hidden="false" customHeight="false" outlineLevel="0" collapsed="false">
      <c r="A315" s="45" t="s">
        <v>200</v>
      </c>
      <c r="B315" s="46" t="n">
        <v>108</v>
      </c>
      <c r="C315" s="46" t="n">
        <v>23</v>
      </c>
      <c r="D315" s="46" t="n">
        <v>16</v>
      </c>
      <c r="E315" s="46" t="n">
        <v>27</v>
      </c>
      <c r="F315" s="46" t="n">
        <v>3</v>
      </c>
      <c r="G315" s="46" t="n">
        <v>4</v>
      </c>
      <c r="H315" s="46" t="n">
        <v>3</v>
      </c>
      <c r="I315" s="46" t="n">
        <v>1</v>
      </c>
      <c r="J315" s="46" t="n">
        <v>23</v>
      </c>
      <c r="K315" s="46" t="n">
        <v>6</v>
      </c>
      <c r="L315" s="46" t="n">
        <v>84</v>
      </c>
      <c r="M315" s="46" t="n">
        <v>6</v>
      </c>
      <c r="N315" s="46" t="n">
        <v>6</v>
      </c>
      <c r="O315" s="46" t="n">
        <v>2</v>
      </c>
      <c r="P315" s="46" t="n">
        <v>24</v>
      </c>
      <c r="Q315" s="46"/>
      <c r="R315" s="46"/>
      <c r="S315" s="48"/>
      <c r="U315" s="48" t="n">
        <v>67</v>
      </c>
      <c r="V315" s="48" t="n">
        <v>97</v>
      </c>
      <c r="W315" s="49"/>
      <c r="X315" s="48" t="n">
        <v>131</v>
      </c>
      <c r="Z315" s="75" t="n">
        <v>10</v>
      </c>
      <c r="AA315" s="46" t="n">
        <v>693</v>
      </c>
      <c r="AB315" s="46" t="n">
        <v>203</v>
      </c>
      <c r="AC315" s="50" t="n">
        <f aca="false">(AB315/AA315)*100</f>
        <v>29.2929292929293</v>
      </c>
    </row>
    <row r="316" s="42" customFormat="true" ht="12.75" hidden="false" customHeight="false" outlineLevel="0" collapsed="false">
      <c r="A316" s="45" t="s">
        <v>201</v>
      </c>
      <c r="B316" s="46" t="n">
        <v>103</v>
      </c>
      <c r="C316" s="46" t="n">
        <v>34</v>
      </c>
      <c r="D316" s="46" t="n">
        <v>10</v>
      </c>
      <c r="E316" s="46" t="n">
        <v>36</v>
      </c>
      <c r="F316" s="46" t="n">
        <v>4</v>
      </c>
      <c r="G316" s="46" t="n">
        <v>3</v>
      </c>
      <c r="H316" s="46" t="n">
        <v>5</v>
      </c>
      <c r="I316" s="46" t="n">
        <v>2</v>
      </c>
      <c r="J316" s="46" t="n">
        <v>37</v>
      </c>
      <c r="K316" s="46" t="n">
        <v>20</v>
      </c>
      <c r="L316" s="46" t="n">
        <v>71</v>
      </c>
      <c r="M316" s="46" t="n">
        <v>2</v>
      </c>
      <c r="N316" s="46" t="n">
        <v>3</v>
      </c>
      <c r="O316" s="46" t="n">
        <v>3</v>
      </c>
      <c r="P316" s="46" t="n">
        <v>36</v>
      </c>
      <c r="Q316" s="46"/>
      <c r="R316" s="46"/>
      <c r="S316" s="48"/>
      <c r="U316" s="48" t="n">
        <v>97</v>
      </c>
      <c r="V316" s="48" t="n">
        <v>80</v>
      </c>
      <c r="W316" s="49"/>
      <c r="X316" s="48" t="n">
        <v>149</v>
      </c>
      <c r="Z316" s="75" t="n">
        <v>16</v>
      </c>
      <c r="AA316" s="46" t="n">
        <v>795</v>
      </c>
      <c r="AB316" s="46" t="n">
        <v>212</v>
      </c>
      <c r="AC316" s="50" t="n">
        <f aca="false">(AB316/AA316)*100</f>
        <v>26.6666666666667</v>
      </c>
    </row>
    <row r="317" s="42" customFormat="true" ht="12.75" hidden="false" customHeight="false" outlineLevel="0" collapsed="false">
      <c r="A317" s="45" t="s">
        <v>202</v>
      </c>
      <c r="B317" s="46" t="n">
        <v>33</v>
      </c>
      <c r="C317" s="46" t="n">
        <v>5</v>
      </c>
      <c r="D317" s="46" t="n">
        <v>4</v>
      </c>
      <c r="E317" s="46" t="n">
        <v>4</v>
      </c>
      <c r="F317" s="46" t="n">
        <v>1</v>
      </c>
      <c r="G317" s="46" t="n">
        <v>2</v>
      </c>
      <c r="H317" s="46" t="n">
        <v>0</v>
      </c>
      <c r="I317" s="46" t="n">
        <v>0</v>
      </c>
      <c r="J317" s="46" t="n">
        <v>4</v>
      </c>
      <c r="K317" s="46" t="n">
        <v>9</v>
      </c>
      <c r="L317" s="46" t="n">
        <v>19</v>
      </c>
      <c r="M317" s="46" t="n">
        <v>0</v>
      </c>
      <c r="N317" s="46" t="n">
        <v>4</v>
      </c>
      <c r="O317" s="46" t="n">
        <v>0</v>
      </c>
      <c r="P317" s="46" t="n">
        <v>5</v>
      </c>
      <c r="Q317" s="46"/>
      <c r="R317" s="46"/>
      <c r="S317" s="48"/>
      <c r="U317" s="48" t="n">
        <v>33</v>
      </c>
      <c r="V317" s="48" t="n">
        <v>10</v>
      </c>
      <c r="W317" s="49"/>
      <c r="X317" s="48" t="n">
        <v>36</v>
      </c>
      <c r="Z317" s="75" t="n">
        <v>8</v>
      </c>
      <c r="AA317" s="46" t="n">
        <v>141</v>
      </c>
      <c r="AB317" s="46" t="n">
        <v>52</v>
      </c>
      <c r="AC317" s="50" t="n">
        <f aca="false">(AB317/AA317)*100</f>
        <v>36.8794326241135</v>
      </c>
    </row>
    <row r="318" s="42" customFormat="true" ht="13.5" hidden="false" customHeight="false" outlineLevel="0" collapsed="false">
      <c r="A318" s="45" t="s">
        <v>203</v>
      </c>
      <c r="B318" s="46" t="n">
        <v>93</v>
      </c>
      <c r="C318" s="46" t="n">
        <v>36</v>
      </c>
      <c r="D318" s="46" t="n">
        <v>15</v>
      </c>
      <c r="E318" s="46" t="n">
        <v>13</v>
      </c>
      <c r="F318" s="46" t="n">
        <v>2</v>
      </c>
      <c r="G318" s="46" t="n">
        <v>4</v>
      </c>
      <c r="H318" s="46" t="n">
        <v>1</v>
      </c>
      <c r="I318" s="46" t="n">
        <v>0</v>
      </c>
      <c r="J318" s="46" t="n">
        <v>37</v>
      </c>
      <c r="K318" s="46" t="n">
        <v>18</v>
      </c>
      <c r="L318" s="46" t="n">
        <v>78</v>
      </c>
      <c r="M318" s="46" t="n">
        <v>3</v>
      </c>
      <c r="N318" s="46" t="n">
        <v>1</v>
      </c>
      <c r="O318" s="46" t="n">
        <v>1</v>
      </c>
      <c r="P318" s="46" t="n">
        <v>16</v>
      </c>
      <c r="Q318" s="46"/>
      <c r="R318" s="46"/>
      <c r="S318" s="48"/>
      <c r="U318" s="48" t="n">
        <v>89</v>
      </c>
      <c r="V318" s="48" t="n">
        <v>66</v>
      </c>
      <c r="W318" s="49"/>
      <c r="X318" s="48" t="n">
        <v>119</v>
      </c>
      <c r="Z318" s="75" t="n">
        <v>6</v>
      </c>
      <c r="AA318" s="46" t="n">
        <v>401</v>
      </c>
      <c r="AB318" s="46" t="n">
        <v>181</v>
      </c>
      <c r="AC318" s="50" t="n">
        <f aca="false">(AB318/AA318)*100</f>
        <v>45.1371571072319</v>
      </c>
    </row>
    <row r="319" s="42" customFormat="true" ht="13.5" hidden="false" customHeight="false" outlineLevel="0" collapsed="false">
      <c r="A319" s="62" t="s">
        <v>204</v>
      </c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U319" s="63"/>
      <c r="V319" s="63"/>
      <c r="W319" s="64"/>
      <c r="X319" s="63"/>
      <c r="Z319" s="63"/>
      <c r="AA319" s="63"/>
      <c r="AB319" s="63"/>
      <c r="AC319" s="65"/>
    </row>
    <row r="320" s="42" customFormat="true" ht="12.75" hidden="false" customHeight="false" outlineLevel="0" collapsed="false">
      <c r="A320" s="45" t="s">
        <v>205</v>
      </c>
      <c r="B320" s="46" t="n">
        <v>48</v>
      </c>
      <c r="C320" s="46" t="n">
        <v>9</v>
      </c>
      <c r="D320" s="46" t="n">
        <v>15</v>
      </c>
      <c r="E320" s="46" t="n">
        <v>12</v>
      </c>
      <c r="F320" s="46" t="n">
        <v>0</v>
      </c>
      <c r="G320" s="46" t="n">
        <v>0</v>
      </c>
      <c r="H320" s="46" t="n">
        <v>0</v>
      </c>
      <c r="I320" s="46" t="n">
        <v>0</v>
      </c>
      <c r="J320" s="46" t="n">
        <v>11</v>
      </c>
      <c r="K320" s="46" t="n">
        <v>7</v>
      </c>
      <c r="L320" s="46" t="n">
        <v>51</v>
      </c>
      <c r="M320" s="46" t="n">
        <v>4</v>
      </c>
      <c r="N320" s="46" t="n">
        <v>1</v>
      </c>
      <c r="O320" s="46" t="n">
        <v>1</v>
      </c>
      <c r="P320" s="46" t="n">
        <v>10</v>
      </c>
      <c r="Q320" s="46"/>
      <c r="R320" s="46"/>
      <c r="S320" s="48"/>
      <c r="U320" s="48" t="n">
        <v>40</v>
      </c>
      <c r="V320" s="48" t="n">
        <v>42</v>
      </c>
      <c r="W320" s="49"/>
      <c r="X320" s="48" t="n">
        <v>66</v>
      </c>
      <c r="Z320" s="75" t="n">
        <v>4</v>
      </c>
      <c r="AA320" s="46" t="n">
        <v>193</v>
      </c>
      <c r="AB320" s="46" t="n">
        <v>93</v>
      </c>
      <c r="AC320" s="50" t="n">
        <f aca="false">(AB320/AA320)*100</f>
        <v>48.1865284974093</v>
      </c>
    </row>
    <row r="321" s="42" customFormat="true" ht="12.75" hidden="false" customHeight="false" outlineLevel="0" collapsed="false">
      <c r="A321" s="45" t="s">
        <v>206</v>
      </c>
      <c r="B321" s="46" t="n">
        <v>150</v>
      </c>
      <c r="C321" s="46" t="n">
        <v>59</v>
      </c>
      <c r="D321" s="46" t="n">
        <v>37</v>
      </c>
      <c r="E321" s="46" t="n">
        <v>32</v>
      </c>
      <c r="F321" s="46" t="n">
        <v>0</v>
      </c>
      <c r="G321" s="46" t="n">
        <v>1</v>
      </c>
      <c r="H321" s="46" t="n">
        <v>11</v>
      </c>
      <c r="I321" s="46" t="n">
        <v>0</v>
      </c>
      <c r="J321" s="46" t="n">
        <v>33</v>
      </c>
      <c r="K321" s="46" t="n">
        <v>12</v>
      </c>
      <c r="L321" s="46" t="n">
        <v>165</v>
      </c>
      <c r="M321" s="46" t="n">
        <v>9</v>
      </c>
      <c r="N321" s="46" t="n">
        <v>6</v>
      </c>
      <c r="O321" s="46" t="n">
        <v>3</v>
      </c>
      <c r="P321" s="46" t="n">
        <v>24</v>
      </c>
      <c r="Q321" s="46"/>
      <c r="R321" s="46"/>
      <c r="S321" s="48"/>
      <c r="U321" s="48" t="n">
        <v>94</v>
      </c>
      <c r="V321" s="48" t="n">
        <v>176</v>
      </c>
      <c r="W321" s="49"/>
      <c r="X321" s="48" t="n">
        <v>199</v>
      </c>
      <c r="Z321" s="75" t="n">
        <v>22</v>
      </c>
      <c r="AA321" s="46" t="n">
        <v>937</v>
      </c>
      <c r="AB321" s="46" t="n">
        <v>319</v>
      </c>
      <c r="AC321" s="50" t="n">
        <f aca="false">(AB321/AA321)*100</f>
        <v>34.0448239060832</v>
      </c>
    </row>
    <row r="322" s="42" customFormat="true" ht="12.75" hidden="false" customHeight="false" outlineLevel="0" collapsed="false">
      <c r="A322" s="45" t="s">
        <v>207</v>
      </c>
      <c r="B322" s="46" t="n">
        <v>123</v>
      </c>
      <c r="C322" s="46" t="n">
        <v>31</v>
      </c>
      <c r="D322" s="46" t="n">
        <v>28</v>
      </c>
      <c r="E322" s="46" t="n">
        <v>16</v>
      </c>
      <c r="F322" s="46" t="n">
        <v>1</v>
      </c>
      <c r="G322" s="46" t="n">
        <v>3</v>
      </c>
      <c r="H322" s="46" t="n">
        <v>3</v>
      </c>
      <c r="I322" s="46" t="n">
        <v>7</v>
      </c>
      <c r="J322" s="46" t="n">
        <v>30</v>
      </c>
      <c r="K322" s="46" t="n">
        <v>13</v>
      </c>
      <c r="L322" s="46" t="n">
        <v>103</v>
      </c>
      <c r="M322" s="46" t="n">
        <v>9</v>
      </c>
      <c r="N322" s="46" t="n">
        <v>2</v>
      </c>
      <c r="O322" s="46" t="n">
        <v>1</v>
      </c>
      <c r="P322" s="46" t="n">
        <v>19</v>
      </c>
      <c r="Q322" s="46"/>
      <c r="R322" s="46"/>
      <c r="S322" s="48"/>
      <c r="U322" s="48" t="n">
        <v>95</v>
      </c>
      <c r="V322" s="48" t="n">
        <v>94</v>
      </c>
      <c r="W322" s="49"/>
      <c r="X322" s="48" t="n">
        <v>146</v>
      </c>
      <c r="Z322" s="75" t="n">
        <v>6</v>
      </c>
      <c r="AA322" s="46" t="n">
        <v>581</v>
      </c>
      <c r="AB322" s="46" t="n">
        <v>222</v>
      </c>
      <c r="AC322" s="50" t="n">
        <f aca="false">(AB322/AA322)*100</f>
        <v>38.209982788296</v>
      </c>
    </row>
    <row r="323" s="42" customFormat="true" ht="12.75" hidden="false" customHeight="false" outlineLevel="0" collapsed="false">
      <c r="A323" s="45" t="s">
        <v>208</v>
      </c>
      <c r="B323" s="46" t="n">
        <v>87</v>
      </c>
      <c r="C323" s="46" t="n">
        <v>36</v>
      </c>
      <c r="D323" s="46" t="n">
        <v>10</v>
      </c>
      <c r="E323" s="46" t="n">
        <v>15</v>
      </c>
      <c r="F323" s="46" t="n">
        <v>0</v>
      </c>
      <c r="G323" s="46" t="n">
        <v>2</v>
      </c>
      <c r="H323" s="46" t="n">
        <v>1</v>
      </c>
      <c r="I323" s="46" t="n">
        <v>0</v>
      </c>
      <c r="J323" s="46" t="n">
        <v>68</v>
      </c>
      <c r="K323" s="46" t="n">
        <v>13</v>
      </c>
      <c r="L323" s="46" t="n">
        <v>35</v>
      </c>
      <c r="M323" s="46" t="n">
        <v>4</v>
      </c>
      <c r="N323" s="46" t="n">
        <v>4</v>
      </c>
      <c r="O323" s="46" t="n">
        <v>0</v>
      </c>
      <c r="P323" s="46" t="n">
        <v>16</v>
      </c>
      <c r="Q323" s="46"/>
      <c r="R323" s="46"/>
      <c r="S323" s="48"/>
      <c r="U323" s="48" t="n">
        <v>93</v>
      </c>
      <c r="V323" s="48" t="n">
        <v>47</v>
      </c>
      <c r="W323" s="49"/>
      <c r="X323" s="48" t="n">
        <v>110</v>
      </c>
      <c r="Z323" s="75" t="n">
        <v>16</v>
      </c>
      <c r="AA323" s="46" t="n">
        <v>532</v>
      </c>
      <c r="AB323" s="46" t="n">
        <v>155</v>
      </c>
      <c r="AC323" s="50" t="n">
        <f aca="false">(AB323/AA323)*100</f>
        <v>29.1353383458647</v>
      </c>
    </row>
    <row r="324" s="42" customFormat="true" ht="12.75" hidden="false" customHeight="false" outlineLevel="0" collapsed="false">
      <c r="A324" s="45" t="s">
        <v>209</v>
      </c>
      <c r="B324" s="46" t="n">
        <v>214</v>
      </c>
      <c r="C324" s="46" t="n">
        <v>59</v>
      </c>
      <c r="D324" s="46" t="n">
        <v>51</v>
      </c>
      <c r="E324" s="46" t="n">
        <v>40</v>
      </c>
      <c r="F324" s="46" t="n">
        <v>1</v>
      </c>
      <c r="G324" s="46" t="n">
        <v>6</v>
      </c>
      <c r="H324" s="46" t="n">
        <v>17</v>
      </c>
      <c r="I324" s="46" t="n">
        <v>2</v>
      </c>
      <c r="J324" s="46" t="n">
        <v>44</v>
      </c>
      <c r="K324" s="46" t="n">
        <v>35</v>
      </c>
      <c r="L324" s="46" t="n">
        <v>170</v>
      </c>
      <c r="M324" s="46" t="n">
        <v>5</v>
      </c>
      <c r="N324" s="46" t="n">
        <v>10</v>
      </c>
      <c r="O324" s="46" t="n">
        <v>4</v>
      </c>
      <c r="P324" s="46" t="n">
        <v>41</v>
      </c>
      <c r="Q324" s="46"/>
      <c r="R324" s="46"/>
      <c r="S324" s="48"/>
      <c r="U324" s="48" t="n">
        <v>137</v>
      </c>
      <c r="V324" s="48" t="n">
        <v>209</v>
      </c>
      <c r="W324" s="49"/>
      <c r="X324" s="48" t="n">
        <v>262</v>
      </c>
      <c r="Z324" s="75" t="n">
        <v>27</v>
      </c>
      <c r="AA324" s="46" t="n">
        <v>1080</v>
      </c>
      <c r="AB324" s="46" t="n">
        <v>420</v>
      </c>
      <c r="AC324" s="50" t="n">
        <f aca="false">(AB324/AA324)*100</f>
        <v>38.8888888888889</v>
      </c>
    </row>
    <row r="325" s="42" customFormat="true" ht="12.75" hidden="false" customHeight="false" outlineLevel="0" collapsed="false">
      <c r="A325" s="45" t="s">
        <v>210</v>
      </c>
      <c r="B325" s="46" t="n">
        <v>29</v>
      </c>
      <c r="C325" s="46" t="n">
        <v>10</v>
      </c>
      <c r="D325" s="46" t="n">
        <v>8</v>
      </c>
      <c r="E325" s="46" t="n">
        <v>15</v>
      </c>
      <c r="F325" s="46" t="n">
        <v>0</v>
      </c>
      <c r="G325" s="46" t="n">
        <v>1</v>
      </c>
      <c r="H325" s="46" t="n">
        <v>4</v>
      </c>
      <c r="I325" s="46" t="n">
        <v>1</v>
      </c>
      <c r="J325" s="46" t="n">
        <v>10</v>
      </c>
      <c r="K325" s="46" t="n">
        <v>7</v>
      </c>
      <c r="L325" s="46" t="n">
        <v>13</v>
      </c>
      <c r="M325" s="46" t="n">
        <v>5</v>
      </c>
      <c r="N325" s="46" t="n">
        <v>3</v>
      </c>
      <c r="O325" s="46" t="n">
        <v>2</v>
      </c>
      <c r="P325" s="46" t="n">
        <v>15</v>
      </c>
      <c r="Q325" s="46"/>
      <c r="R325" s="46"/>
      <c r="S325" s="48"/>
      <c r="U325" s="48" t="n">
        <v>29</v>
      </c>
      <c r="V325" s="48" t="n">
        <v>28</v>
      </c>
      <c r="W325" s="49"/>
      <c r="X325" s="48" t="n">
        <v>49</v>
      </c>
      <c r="Z325" s="75" t="n">
        <v>12</v>
      </c>
      <c r="AA325" s="46" t="n">
        <v>221</v>
      </c>
      <c r="AB325" s="46" t="n">
        <v>65</v>
      </c>
      <c r="AC325" s="50" t="n">
        <f aca="false">(AB325/AA325)*100</f>
        <v>29.4117647058824</v>
      </c>
    </row>
    <row r="326" s="42" customFormat="true" ht="12.75" hidden="false" customHeight="false" outlineLevel="0" collapsed="false">
      <c r="A326" s="45" t="s">
        <v>211</v>
      </c>
      <c r="B326" s="46" t="n">
        <v>128</v>
      </c>
      <c r="C326" s="46" t="n">
        <v>37</v>
      </c>
      <c r="D326" s="46" t="n">
        <v>22</v>
      </c>
      <c r="E326" s="46" t="n">
        <v>25</v>
      </c>
      <c r="F326" s="46" t="n">
        <v>3</v>
      </c>
      <c r="G326" s="46" t="n">
        <v>5</v>
      </c>
      <c r="H326" s="46" t="n">
        <v>6</v>
      </c>
      <c r="I326" s="46" t="n">
        <v>4</v>
      </c>
      <c r="J326" s="46" t="n">
        <v>52</v>
      </c>
      <c r="K326" s="46" t="n">
        <v>10</v>
      </c>
      <c r="L326" s="46" t="n">
        <v>98</v>
      </c>
      <c r="M326" s="46" t="n">
        <v>3</v>
      </c>
      <c r="N326" s="46" t="n">
        <v>6</v>
      </c>
      <c r="O326" s="46" t="n">
        <v>1</v>
      </c>
      <c r="P326" s="46" t="n">
        <v>28</v>
      </c>
      <c r="Q326" s="46"/>
      <c r="R326" s="46"/>
      <c r="S326" s="48"/>
      <c r="U326" s="48" t="n">
        <v>99</v>
      </c>
      <c r="V326" s="48" t="n">
        <v>105</v>
      </c>
      <c r="W326" s="49"/>
      <c r="X326" s="48" t="n">
        <v>153</v>
      </c>
      <c r="Z326" s="75" t="n">
        <v>10</v>
      </c>
      <c r="AA326" s="46" t="n">
        <v>579</v>
      </c>
      <c r="AB326" s="46" t="n">
        <v>253</v>
      </c>
      <c r="AC326" s="50" t="n">
        <f aca="false">(AB326/AA326)*100</f>
        <v>43.6960276338515</v>
      </c>
    </row>
    <row r="327" s="42" customFormat="true" ht="12.75" hidden="false" customHeight="false" outlineLevel="0" collapsed="false">
      <c r="A327" s="45" t="s">
        <v>212</v>
      </c>
      <c r="B327" s="46" t="n">
        <v>72</v>
      </c>
      <c r="C327" s="46" t="n">
        <v>14</v>
      </c>
      <c r="D327" s="46" t="n">
        <v>10</v>
      </c>
      <c r="E327" s="46" t="n">
        <v>40</v>
      </c>
      <c r="F327" s="46" t="n">
        <v>2</v>
      </c>
      <c r="G327" s="46" t="n">
        <v>2</v>
      </c>
      <c r="H327" s="46" t="n">
        <v>2</v>
      </c>
      <c r="I327" s="46" t="n">
        <v>1</v>
      </c>
      <c r="J327" s="46" t="n">
        <v>29</v>
      </c>
      <c r="K327" s="46" t="n">
        <v>13</v>
      </c>
      <c r="L327" s="46" t="n">
        <v>53</v>
      </c>
      <c r="M327" s="46" t="n">
        <v>2</v>
      </c>
      <c r="N327" s="46" t="n">
        <v>1</v>
      </c>
      <c r="O327" s="46" t="n">
        <v>0</v>
      </c>
      <c r="P327" s="46" t="n">
        <v>37</v>
      </c>
      <c r="Q327" s="46"/>
      <c r="R327" s="46"/>
      <c r="S327" s="48"/>
      <c r="U327" s="48" t="n">
        <v>49</v>
      </c>
      <c r="V327" s="48" t="n">
        <v>82</v>
      </c>
      <c r="W327" s="49"/>
      <c r="X327" s="48" t="n">
        <v>103</v>
      </c>
      <c r="Z327" s="75" t="n">
        <v>7</v>
      </c>
      <c r="AA327" s="46" t="n">
        <v>591</v>
      </c>
      <c r="AB327" s="46" t="n">
        <v>157</v>
      </c>
      <c r="AC327" s="50" t="n">
        <f aca="false">(AB327/AA327)*100</f>
        <v>26.5651438240271</v>
      </c>
    </row>
    <row r="328" s="42" customFormat="true" ht="12.75" hidden="false" customHeight="false" outlineLevel="0" collapsed="false">
      <c r="A328" s="45" t="s">
        <v>213</v>
      </c>
      <c r="B328" s="46" t="n">
        <v>55</v>
      </c>
      <c r="C328" s="46" t="n">
        <v>18</v>
      </c>
      <c r="D328" s="46" t="n">
        <v>5</v>
      </c>
      <c r="E328" s="46" t="n">
        <v>7</v>
      </c>
      <c r="F328" s="46" t="n">
        <v>0</v>
      </c>
      <c r="G328" s="46" t="n">
        <v>1</v>
      </c>
      <c r="H328" s="46" t="n">
        <v>5</v>
      </c>
      <c r="I328" s="46" t="n">
        <v>0</v>
      </c>
      <c r="J328" s="46" t="n">
        <v>21</v>
      </c>
      <c r="K328" s="46" t="n">
        <v>10</v>
      </c>
      <c r="L328" s="46" t="n">
        <v>32</v>
      </c>
      <c r="M328" s="46" t="n">
        <v>1</v>
      </c>
      <c r="N328" s="46" t="n">
        <v>4</v>
      </c>
      <c r="O328" s="46" t="n">
        <v>0</v>
      </c>
      <c r="P328" s="46" t="n">
        <v>7</v>
      </c>
      <c r="Q328" s="46"/>
      <c r="R328" s="46"/>
      <c r="S328" s="48"/>
      <c r="U328" s="48" t="n">
        <v>38</v>
      </c>
      <c r="V328" s="48" t="n">
        <v>38</v>
      </c>
      <c r="W328" s="49"/>
      <c r="X328" s="48" t="n">
        <v>58</v>
      </c>
      <c r="Z328" s="75" t="n">
        <v>1</v>
      </c>
      <c r="AA328" s="46" t="n">
        <v>241</v>
      </c>
      <c r="AB328" s="46" t="n">
        <v>93</v>
      </c>
      <c r="AC328" s="50" t="n">
        <f aca="false">(AB328/AA328)*100</f>
        <v>38.5892116182573</v>
      </c>
    </row>
    <row r="329" s="55" customFormat="true" ht="12.75" hidden="false" customHeight="false" outlineLevel="0" collapsed="false">
      <c r="A329" s="52" t="s">
        <v>43</v>
      </c>
      <c r="B329" s="53" t="n">
        <f aca="false">SUM(B298:B328)</f>
        <v>3594</v>
      </c>
      <c r="C329" s="53" t="n">
        <f aca="false">SUM(C298:C328)</f>
        <v>1142</v>
      </c>
      <c r="D329" s="53" t="n">
        <f aca="false">SUM(D298:D328)</f>
        <v>688</v>
      </c>
      <c r="E329" s="53" t="n">
        <f aca="false">SUM(E298:E328)</f>
        <v>684</v>
      </c>
      <c r="F329" s="53" t="n">
        <f aca="false">SUM(F298:F328)</f>
        <v>53</v>
      </c>
      <c r="G329" s="53" t="n">
        <f aca="false">SUM(G298:G328)</f>
        <v>102</v>
      </c>
      <c r="H329" s="53" t="n">
        <f aca="false">SUM(H298:H328)</f>
        <v>206</v>
      </c>
      <c r="I329" s="53" t="n">
        <f aca="false">SUM(I298:I328)</f>
        <v>65</v>
      </c>
      <c r="J329" s="53" t="n">
        <f aca="false">SUM(J298:J328)</f>
        <v>1207</v>
      </c>
      <c r="K329" s="53" t="n">
        <f aca="false">SUM(K298:K328)</f>
        <v>466</v>
      </c>
      <c r="L329" s="53" t="n">
        <f aca="false">SUM(L298:L328)</f>
        <v>2743</v>
      </c>
      <c r="M329" s="53" t="n">
        <f aca="false">SUM(M298:M328)</f>
        <v>163</v>
      </c>
      <c r="N329" s="53" t="n">
        <f aca="false">SUM(N298:N328)</f>
        <v>143</v>
      </c>
      <c r="O329" s="53" t="n">
        <f aca="false">SUM(O298:O328)</f>
        <v>62</v>
      </c>
      <c r="P329" s="53" t="n">
        <f aca="false">SUM(P298:P328)</f>
        <v>721</v>
      </c>
      <c r="Q329" s="53" t="n">
        <f aca="false">SUM(Q298:Q328)</f>
        <v>0</v>
      </c>
      <c r="R329" s="53" t="n">
        <f aca="false">SUM(R298:R328)</f>
        <v>0</v>
      </c>
      <c r="S329" s="54" t="n">
        <f aca="false">SUM(S298:S328)</f>
        <v>0</v>
      </c>
      <c r="U329" s="56" t="n">
        <f aca="false">SUM(U298:U328)</f>
        <v>2810</v>
      </c>
      <c r="V329" s="73" t="n">
        <f aca="false">SUM(V298:V328)</f>
        <v>3079</v>
      </c>
      <c r="W329" s="57"/>
      <c r="X329" s="54" t="n">
        <f aca="false">SUM(X298:X328)</f>
        <v>4579</v>
      </c>
      <c r="Z329" s="53" t="n">
        <f aca="false">SUM(Z298:Z328)</f>
        <v>420</v>
      </c>
      <c r="AA329" s="53" t="n">
        <f aca="false">SUM(AA298:AA328)</f>
        <v>18614</v>
      </c>
      <c r="AB329" s="58" t="n">
        <f aca="false">SUM(AB298:AB328)</f>
        <v>6938</v>
      </c>
      <c r="AC329" s="59" t="n">
        <f aca="false">(AB329/AA329)*100</f>
        <v>37.2730203072956</v>
      </c>
    </row>
    <row r="330" s="42" customFormat="true" ht="13.5" hidden="false" customHeight="false" outlineLevel="0" collapsed="false">
      <c r="A330" s="7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U330" s="2"/>
      <c r="V330" s="2"/>
      <c r="W330" s="2"/>
      <c r="X330" s="2"/>
      <c r="Z330" s="61"/>
      <c r="AA330" s="61"/>
      <c r="AB330" s="61"/>
      <c r="AC330" s="5"/>
    </row>
    <row r="331" s="42" customFormat="true" ht="13.5" hidden="false" customHeight="false" outlineLevel="0" collapsed="false">
      <c r="A331" s="40" t="s">
        <v>214</v>
      </c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U331" s="69"/>
      <c r="V331" s="69"/>
      <c r="W331" s="70"/>
      <c r="X331" s="69"/>
      <c r="Z331" s="69"/>
      <c r="AA331" s="69"/>
      <c r="AB331" s="69"/>
      <c r="AC331" s="71"/>
    </row>
    <row r="332" s="42" customFormat="true" ht="12.75" hidden="false" customHeight="false" outlineLevel="0" collapsed="false">
      <c r="A332" s="45" t="n">
        <v>1</v>
      </c>
      <c r="B332" s="46" t="n">
        <v>223</v>
      </c>
      <c r="C332" s="46" t="n">
        <v>87</v>
      </c>
      <c r="D332" s="46" t="n">
        <v>30</v>
      </c>
      <c r="E332" s="46" t="n">
        <v>40</v>
      </c>
      <c r="F332" s="46" t="n">
        <v>2</v>
      </c>
      <c r="G332" s="46" t="n">
        <v>11</v>
      </c>
      <c r="H332" s="46"/>
      <c r="I332" s="46"/>
      <c r="J332" s="46"/>
      <c r="K332" s="46"/>
      <c r="L332" s="46"/>
      <c r="M332" s="46"/>
      <c r="N332" s="46"/>
      <c r="O332" s="46"/>
      <c r="P332" s="46"/>
      <c r="Q332" s="46" t="n">
        <v>297</v>
      </c>
      <c r="R332" s="46" t="n">
        <v>12</v>
      </c>
      <c r="S332" s="48" t="n">
        <v>35</v>
      </c>
      <c r="U332" s="48" t="n">
        <v>240</v>
      </c>
      <c r="V332" s="48" t="n">
        <v>133</v>
      </c>
      <c r="W332" s="49"/>
      <c r="X332" s="48" t="n">
        <v>303</v>
      </c>
      <c r="Z332" s="46" t="n">
        <v>23</v>
      </c>
      <c r="AA332" s="46" t="n">
        <v>1158</v>
      </c>
      <c r="AB332" s="46" t="n">
        <v>406</v>
      </c>
      <c r="AC332" s="50" t="n">
        <f aca="false">(AB332/AA332)*100</f>
        <v>35.0604490500864</v>
      </c>
    </row>
    <row r="333" s="42" customFormat="true" ht="12.75" hidden="false" customHeight="false" outlineLevel="0" collapsed="false">
      <c r="A333" s="45" t="n">
        <v>2</v>
      </c>
      <c r="B333" s="46" t="n">
        <v>135</v>
      </c>
      <c r="C333" s="46" t="n">
        <v>40</v>
      </c>
      <c r="D333" s="46" t="n">
        <v>7</v>
      </c>
      <c r="E333" s="46" t="n">
        <v>24</v>
      </c>
      <c r="F333" s="46" t="n">
        <v>0</v>
      </c>
      <c r="G333" s="46" t="n">
        <v>7</v>
      </c>
      <c r="H333" s="46"/>
      <c r="I333" s="46"/>
      <c r="J333" s="46"/>
      <c r="K333" s="46"/>
      <c r="L333" s="46"/>
      <c r="M333" s="46"/>
      <c r="N333" s="46"/>
      <c r="O333" s="46"/>
      <c r="P333" s="46"/>
      <c r="Q333" s="46" t="n">
        <v>168</v>
      </c>
      <c r="R333" s="46" t="n">
        <v>6</v>
      </c>
      <c r="S333" s="48" t="n">
        <v>24</v>
      </c>
      <c r="U333" s="48" t="n">
        <v>150</v>
      </c>
      <c r="V333" s="48" t="n">
        <v>58</v>
      </c>
      <c r="W333" s="49"/>
      <c r="X333" s="48" t="n">
        <v>181</v>
      </c>
      <c r="Z333" s="46" t="n">
        <v>22</v>
      </c>
      <c r="AA333" s="46" t="n">
        <v>1036</v>
      </c>
      <c r="AB333" s="46" t="n">
        <v>215</v>
      </c>
      <c r="AC333" s="50" t="n">
        <f aca="false">(AB333/AA333)*100</f>
        <v>20.7528957528958</v>
      </c>
    </row>
    <row r="334" s="42" customFormat="true" ht="12.75" hidden="false" customHeight="false" outlineLevel="0" collapsed="false">
      <c r="A334" s="45" t="n">
        <v>3</v>
      </c>
      <c r="B334" s="46" t="n">
        <v>125</v>
      </c>
      <c r="C334" s="46" t="n">
        <v>36</v>
      </c>
      <c r="D334" s="46" t="n">
        <v>14</v>
      </c>
      <c r="E334" s="46" t="n">
        <v>19</v>
      </c>
      <c r="F334" s="46" t="n">
        <v>2</v>
      </c>
      <c r="G334" s="46" t="n">
        <v>5</v>
      </c>
      <c r="H334" s="46"/>
      <c r="I334" s="46"/>
      <c r="J334" s="46"/>
      <c r="K334" s="46"/>
      <c r="L334" s="46"/>
      <c r="M334" s="46"/>
      <c r="N334" s="46"/>
      <c r="O334" s="46"/>
      <c r="P334" s="46"/>
      <c r="Q334" s="46" t="n">
        <v>159</v>
      </c>
      <c r="R334" s="46" t="n">
        <v>5</v>
      </c>
      <c r="S334" s="48" t="n">
        <v>17</v>
      </c>
      <c r="U334" s="48" t="n">
        <v>124</v>
      </c>
      <c r="V334" s="48" t="n">
        <v>70</v>
      </c>
      <c r="W334" s="49"/>
      <c r="X334" s="48" t="n">
        <v>167</v>
      </c>
      <c r="Z334" s="46" t="n">
        <v>15</v>
      </c>
      <c r="AA334" s="46" t="n">
        <v>610</v>
      </c>
      <c r="AB334" s="46" t="n">
        <v>207</v>
      </c>
      <c r="AC334" s="50" t="n">
        <f aca="false">(AB334/AA334)*100</f>
        <v>33.9344262295082</v>
      </c>
    </row>
    <row r="335" s="42" customFormat="true" ht="12.75" hidden="false" customHeight="false" outlineLevel="0" collapsed="false">
      <c r="A335" s="45" t="n">
        <v>4</v>
      </c>
      <c r="B335" s="46" t="n">
        <v>120</v>
      </c>
      <c r="C335" s="46" t="n">
        <v>47</v>
      </c>
      <c r="D335" s="46" t="n">
        <v>13</v>
      </c>
      <c r="E335" s="46" t="n">
        <v>21</v>
      </c>
      <c r="F335" s="46" t="n">
        <v>2</v>
      </c>
      <c r="G335" s="46" t="n">
        <v>6</v>
      </c>
      <c r="H335" s="46"/>
      <c r="I335" s="46"/>
      <c r="J335" s="46"/>
      <c r="K335" s="46"/>
      <c r="L335" s="46"/>
      <c r="M335" s="46"/>
      <c r="N335" s="46"/>
      <c r="O335" s="46"/>
      <c r="P335" s="46"/>
      <c r="Q335" s="46" t="n">
        <v>158</v>
      </c>
      <c r="R335" s="46" t="n">
        <v>5</v>
      </c>
      <c r="S335" s="48" t="n">
        <v>17</v>
      </c>
      <c r="U335" s="48" t="n">
        <v>128</v>
      </c>
      <c r="V335" s="48" t="n">
        <v>78</v>
      </c>
      <c r="W335" s="49"/>
      <c r="X335" s="48" t="n">
        <v>181</v>
      </c>
      <c r="Z335" s="46" t="n">
        <v>19</v>
      </c>
      <c r="AA335" s="46" t="n">
        <v>765</v>
      </c>
      <c r="AB335" s="46" t="n">
        <v>217</v>
      </c>
      <c r="AC335" s="50" t="n">
        <f aca="false">(AB335/AA335)*100</f>
        <v>28.3660130718954</v>
      </c>
    </row>
    <row r="336" s="42" customFormat="true" ht="12.75" hidden="false" customHeight="false" outlineLevel="0" collapsed="false">
      <c r="A336" s="45" t="n">
        <v>5</v>
      </c>
      <c r="B336" s="46" t="n">
        <v>118</v>
      </c>
      <c r="C336" s="46" t="n">
        <v>45</v>
      </c>
      <c r="D336" s="46" t="n">
        <v>18</v>
      </c>
      <c r="E336" s="46" t="n">
        <v>30</v>
      </c>
      <c r="F336" s="46" t="n">
        <v>11</v>
      </c>
      <c r="G336" s="46" t="n">
        <v>12</v>
      </c>
      <c r="H336" s="46"/>
      <c r="I336" s="46"/>
      <c r="J336" s="46"/>
      <c r="K336" s="46"/>
      <c r="L336" s="46"/>
      <c r="M336" s="46"/>
      <c r="N336" s="46"/>
      <c r="O336" s="46"/>
      <c r="P336" s="46"/>
      <c r="Q336" s="46" t="n">
        <v>160</v>
      </c>
      <c r="R336" s="46" t="n">
        <v>21</v>
      </c>
      <c r="S336" s="48" t="n">
        <v>29</v>
      </c>
      <c r="U336" s="48" t="n">
        <v>164</v>
      </c>
      <c r="V336" s="48" t="n">
        <v>70</v>
      </c>
      <c r="W336" s="49"/>
      <c r="X336" s="48" t="n">
        <v>200</v>
      </c>
      <c r="Z336" s="46" t="n">
        <v>19</v>
      </c>
      <c r="AA336" s="46" t="n">
        <v>775</v>
      </c>
      <c r="AB336" s="46" t="n">
        <v>247</v>
      </c>
      <c r="AC336" s="50" t="n">
        <f aca="false">(AB336/AA336)*100</f>
        <v>31.8709677419355</v>
      </c>
    </row>
    <row r="337" s="42" customFormat="true" ht="12.75" hidden="false" customHeight="false" outlineLevel="0" collapsed="false">
      <c r="A337" s="45" t="n">
        <v>6</v>
      </c>
      <c r="B337" s="46" t="n">
        <v>376</v>
      </c>
      <c r="C337" s="46" t="n">
        <v>99</v>
      </c>
      <c r="D337" s="46" t="n">
        <v>39</v>
      </c>
      <c r="E337" s="46" t="n">
        <v>66</v>
      </c>
      <c r="F337" s="46" t="n">
        <v>3</v>
      </c>
      <c r="G337" s="46" t="n">
        <v>12</v>
      </c>
      <c r="H337" s="46"/>
      <c r="I337" s="46"/>
      <c r="J337" s="46"/>
      <c r="K337" s="46"/>
      <c r="L337" s="46"/>
      <c r="M337" s="46"/>
      <c r="N337" s="46"/>
      <c r="O337" s="46"/>
      <c r="P337" s="46"/>
      <c r="Q337" s="46" t="n">
        <v>453</v>
      </c>
      <c r="R337" s="46" t="n">
        <v>18</v>
      </c>
      <c r="S337" s="48" t="n">
        <v>47</v>
      </c>
      <c r="U337" s="48" t="n">
        <v>381</v>
      </c>
      <c r="V337" s="48" t="n">
        <v>209</v>
      </c>
      <c r="W337" s="49"/>
      <c r="X337" s="48" t="n">
        <v>474</v>
      </c>
      <c r="Z337" s="46" t="n">
        <v>56</v>
      </c>
      <c r="AA337" s="46" t="n">
        <v>1993</v>
      </c>
      <c r="AB337" s="46" t="n">
        <v>616</v>
      </c>
      <c r="AC337" s="50" t="n">
        <f aca="false">(AB337/AA337)*100</f>
        <v>30.9081786251882</v>
      </c>
    </row>
    <row r="338" s="42" customFormat="true" ht="12.75" hidden="false" customHeight="false" outlineLevel="0" collapsed="false">
      <c r="A338" s="45" t="n">
        <v>7</v>
      </c>
      <c r="B338" s="46" t="n">
        <v>93</v>
      </c>
      <c r="C338" s="46" t="n">
        <v>19</v>
      </c>
      <c r="D338" s="46" t="n">
        <v>6</v>
      </c>
      <c r="E338" s="46" t="n">
        <v>30</v>
      </c>
      <c r="F338" s="46" t="n">
        <v>0</v>
      </c>
      <c r="G338" s="46" t="n">
        <v>0</v>
      </c>
      <c r="H338" s="46"/>
      <c r="I338" s="46"/>
      <c r="J338" s="46"/>
      <c r="K338" s="46"/>
      <c r="L338" s="46"/>
      <c r="M338" s="46"/>
      <c r="N338" s="46"/>
      <c r="O338" s="46"/>
      <c r="P338" s="46"/>
      <c r="Q338" s="46" t="n">
        <v>115</v>
      </c>
      <c r="R338" s="46" t="n">
        <v>6</v>
      </c>
      <c r="S338" s="48" t="n">
        <v>21</v>
      </c>
      <c r="U338" s="48" t="n">
        <v>106</v>
      </c>
      <c r="V338" s="48" t="n">
        <v>40</v>
      </c>
      <c r="W338" s="49"/>
      <c r="X338" s="48" t="n">
        <v>138</v>
      </c>
      <c r="Z338" s="46" t="n">
        <v>13</v>
      </c>
      <c r="AA338" s="46" t="n">
        <v>555</v>
      </c>
      <c r="AB338" s="46" t="n">
        <v>154</v>
      </c>
      <c r="AC338" s="50" t="n">
        <f aca="false">(AB338/AA338)*100</f>
        <v>27.7477477477477</v>
      </c>
    </row>
    <row r="339" s="42" customFormat="true" ht="12.75" hidden="false" customHeight="false" outlineLevel="0" collapsed="false">
      <c r="A339" s="45" t="n">
        <v>8</v>
      </c>
      <c r="B339" s="46" t="n">
        <v>76</v>
      </c>
      <c r="C339" s="46" t="n">
        <v>24</v>
      </c>
      <c r="D339" s="46" t="n">
        <v>6</v>
      </c>
      <c r="E339" s="46" t="n">
        <v>20</v>
      </c>
      <c r="F339" s="46" t="n">
        <v>4</v>
      </c>
      <c r="G339" s="46" t="n">
        <v>5</v>
      </c>
      <c r="H339" s="46"/>
      <c r="I339" s="46"/>
      <c r="J339" s="46"/>
      <c r="K339" s="46"/>
      <c r="L339" s="46"/>
      <c r="M339" s="46"/>
      <c r="N339" s="46"/>
      <c r="O339" s="46"/>
      <c r="P339" s="46"/>
      <c r="Q339" s="46" t="n">
        <v>93</v>
      </c>
      <c r="R339" s="46" t="n">
        <v>5</v>
      </c>
      <c r="S339" s="48" t="n">
        <v>20</v>
      </c>
      <c r="U339" s="48" t="n">
        <v>77</v>
      </c>
      <c r="V339" s="48" t="n">
        <v>48</v>
      </c>
      <c r="W339" s="49"/>
      <c r="X339" s="48" t="n">
        <v>106</v>
      </c>
      <c r="Z339" s="46" t="n">
        <v>19</v>
      </c>
      <c r="AA339" s="46" t="n">
        <v>626</v>
      </c>
      <c r="AB339" s="46" t="n">
        <v>143</v>
      </c>
      <c r="AC339" s="50" t="n">
        <f aca="false">(AB339/AA339)*100</f>
        <v>22.8434504792332</v>
      </c>
    </row>
    <row r="340" s="42" customFormat="true" ht="12.75" hidden="false" customHeight="false" outlineLevel="0" collapsed="false">
      <c r="A340" s="45" t="n">
        <v>9</v>
      </c>
      <c r="B340" s="46" t="n">
        <v>110</v>
      </c>
      <c r="C340" s="46" t="n">
        <v>40</v>
      </c>
      <c r="D340" s="46" t="n">
        <v>8</v>
      </c>
      <c r="E340" s="46" t="n">
        <v>41</v>
      </c>
      <c r="F340" s="46" t="n">
        <v>7</v>
      </c>
      <c r="G340" s="46" t="n">
        <v>6</v>
      </c>
      <c r="H340" s="46"/>
      <c r="I340" s="46"/>
      <c r="J340" s="46"/>
      <c r="K340" s="46"/>
      <c r="L340" s="46"/>
      <c r="M340" s="46"/>
      <c r="N340" s="46"/>
      <c r="O340" s="46"/>
      <c r="P340" s="46"/>
      <c r="Q340" s="46" t="n">
        <v>147</v>
      </c>
      <c r="R340" s="46" t="n">
        <v>15</v>
      </c>
      <c r="S340" s="48" t="n">
        <v>34</v>
      </c>
      <c r="U340" s="48" t="n">
        <v>129</v>
      </c>
      <c r="V340" s="48" t="n">
        <v>81</v>
      </c>
      <c r="W340" s="49"/>
      <c r="X340" s="48" t="n">
        <v>188</v>
      </c>
      <c r="Z340" s="46" t="n">
        <v>15</v>
      </c>
      <c r="AA340" s="46" t="n">
        <v>899</v>
      </c>
      <c r="AB340" s="46" t="n">
        <v>224</v>
      </c>
      <c r="AC340" s="50" t="n">
        <f aca="false">(AB340/AA340)*100</f>
        <v>24.916573971079</v>
      </c>
    </row>
    <row r="341" s="42" customFormat="true" ht="12.75" hidden="false" customHeight="false" outlineLevel="0" collapsed="false">
      <c r="A341" s="45" t="n">
        <v>10</v>
      </c>
      <c r="B341" s="46" t="n">
        <v>99</v>
      </c>
      <c r="C341" s="46" t="n">
        <v>36</v>
      </c>
      <c r="D341" s="46" t="n">
        <v>12</v>
      </c>
      <c r="E341" s="46" t="n">
        <v>23</v>
      </c>
      <c r="F341" s="46" t="n">
        <v>1</v>
      </c>
      <c r="G341" s="46" t="n">
        <v>3</v>
      </c>
      <c r="H341" s="46"/>
      <c r="I341" s="46"/>
      <c r="J341" s="46"/>
      <c r="K341" s="46"/>
      <c r="L341" s="46"/>
      <c r="M341" s="46"/>
      <c r="N341" s="46"/>
      <c r="O341" s="46"/>
      <c r="P341" s="46"/>
      <c r="Q341" s="46" t="n">
        <v>134</v>
      </c>
      <c r="R341" s="46" t="n">
        <v>6</v>
      </c>
      <c r="S341" s="48" t="n">
        <v>20</v>
      </c>
      <c r="U341" s="48" t="n">
        <v>118</v>
      </c>
      <c r="V341" s="48" t="n">
        <v>57</v>
      </c>
      <c r="W341" s="49"/>
      <c r="X341" s="48" t="n">
        <v>146</v>
      </c>
      <c r="Z341" s="46" t="n">
        <v>17</v>
      </c>
      <c r="AA341" s="46" t="n">
        <v>705</v>
      </c>
      <c r="AB341" s="46" t="n">
        <v>184</v>
      </c>
      <c r="AC341" s="50" t="n">
        <f aca="false">(AB341/AA341)*100</f>
        <v>26.0992907801418</v>
      </c>
    </row>
    <row r="342" s="42" customFormat="true" ht="12.75" hidden="false" customHeight="false" outlineLevel="0" collapsed="false">
      <c r="A342" s="45" t="n">
        <v>11</v>
      </c>
      <c r="B342" s="46" t="n">
        <v>106</v>
      </c>
      <c r="C342" s="46" t="n">
        <v>32</v>
      </c>
      <c r="D342" s="46" t="n">
        <v>20</v>
      </c>
      <c r="E342" s="46" t="n">
        <v>33</v>
      </c>
      <c r="F342" s="46" t="n">
        <v>2</v>
      </c>
      <c r="G342" s="46" t="n">
        <v>1</v>
      </c>
      <c r="H342" s="46"/>
      <c r="I342" s="46"/>
      <c r="J342" s="46"/>
      <c r="K342" s="46"/>
      <c r="L342" s="46"/>
      <c r="M342" s="46"/>
      <c r="N342" s="46"/>
      <c r="O342" s="46"/>
      <c r="P342" s="46"/>
      <c r="Q342" s="46" t="n">
        <v>133</v>
      </c>
      <c r="R342" s="46" t="n">
        <v>8</v>
      </c>
      <c r="S342" s="48" t="n">
        <v>24</v>
      </c>
      <c r="U342" s="48" t="n">
        <v>100</v>
      </c>
      <c r="V342" s="48" t="n">
        <v>90</v>
      </c>
      <c r="W342" s="49"/>
      <c r="X342" s="48" t="n">
        <v>153</v>
      </c>
      <c r="Z342" s="46" t="n">
        <v>15</v>
      </c>
      <c r="AA342" s="46" t="n">
        <v>569</v>
      </c>
      <c r="AB342" s="46" t="n">
        <v>203</v>
      </c>
      <c r="AC342" s="50" t="n">
        <f aca="false">(AB342/AA342)*100</f>
        <v>35.676625659051</v>
      </c>
    </row>
    <row r="343" s="42" customFormat="true" ht="12.75" hidden="false" customHeight="false" outlineLevel="0" collapsed="false">
      <c r="A343" s="45" t="n">
        <v>12</v>
      </c>
      <c r="B343" s="46" t="n">
        <v>117</v>
      </c>
      <c r="C343" s="46" t="n">
        <v>45</v>
      </c>
      <c r="D343" s="46" t="n">
        <v>19</v>
      </c>
      <c r="E343" s="46" t="n">
        <v>36</v>
      </c>
      <c r="F343" s="46" t="n">
        <v>1</v>
      </c>
      <c r="G343" s="46" t="n">
        <v>4</v>
      </c>
      <c r="H343" s="46"/>
      <c r="I343" s="46"/>
      <c r="J343" s="46"/>
      <c r="K343" s="46"/>
      <c r="L343" s="46"/>
      <c r="M343" s="46"/>
      <c r="N343" s="46"/>
      <c r="O343" s="46"/>
      <c r="P343" s="46"/>
      <c r="Q343" s="46" t="n">
        <v>150</v>
      </c>
      <c r="R343" s="46" t="n">
        <v>15</v>
      </c>
      <c r="S343" s="48" t="n">
        <v>23</v>
      </c>
      <c r="U343" s="48" t="n">
        <v>143</v>
      </c>
      <c r="V343" s="48" t="n">
        <v>83</v>
      </c>
      <c r="W343" s="49"/>
      <c r="X343" s="48" t="n">
        <v>181</v>
      </c>
      <c r="Z343" s="46" t="n">
        <v>21</v>
      </c>
      <c r="AA343" s="46" t="n">
        <v>852</v>
      </c>
      <c r="AB343" s="46" t="n">
        <v>238</v>
      </c>
      <c r="AC343" s="50" t="n">
        <f aca="false">(AB343/AA343)*100</f>
        <v>27.9342723004695</v>
      </c>
    </row>
    <row r="344" s="42" customFormat="true" ht="12.75" hidden="false" customHeight="false" outlineLevel="0" collapsed="false">
      <c r="A344" s="45" t="n">
        <v>13</v>
      </c>
      <c r="B344" s="46" t="n">
        <v>83</v>
      </c>
      <c r="C344" s="46" t="n">
        <v>33</v>
      </c>
      <c r="D344" s="46" t="n">
        <v>14</v>
      </c>
      <c r="E344" s="46" t="n">
        <v>29</v>
      </c>
      <c r="F344" s="46" t="n">
        <v>2</v>
      </c>
      <c r="G344" s="46" t="n">
        <v>6</v>
      </c>
      <c r="H344" s="46"/>
      <c r="I344" s="46"/>
      <c r="J344" s="46"/>
      <c r="K344" s="46"/>
      <c r="L344" s="46"/>
      <c r="M344" s="46"/>
      <c r="N344" s="46"/>
      <c r="O344" s="46"/>
      <c r="P344" s="46"/>
      <c r="Q344" s="46" t="n">
        <v>106</v>
      </c>
      <c r="R344" s="46" t="n">
        <v>4</v>
      </c>
      <c r="S344" s="48" t="n">
        <v>20</v>
      </c>
      <c r="U344" s="48" t="n">
        <v>82</v>
      </c>
      <c r="V344" s="48" t="n">
        <v>84</v>
      </c>
      <c r="W344" s="49"/>
      <c r="X344" s="48" t="n">
        <v>123</v>
      </c>
      <c r="Z344" s="46" t="n">
        <v>24</v>
      </c>
      <c r="AA344" s="46" t="n">
        <v>764</v>
      </c>
      <c r="AB344" s="46" t="n">
        <v>179</v>
      </c>
      <c r="AC344" s="50" t="n">
        <f aca="false">(AB344/AA344)*100</f>
        <v>23.4293193717277</v>
      </c>
    </row>
    <row r="345" s="42" customFormat="true" ht="12.75" hidden="false" customHeight="false" outlineLevel="0" collapsed="false">
      <c r="A345" s="45" t="n">
        <v>14</v>
      </c>
      <c r="B345" s="46" t="n">
        <v>184</v>
      </c>
      <c r="C345" s="46" t="n">
        <v>58</v>
      </c>
      <c r="D345" s="46" t="n">
        <v>27</v>
      </c>
      <c r="E345" s="46" t="n">
        <v>29</v>
      </c>
      <c r="F345" s="46" t="n">
        <v>0</v>
      </c>
      <c r="G345" s="46" t="n">
        <v>8</v>
      </c>
      <c r="H345" s="46"/>
      <c r="I345" s="46"/>
      <c r="J345" s="46"/>
      <c r="K345" s="46"/>
      <c r="L345" s="46"/>
      <c r="M345" s="46"/>
      <c r="N345" s="46"/>
      <c r="O345" s="46"/>
      <c r="P345" s="46"/>
      <c r="Q345" s="46" t="n">
        <v>227</v>
      </c>
      <c r="R345" s="46" t="n">
        <v>12</v>
      </c>
      <c r="S345" s="48" t="n">
        <v>23</v>
      </c>
      <c r="U345" s="48" t="n">
        <v>169</v>
      </c>
      <c r="V345" s="48" t="n">
        <v>137</v>
      </c>
      <c r="W345" s="49"/>
      <c r="X345" s="48" t="n">
        <v>244</v>
      </c>
      <c r="Z345" s="46" t="n">
        <v>30</v>
      </c>
      <c r="AA345" s="46" t="n">
        <v>814</v>
      </c>
      <c r="AB345" s="46" t="n">
        <v>328</v>
      </c>
      <c r="AC345" s="50" t="n">
        <f aca="false">(AB345/AA345)*100</f>
        <v>40.2948402948403</v>
      </c>
    </row>
    <row r="346" s="42" customFormat="true" ht="12.75" hidden="false" customHeight="false" outlineLevel="0" collapsed="false">
      <c r="A346" s="45" t="n">
        <v>15</v>
      </c>
      <c r="B346" s="46" t="n">
        <v>190</v>
      </c>
      <c r="C346" s="46" t="n">
        <v>66</v>
      </c>
      <c r="D346" s="46" t="n">
        <v>22</v>
      </c>
      <c r="E346" s="46" t="n">
        <v>41</v>
      </c>
      <c r="F346" s="46" t="n">
        <v>1</v>
      </c>
      <c r="G346" s="46" t="n">
        <v>3</v>
      </c>
      <c r="H346" s="46"/>
      <c r="I346" s="46"/>
      <c r="J346" s="46"/>
      <c r="K346" s="46"/>
      <c r="L346" s="46"/>
      <c r="M346" s="46"/>
      <c r="N346" s="46"/>
      <c r="O346" s="46"/>
      <c r="P346" s="46"/>
      <c r="Q346" s="46" t="n">
        <v>258</v>
      </c>
      <c r="R346" s="46" t="n">
        <v>12</v>
      </c>
      <c r="S346" s="48" t="n">
        <v>25</v>
      </c>
      <c r="U346" s="48" t="n">
        <v>188</v>
      </c>
      <c r="V346" s="48" t="n">
        <v>134</v>
      </c>
      <c r="W346" s="49"/>
      <c r="X346" s="48" t="n">
        <v>273</v>
      </c>
      <c r="Z346" s="46" t="n">
        <v>23</v>
      </c>
      <c r="AA346" s="46" t="n">
        <v>940</v>
      </c>
      <c r="AB346" s="46" t="n">
        <v>338</v>
      </c>
      <c r="AC346" s="50" t="n">
        <f aca="false">(AB346/AA346)*100</f>
        <v>35.9574468085106</v>
      </c>
    </row>
    <row r="347" s="42" customFormat="true" ht="12.75" hidden="false" customHeight="false" outlineLevel="0" collapsed="false">
      <c r="A347" s="45" t="n">
        <v>16</v>
      </c>
      <c r="B347" s="46" t="n">
        <v>260</v>
      </c>
      <c r="C347" s="46" t="n">
        <v>90</v>
      </c>
      <c r="D347" s="46" t="n">
        <v>38</v>
      </c>
      <c r="E347" s="46" t="n">
        <v>42</v>
      </c>
      <c r="F347" s="46" t="n">
        <v>1</v>
      </c>
      <c r="G347" s="46" t="n">
        <v>6</v>
      </c>
      <c r="H347" s="46"/>
      <c r="I347" s="46"/>
      <c r="J347" s="46"/>
      <c r="K347" s="46"/>
      <c r="L347" s="46"/>
      <c r="M347" s="46"/>
      <c r="N347" s="46"/>
      <c r="O347" s="46"/>
      <c r="P347" s="46"/>
      <c r="Q347" s="46" t="n">
        <v>346</v>
      </c>
      <c r="R347" s="46" t="n">
        <v>12</v>
      </c>
      <c r="S347" s="48" t="n">
        <v>26</v>
      </c>
      <c r="U347" s="48" t="n">
        <v>242</v>
      </c>
      <c r="V347" s="48" t="n">
        <v>193</v>
      </c>
      <c r="W347" s="49"/>
      <c r="X347" s="48" t="n">
        <v>350</v>
      </c>
      <c r="Z347" s="46" t="n">
        <v>42</v>
      </c>
      <c r="AA347" s="46" t="n">
        <v>1244</v>
      </c>
      <c r="AB347" s="46" t="n">
        <v>448</v>
      </c>
      <c r="AC347" s="50" t="n">
        <f aca="false">(AB347/AA347)*100</f>
        <v>36.0128617363344</v>
      </c>
    </row>
    <row r="348" s="42" customFormat="true" ht="12.75" hidden="false" customHeight="false" outlineLevel="0" collapsed="false">
      <c r="A348" s="45" t="n">
        <v>17</v>
      </c>
      <c r="B348" s="46" t="n">
        <v>167</v>
      </c>
      <c r="C348" s="46" t="n">
        <v>37</v>
      </c>
      <c r="D348" s="46" t="n">
        <v>19</v>
      </c>
      <c r="E348" s="46" t="n">
        <v>40</v>
      </c>
      <c r="F348" s="46" t="n">
        <v>3</v>
      </c>
      <c r="G348" s="46" t="n">
        <v>5</v>
      </c>
      <c r="H348" s="46"/>
      <c r="I348" s="46"/>
      <c r="J348" s="46"/>
      <c r="K348" s="46"/>
      <c r="L348" s="46"/>
      <c r="M348" s="46"/>
      <c r="N348" s="46"/>
      <c r="O348" s="46"/>
      <c r="P348" s="46"/>
      <c r="Q348" s="46" t="n">
        <v>205</v>
      </c>
      <c r="R348" s="46" t="n">
        <v>15</v>
      </c>
      <c r="S348" s="48" t="n">
        <v>24</v>
      </c>
      <c r="U348" s="48" t="n">
        <v>171</v>
      </c>
      <c r="V348" s="48" t="n">
        <v>100</v>
      </c>
      <c r="W348" s="49"/>
      <c r="X348" s="48" t="n">
        <v>225</v>
      </c>
      <c r="Z348" s="46" t="n">
        <v>23</v>
      </c>
      <c r="AA348" s="46" t="n">
        <v>816</v>
      </c>
      <c r="AB348" s="46" t="n">
        <v>290</v>
      </c>
      <c r="AC348" s="50" t="n">
        <f aca="false">(AB348/AA348)*100</f>
        <v>35.5392156862745</v>
      </c>
    </row>
    <row r="349" s="42" customFormat="true" ht="12.75" hidden="false" customHeight="false" outlineLevel="0" collapsed="false">
      <c r="A349" s="45" t="n">
        <v>18</v>
      </c>
      <c r="B349" s="46" t="n">
        <v>80</v>
      </c>
      <c r="C349" s="46" t="n">
        <v>42</v>
      </c>
      <c r="D349" s="46" t="n">
        <v>20</v>
      </c>
      <c r="E349" s="46" t="n">
        <v>34</v>
      </c>
      <c r="F349" s="46" t="n">
        <v>3</v>
      </c>
      <c r="G349" s="46" t="n">
        <v>4</v>
      </c>
      <c r="H349" s="46"/>
      <c r="I349" s="46"/>
      <c r="J349" s="46"/>
      <c r="K349" s="46"/>
      <c r="L349" s="46"/>
      <c r="M349" s="46"/>
      <c r="N349" s="46"/>
      <c r="O349" s="46"/>
      <c r="P349" s="46"/>
      <c r="Q349" s="46" t="n">
        <v>119</v>
      </c>
      <c r="R349" s="46" t="n">
        <v>12</v>
      </c>
      <c r="S349" s="48" t="n">
        <v>24</v>
      </c>
      <c r="U349" s="48" t="n">
        <v>105</v>
      </c>
      <c r="V349" s="48" t="n">
        <v>78</v>
      </c>
      <c r="W349" s="49"/>
      <c r="X349" s="48" t="n">
        <v>150</v>
      </c>
      <c r="Z349" s="46" t="n">
        <v>11</v>
      </c>
      <c r="AA349" s="46" t="n">
        <v>611</v>
      </c>
      <c r="AB349" s="46" t="n">
        <v>189</v>
      </c>
      <c r="AC349" s="50" t="n">
        <f aca="false">(AB349/AA349)*100</f>
        <v>30.9328968903437</v>
      </c>
    </row>
    <row r="350" s="42" customFormat="true" ht="13.5" hidden="false" customHeight="false" outlineLevel="0" collapsed="false">
      <c r="A350" s="45" t="n">
        <v>19</v>
      </c>
      <c r="B350" s="46" t="n">
        <v>143</v>
      </c>
      <c r="C350" s="46" t="n">
        <v>47</v>
      </c>
      <c r="D350" s="46" t="n">
        <v>11</v>
      </c>
      <c r="E350" s="46" t="n">
        <v>39</v>
      </c>
      <c r="F350" s="46" t="n">
        <v>3</v>
      </c>
      <c r="G350" s="46" t="n">
        <v>4</v>
      </c>
      <c r="H350" s="46"/>
      <c r="I350" s="46"/>
      <c r="J350" s="46"/>
      <c r="K350" s="46"/>
      <c r="L350" s="46"/>
      <c r="M350" s="46"/>
      <c r="N350" s="46"/>
      <c r="O350" s="46"/>
      <c r="P350" s="46"/>
      <c r="Q350" s="46" t="n">
        <v>178</v>
      </c>
      <c r="R350" s="46" t="n">
        <v>10</v>
      </c>
      <c r="S350" s="48" t="n">
        <v>30</v>
      </c>
      <c r="U350" s="48" t="n">
        <v>153</v>
      </c>
      <c r="V350" s="48" t="n">
        <v>86</v>
      </c>
      <c r="W350" s="49"/>
      <c r="X350" s="48" t="n">
        <v>205</v>
      </c>
      <c r="Z350" s="46" t="n">
        <v>19</v>
      </c>
      <c r="AA350" s="46" t="n">
        <v>849</v>
      </c>
      <c r="AB350" s="46" t="n">
        <v>256</v>
      </c>
      <c r="AC350" s="50" t="n">
        <f aca="false">(AB350/AA350)*100</f>
        <v>30.1531213191991</v>
      </c>
    </row>
    <row r="351" s="42" customFormat="true" ht="13.5" hidden="false" customHeight="false" outlineLevel="0" collapsed="false">
      <c r="A351" s="40" t="s">
        <v>215</v>
      </c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U351" s="69"/>
      <c r="V351" s="69"/>
      <c r="W351" s="70"/>
      <c r="X351" s="69"/>
      <c r="Z351" s="69"/>
      <c r="AA351" s="69"/>
      <c r="AB351" s="69"/>
      <c r="AC351" s="71"/>
    </row>
    <row r="352" s="42" customFormat="true" ht="12.75" hidden="false" customHeight="false" outlineLevel="0" collapsed="false">
      <c r="A352" s="45" t="n">
        <v>20</v>
      </c>
      <c r="B352" s="46" t="n">
        <v>213</v>
      </c>
      <c r="C352" s="46" t="n">
        <v>69</v>
      </c>
      <c r="D352" s="46" t="n">
        <v>30</v>
      </c>
      <c r="E352" s="46" t="n">
        <v>42</v>
      </c>
      <c r="F352" s="46" t="n">
        <v>3</v>
      </c>
      <c r="G352" s="46" t="n">
        <v>6</v>
      </c>
      <c r="H352" s="46"/>
      <c r="I352" s="46"/>
      <c r="J352" s="46"/>
      <c r="K352" s="46"/>
      <c r="L352" s="46"/>
      <c r="M352" s="46"/>
      <c r="N352" s="46"/>
      <c r="O352" s="46"/>
      <c r="P352" s="46"/>
      <c r="Q352" s="46" t="n">
        <v>271</v>
      </c>
      <c r="R352" s="46" t="n">
        <v>14</v>
      </c>
      <c r="S352" s="48" t="n">
        <v>29</v>
      </c>
      <c r="U352" s="48" t="n">
        <v>221</v>
      </c>
      <c r="V352" s="48" t="n">
        <v>156</v>
      </c>
      <c r="W352" s="49"/>
      <c r="X352" s="48" t="n">
        <v>299</v>
      </c>
      <c r="Z352" s="46" t="n">
        <v>20</v>
      </c>
      <c r="AA352" s="46" t="n">
        <v>1000</v>
      </c>
      <c r="AB352" s="46" t="n">
        <v>392</v>
      </c>
      <c r="AC352" s="50" t="n">
        <f aca="false">(AB352/AA352)*100</f>
        <v>39.2</v>
      </c>
    </row>
    <row r="353" s="42" customFormat="true" ht="12.75" hidden="false" customHeight="false" outlineLevel="0" collapsed="false">
      <c r="A353" s="45" t="n">
        <v>21</v>
      </c>
      <c r="B353" s="46" t="n">
        <v>140</v>
      </c>
      <c r="C353" s="46" t="n">
        <v>42</v>
      </c>
      <c r="D353" s="46" t="n">
        <v>7</v>
      </c>
      <c r="E353" s="46" t="n">
        <v>21</v>
      </c>
      <c r="F353" s="46" t="n">
        <v>2</v>
      </c>
      <c r="G353" s="46" t="n">
        <v>4</v>
      </c>
      <c r="H353" s="46"/>
      <c r="I353" s="46"/>
      <c r="J353" s="46"/>
      <c r="K353" s="46"/>
      <c r="L353" s="46"/>
      <c r="M353" s="46"/>
      <c r="N353" s="46"/>
      <c r="O353" s="46"/>
      <c r="P353" s="46"/>
      <c r="Q353" s="46" t="n">
        <v>179</v>
      </c>
      <c r="R353" s="46" t="n">
        <v>5</v>
      </c>
      <c r="S353" s="48" t="n">
        <v>18</v>
      </c>
      <c r="U353" s="48" t="n">
        <v>164</v>
      </c>
      <c r="V353" s="48" t="n">
        <v>55</v>
      </c>
      <c r="W353" s="49"/>
      <c r="X353" s="48" t="n">
        <v>199</v>
      </c>
      <c r="Z353" s="46" t="n">
        <v>16</v>
      </c>
      <c r="AA353" s="46" t="n">
        <v>736</v>
      </c>
      <c r="AB353" s="46" t="n">
        <v>227</v>
      </c>
      <c r="AC353" s="50" t="n">
        <f aca="false">(AB353/AA353)*100</f>
        <v>30.8423913043478</v>
      </c>
    </row>
    <row r="354" s="42" customFormat="true" ht="12.75" hidden="false" customHeight="false" outlineLevel="0" collapsed="false">
      <c r="A354" s="45" t="n">
        <v>22</v>
      </c>
      <c r="B354" s="46" t="n">
        <v>65</v>
      </c>
      <c r="C354" s="46" t="n">
        <v>35</v>
      </c>
      <c r="D354" s="46" t="n">
        <v>12</v>
      </c>
      <c r="E354" s="46" t="n">
        <v>13</v>
      </c>
      <c r="F354" s="46" t="n">
        <v>1</v>
      </c>
      <c r="G354" s="46" t="n">
        <v>2</v>
      </c>
      <c r="H354" s="46"/>
      <c r="I354" s="46"/>
      <c r="J354" s="46"/>
      <c r="K354" s="46"/>
      <c r="L354" s="46"/>
      <c r="M354" s="46"/>
      <c r="N354" s="46"/>
      <c r="O354" s="46"/>
      <c r="P354" s="46"/>
      <c r="Q354" s="46" t="n">
        <v>103</v>
      </c>
      <c r="R354" s="46" t="n">
        <v>2</v>
      </c>
      <c r="S354" s="48" t="n">
        <v>11</v>
      </c>
      <c r="U354" s="48" t="n">
        <v>75</v>
      </c>
      <c r="V354" s="48" t="n">
        <v>50</v>
      </c>
      <c r="W354" s="49"/>
      <c r="X354" s="48" t="n">
        <v>101</v>
      </c>
      <c r="Z354" s="46" t="n">
        <v>7</v>
      </c>
      <c r="AA354" s="46" t="n">
        <v>497</v>
      </c>
      <c r="AB354" s="46" t="n">
        <v>134</v>
      </c>
      <c r="AC354" s="50" t="n">
        <f aca="false">(AB354/AA354)*100</f>
        <v>26.9617706237425</v>
      </c>
    </row>
    <row r="355" s="42" customFormat="true" ht="12.75" hidden="false" customHeight="false" outlineLevel="0" collapsed="false">
      <c r="A355" s="45" t="n">
        <v>23</v>
      </c>
      <c r="B355" s="46" t="n">
        <v>148</v>
      </c>
      <c r="C355" s="46" t="n">
        <v>46</v>
      </c>
      <c r="D355" s="46" t="n">
        <v>20</v>
      </c>
      <c r="E355" s="46" t="n">
        <v>29</v>
      </c>
      <c r="F355" s="46" t="n">
        <v>1</v>
      </c>
      <c r="G355" s="46" t="n">
        <v>1</v>
      </c>
      <c r="H355" s="46"/>
      <c r="I355" s="46"/>
      <c r="J355" s="46"/>
      <c r="K355" s="46"/>
      <c r="L355" s="46"/>
      <c r="M355" s="46"/>
      <c r="N355" s="46"/>
      <c r="O355" s="46"/>
      <c r="P355" s="46"/>
      <c r="Q355" s="46" t="n">
        <v>196</v>
      </c>
      <c r="R355" s="46" t="n">
        <v>7</v>
      </c>
      <c r="S355" s="48" t="n">
        <v>21</v>
      </c>
      <c r="U355" s="48" t="n">
        <v>169</v>
      </c>
      <c r="V355" s="48" t="n">
        <v>71</v>
      </c>
      <c r="W355" s="49"/>
      <c r="X355" s="48" t="n">
        <v>202</v>
      </c>
      <c r="Z355" s="46" t="n">
        <v>13</v>
      </c>
      <c r="AA355" s="46" t="n">
        <v>840</v>
      </c>
      <c r="AB355" s="46" t="n">
        <v>257</v>
      </c>
      <c r="AC355" s="50" t="n">
        <f aca="false">(AB355/AA355)*100</f>
        <v>30.5952380952381</v>
      </c>
    </row>
    <row r="356" s="42" customFormat="true" ht="12.75" hidden="false" customHeight="false" outlineLevel="0" collapsed="false">
      <c r="A356" s="45" t="n">
        <v>24</v>
      </c>
      <c r="B356" s="46" t="n">
        <v>182</v>
      </c>
      <c r="C356" s="46" t="n">
        <v>55</v>
      </c>
      <c r="D356" s="46" t="n">
        <v>12</v>
      </c>
      <c r="E356" s="46" t="n">
        <v>41</v>
      </c>
      <c r="F356" s="46" t="n">
        <v>1</v>
      </c>
      <c r="G356" s="46" t="n">
        <v>14</v>
      </c>
      <c r="H356" s="46"/>
      <c r="I356" s="46"/>
      <c r="J356" s="46"/>
      <c r="K356" s="46"/>
      <c r="L356" s="46"/>
      <c r="M356" s="46"/>
      <c r="N356" s="46"/>
      <c r="O356" s="46"/>
      <c r="P356" s="46"/>
      <c r="Q356" s="46" t="n">
        <v>210</v>
      </c>
      <c r="R356" s="46" t="n">
        <v>13</v>
      </c>
      <c r="S356" s="48" t="n">
        <v>32</v>
      </c>
      <c r="U356" s="48" t="n">
        <v>187</v>
      </c>
      <c r="V356" s="48" t="n">
        <v>112</v>
      </c>
      <c r="W356" s="49"/>
      <c r="X356" s="48" t="n">
        <v>248</v>
      </c>
      <c r="Z356" s="46" t="n">
        <v>29</v>
      </c>
      <c r="AA356" s="46" t="n">
        <v>1125</v>
      </c>
      <c r="AB356" s="46" t="n">
        <v>312</v>
      </c>
      <c r="AC356" s="50" t="n">
        <f aca="false">(AB356/AA356)*100</f>
        <v>27.7333333333333</v>
      </c>
    </row>
    <row r="357" s="42" customFormat="true" ht="12.75" hidden="false" customHeight="false" outlineLevel="0" collapsed="false">
      <c r="A357" s="45" t="n">
        <v>25</v>
      </c>
      <c r="B357" s="46" t="n">
        <v>180</v>
      </c>
      <c r="C357" s="46" t="n">
        <v>64</v>
      </c>
      <c r="D357" s="46" t="n">
        <v>23</v>
      </c>
      <c r="E357" s="46" t="n">
        <v>42</v>
      </c>
      <c r="F357" s="46" t="n">
        <v>1</v>
      </c>
      <c r="G357" s="46" t="n">
        <v>5</v>
      </c>
      <c r="H357" s="46"/>
      <c r="I357" s="46"/>
      <c r="J357" s="46"/>
      <c r="K357" s="46"/>
      <c r="L357" s="46"/>
      <c r="M357" s="46"/>
      <c r="N357" s="46"/>
      <c r="O357" s="46"/>
      <c r="P357" s="46"/>
      <c r="Q357" s="46" t="n">
        <v>241</v>
      </c>
      <c r="R357" s="46" t="n">
        <v>14</v>
      </c>
      <c r="S357" s="48" t="n">
        <v>29</v>
      </c>
      <c r="U357" s="48" t="n">
        <v>202</v>
      </c>
      <c r="V357" s="48" t="n">
        <v>111</v>
      </c>
      <c r="W357" s="49"/>
      <c r="X357" s="48" t="n">
        <v>279</v>
      </c>
      <c r="Z357" s="46" t="n">
        <v>25</v>
      </c>
      <c r="AA357" s="46" t="n">
        <v>1176</v>
      </c>
      <c r="AB357" s="46" t="n">
        <v>328</v>
      </c>
      <c r="AC357" s="50" t="n">
        <f aca="false">(AB357/AA357)*100</f>
        <v>27.891156462585</v>
      </c>
    </row>
    <row r="358" s="42" customFormat="true" ht="12.75" hidden="false" customHeight="false" outlineLevel="0" collapsed="false">
      <c r="A358" s="45" t="n">
        <v>26</v>
      </c>
      <c r="B358" s="46" t="n">
        <v>247</v>
      </c>
      <c r="C358" s="46" t="n">
        <v>62</v>
      </c>
      <c r="D358" s="46" t="n">
        <v>27</v>
      </c>
      <c r="E358" s="46" t="n">
        <v>26</v>
      </c>
      <c r="F358" s="46" t="n">
        <v>0</v>
      </c>
      <c r="G358" s="46" t="n">
        <v>7</v>
      </c>
      <c r="H358" s="46"/>
      <c r="I358" s="46"/>
      <c r="J358" s="46"/>
      <c r="K358" s="46"/>
      <c r="L358" s="46"/>
      <c r="M358" s="46"/>
      <c r="N358" s="46"/>
      <c r="O358" s="46"/>
      <c r="P358" s="46"/>
      <c r="Q358" s="46" t="n">
        <v>305</v>
      </c>
      <c r="R358" s="46" t="n">
        <v>11</v>
      </c>
      <c r="S358" s="48" t="n">
        <v>13</v>
      </c>
      <c r="U358" s="48" t="n">
        <v>219</v>
      </c>
      <c r="V358" s="48" t="n">
        <v>138</v>
      </c>
      <c r="W358" s="49"/>
      <c r="X358" s="48" t="n">
        <v>288</v>
      </c>
      <c r="Z358" s="46" t="n">
        <v>30</v>
      </c>
      <c r="AA358" s="46" t="n">
        <v>1068</v>
      </c>
      <c r="AB358" s="46" t="n">
        <v>380</v>
      </c>
      <c r="AC358" s="50" t="n">
        <f aca="false">(AB358/AA358)*100</f>
        <v>35.5805243445693</v>
      </c>
    </row>
    <row r="359" s="42" customFormat="true" ht="12.75" hidden="false" customHeight="false" outlineLevel="0" collapsed="false">
      <c r="A359" s="45" t="n">
        <v>27</v>
      </c>
      <c r="B359" s="46" t="n">
        <v>202</v>
      </c>
      <c r="C359" s="46" t="n">
        <v>66</v>
      </c>
      <c r="D359" s="46" t="n">
        <v>35</v>
      </c>
      <c r="E359" s="46" t="n">
        <v>30</v>
      </c>
      <c r="F359" s="46" t="n">
        <v>1</v>
      </c>
      <c r="G359" s="46" t="n">
        <v>3</v>
      </c>
      <c r="H359" s="46"/>
      <c r="I359" s="46"/>
      <c r="J359" s="46"/>
      <c r="K359" s="46"/>
      <c r="L359" s="46"/>
      <c r="M359" s="46"/>
      <c r="N359" s="46"/>
      <c r="O359" s="46"/>
      <c r="P359" s="46"/>
      <c r="Q359" s="46" t="n">
        <v>263</v>
      </c>
      <c r="R359" s="46" t="n">
        <v>8</v>
      </c>
      <c r="S359" s="48" t="n">
        <v>16</v>
      </c>
      <c r="U359" s="48" t="n">
        <v>208</v>
      </c>
      <c r="V359" s="48" t="n">
        <v>130</v>
      </c>
      <c r="W359" s="49"/>
      <c r="X359" s="48" t="n">
        <v>266</v>
      </c>
      <c r="Z359" s="46" t="n">
        <v>34</v>
      </c>
      <c r="AA359" s="46" t="n">
        <v>1089</v>
      </c>
      <c r="AB359" s="46" t="n">
        <v>348</v>
      </c>
      <c r="AC359" s="50" t="n">
        <f aca="false">(AB359/AA359)*100</f>
        <v>31.9559228650138</v>
      </c>
    </row>
    <row r="360" s="42" customFormat="true" ht="12.75" hidden="false" customHeight="false" outlineLevel="0" collapsed="false">
      <c r="A360" s="45" t="n">
        <v>36</v>
      </c>
      <c r="B360" s="46" t="n">
        <v>130</v>
      </c>
      <c r="C360" s="46" t="n">
        <v>32</v>
      </c>
      <c r="D360" s="46" t="n">
        <v>14</v>
      </c>
      <c r="E360" s="46" t="n">
        <v>8</v>
      </c>
      <c r="F360" s="46" t="n">
        <v>2</v>
      </c>
      <c r="G360" s="46" t="n">
        <v>2</v>
      </c>
      <c r="H360" s="46"/>
      <c r="I360" s="46"/>
      <c r="J360" s="46"/>
      <c r="K360" s="46"/>
      <c r="L360" s="46"/>
      <c r="M360" s="46"/>
      <c r="N360" s="46"/>
      <c r="O360" s="46"/>
      <c r="P360" s="46"/>
      <c r="Q360" s="46" t="n">
        <v>157</v>
      </c>
      <c r="R360" s="46" t="n">
        <v>4</v>
      </c>
      <c r="S360" s="48" t="n">
        <v>4</v>
      </c>
      <c r="U360" s="48" t="n">
        <v>137</v>
      </c>
      <c r="V360" s="48" t="n">
        <v>48</v>
      </c>
      <c r="W360" s="49"/>
      <c r="X360" s="48" t="n">
        <v>139</v>
      </c>
      <c r="Z360" s="46" t="n">
        <v>11</v>
      </c>
      <c r="AA360" s="46" t="n">
        <v>628</v>
      </c>
      <c r="AB360" s="46" t="n">
        <v>197</v>
      </c>
      <c r="AC360" s="50" t="n">
        <f aca="false">(AB360/AA360)*100</f>
        <v>31.3694267515924</v>
      </c>
    </row>
    <row r="361" s="42" customFormat="true" ht="12.75" hidden="false" customHeight="false" outlineLevel="0" collapsed="false">
      <c r="A361" s="45" t="n">
        <v>37</v>
      </c>
      <c r="B361" s="46" t="n">
        <v>148</v>
      </c>
      <c r="C361" s="46" t="n">
        <v>58</v>
      </c>
      <c r="D361" s="46" t="n">
        <v>15</v>
      </c>
      <c r="E361" s="46" t="n">
        <v>22</v>
      </c>
      <c r="F361" s="46" t="n">
        <v>2</v>
      </c>
      <c r="G361" s="46" t="n">
        <v>3</v>
      </c>
      <c r="H361" s="46"/>
      <c r="I361" s="46"/>
      <c r="J361" s="46"/>
      <c r="K361" s="46"/>
      <c r="L361" s="46"/>
      <c r="M361" s="46"/>
      <c r="N361" s="46"/>
      <c r="O361" s="46"/>
      <c r="P361" s="46"/>
      <c r="Q361" s="46" t="n">
        <v>196</v>
      </c>
      <c r="R361" s="46" t="n">
        <v>7</v>
      </c>
      <c r="S361" s="48" t="n">
        <v>14</v>
      </c>
      <c r="U361" s="48" t="n">
        <v>156</v>
      </c>
      <c r="V361" s="48" t="n">
        <v>92</v>
      </c>
      <c r="W361" s="49"/>
      <c r="X361" s="48" t="n">
        <v>204</v>
      </c>
      <c r="Z361" s="46" t="n">
        <v>21</v>
      </c>
      <c r="AA361" s="46" t="n">
        <v>761</v>
      </c>
      <c r="AB361" s="46" t="n">
        <v>259</v>
      </c>
      <c r="AC361" s="50" t="n">
        <f aca="false">(AB361/AA361)*100</f>
        <v>34.0341655716163</v>
      </c>
    </row>
    <row r="362" s="42" customFormat="true" ht="12.75" hidden="false" customHeight="false" outlineLevel="0" collapsed="false">
      <c r="A362" s="45" t="n">
        <v>38</v>
      </c>
      <c r="B362" s="46" t="n">
        <v>91</v>
      </c>
      <c r="C362" s="46" t="n">
        <v>31</v>
      </c>
      <c r="D362" s="46" t="n">
        <v>13</v>
      </c>
      <c r="E362" s="46" t="n">
        <v>10</v>
      </c>
      <c r="F362" s="46" t="n">
        <v>1</v>
      </c>
      <c r="G362" s="46" t="n">
        <v>5</v>
      </c>
      <c r="H362" s="46"/>
      <c r="I362" s="46"/>
      <c r="J362" s="46"/>
      <c r="K362" s="46"/>
      <c r="L362" s="46"/>
      <c r="M362" s="46"/>
      <c r="N362" s="46"/>
      <c r="O362" s="46"/>
      <c r="P362" s="46"/>
      <c r="Q362" s="46" t="n">
        <v>114</v>
      </c>
      <c r="R362" s="46" t="n">
        <v>3</v>
      </c>
      <c r="S362" s="48" t="n">
        <v>13</v>
      </c>
      <c r="U362" s="48" t="n">
        <v>103</v>
      </c>
      <c r="V362" s="48" t="n">
        <v>39</v>
      </c>
      <c r="W362" s="49"/>
      <c r="X362" s="48" t="n">
        <v>121</v>
      </c>
      <c r="Z362" s="46" t="n">
        <v>8</v>
      </c>
      <c r="AA362" s="46" t="n">
        <v>451</v>
      </c>
      <c r="AB362" s="46" t="n">
        <v>152</v>
      </c>
      <c r="AC362" s="50" t="n">
        <f aca="false">(AB362/AA362)*100</f>
        <v>33.7028824833703</v>
      </c>
    </row>
    <row r="363" s="42" customFormat="true" ht="12.75" hidden="false" customHeight="false" outlineLevel="0" collapsed="false">
      <c r="A363" s="45" t="n">
        <v>39</v>
      </c>
      <c r="B363" s="46" t="n">
        <v>143</v>
      </c>
      <c r="C363" s="46" t="n">
        <v>45</v>
      </c>
      <c r="D363" s="46" t="n">
        <v>9</v>
      </c>
      <c r="E363" s="46" t="n">
        <v>5</v>
      </c>
      <c r="F363" s="46" t="n">
        <v>1</v>
      </c>
      <c r="G363" s="46" t="n">
        <v>2</v>
      </c>
      <c r="H363" s="46"/>
      <c r="I363" s="46"/>
      <c r="J363" s="46"/>
      <c r="K363" s="46"/>
      <c r="L363" s="46"/>
      <c r="M363" s="46"/>
      <c r="N363" s="46"/>
      <c r="O363" s="46"/>
      <c r="P363" s="46"/>
      <c r="Q363" s="46" t="n">
        <v>180</v>
      </c>
      <c r="R363" s="46" t="n">
        <v>3</v>
      </c>
      <c r="S363" s="48" t="n">
        <v>6</v>
      </c>
      <c r="U363" s="48" t="n">
        <v>161</v>
      </c>
      <c r="V363" s="48" t="n">
        <v>30</v>
      </c>
      <c r="W363" s="49"/>
      <c r="X363" s="48" t="n">
        <v>177</v>
      </c>
      <c r="Z363" s="46" t="n">
        <v>13</v>
      </c>
      <c r="AA363" s="46" t="n">
        <v>655</v>
      </c>
      <c r="AB363" s="46" t="n">
        <v>208</v>
      </c>
      <c r="AC363" s="50" t="n">
        <f aca="false">(AB363/AA363)*100</f>
        <v>31.7557251908397</v>
      </c>
    </row>
    <row r="364" s="42" customFormat="true" ht="12.75" hidden="false" customHeight="false" outlineLevel="0" collapsed="false">
      <c r="A364" s="45" t="n">
        <v>40</v>
      </c>
      <c r="B364" s="46" t="n">
        <v>179</v>
      </c>
      <c r="C364" s="46" t="n">
        <v>58</v>
      </c>
      <c r="D364" s="46" t="n">
        <v>20</v>
      </c>
      <c r="E364" s="46" t="n">
        <v>24</v>
      </c>
      <c r="F364" s="46" t="n">
        <v>3</v>
      </c>
      <c r="G364" s="46" t="n">
        <v>5</v>
      </c>
      <c r="H364" s="46"/>
      <c r="I364" s="46"/>
      <c r="J364" s="46"/>
      <c r="K364" s="46"/>
      <c r="L364" s="46"/>
      <c r="M364" s="46"/>
      <c r="N364" s="46"/>
      <c r="O364" s="46"/>
      <c r="P364" s="46"/>
      <c r="Q364" s="46" t="n">
        <v>228</v>
      </c>
      <c r="R364" s="46" t="n">
        <v>9</v>
      </c>
      <c r="S364" s="48" t="n">
        <v>21</v>
      </c>
      <c r="U364" s="48" t="n">
        <v>191</v>
      </c>
      <c r="V364" s="48" t="n">
        <v>95</v>
      </c>
      <c r="W364" s="49"/>
      <c r="X364" s="48" t="n">
        <v>241</v>
      </c>
      <c r="Z364" s="46" t="n">
        <v>30</v>
      </c>
      <c r="AA364" s="46" t="n">
        <v>907</v>
      </c>
      <c r="AB364" s="46" t="n">
        <v>296</v>
      </c>
      <c r="AC364" s="50" t="n">
        <f aca="false">(AB364/AA364)*100</f>
        <v>32.6350606394708</v>
      </c>
    </row>
    <row r="365" s="42" customFormat="true" ht="12.75" hidden="false" customHeight="false" outlineLevel="0" collapsed="false">
      <c r="A365" s="45" t="n">
        <v>41</v>
      </c>
      <c r="B365" s="46" t="n">
        <v>287</v>
      </c>
      <c r="C365" s="46" t="n">
        <v>107</v>
      </c>
      <c r="D365" s="46" t="n">
        <v>43</v>
      </c>
      <c r="E365" s="46" t="n">
        <v>62</v>
      </c>
      <c r="F365" s="46" t="n">
        <v>2</v>
      </c>
      <c r="G365" s="46" t="n">
        <v>5</v>
      </c>
      <c r="H365" s="46"/>
      <c r="I365" s="46"/>
      <c r="J365" s="46"/>
      <c r="K365" s="46"/>
      <c r="L365" s="46"/>
      <c r="M365" s="46"/>
      <c r="N365" s="46"/>
      <c r="O365" s="46"/>
      <c r="P365" s="46"/>
      <c r="Q365" s="46" t="n">
        <v>393</v>
      </c>
      <c r="R365" s="46" t="n">
        <v>12</v>
      </c>
      <c r="S365" s="48" t="n">
        <v>46</v>
      </c>
      <c r="U365" s="48" t="n">
        <v>320</v>
      </c>
      <c r="V365" s="48" t="n">
        <v>187</v>
      </c>
      <c r="W365" s="49"/>
      <c r="X365" s="48" t="n">
        <v>421</v>
      </c>
      <c r="Z365" s="46" t="n">
        <v>53</v>
      </c>
      <c r="AA365" s="46" t="n">
        <v>1692</v>
      </c>
      <c r="AB365" s="46" t="n">
        <v>534</v>
      </c>
      <c r="AC365" s="50" t="n">
        <f aca="false">(AB365/AA365)*100</f>
        <v>31.5602836879433</v>
      </c>
    </row>
    <row r="366" s="42" customFormat="true" ht="12.75" hidden="false" customHeight="false" outlineLevel="0" collapsed="false">
      <c r="A366" s="45" t="n">
        <v>42</v>
      </c>
      <c r="B366" s="46" t="n">
        <v>103</v>
      </c>
      <c r="C366" s="46" t="n">
        <v>27</v>
      </c>
      <c r="D366" s="46" t="n">
        <v>8</v>
      </c>
      <c r="E366" s="46" t="n">
        <v>18</v>
      </c>
      <c r="F366" s="46" t="n">
        <v>1</v>
      </c>
      <c r="G366" s="46" t="n">
        <v>0</v>
      </c>
      <c r="H366" s="46"/>
      <c r="I366" s="46"/>
      <c r="J366" s="46"/>
      <c r="K366" s="46"/>
      <c r="L366" s="46"/>
      <c r="M366" s="46"/>
      <c r="N366" s="46"/>
      <c r="O366" s="46"/>
      <c r="P366" s="46"/>
      <c r="Q366" s="46" t="n">
        <v>128</v>
      </c>
      <c r="R366" s="46" t="n">
        <v>5</v>
      </c>
      <c r="S366" s="48" t="n">
        <v>11</v>
      </c>
      <c r="U366" s="48" t="n">
        <v>100</v>
      </c>
      <c r="V366" s="48" t="n">
        <v>55</v>
      </c>
      <c r="W366" s="49"/>
      <c r="X366" s="48" t="n">
        <v>133</v>
      </c>
      <c r="Z366" s="46" t="n">
        <v>21</v>
      </c>
      <c r="AA366" s="46" t="n">
        <v>475</v>
      </c>
      <c r="AB366" s="46" t="n">
        <v>162</v>
      </c>
      <c r="AC366" s="50" t="n">
        <f aca="false">(AB366/AA366)*100</f>
        <v>34.1052631578947</v>
      </c>
    </row>
    <row r="367" s="42" customFormat="true" ht="12.75" hidden="false" customHeight="false" outlineLevel="0" collapsed="false">
      <c r="A367" s="45" t="n">
        <v>43</v>
      </c>
      <c r="B367" s="46" t="n">
        <v>202</v>
      </c>
      <c r="C367" s="46" t="n">
        <v>64</v>
      </c>
      <c r="D367" s="46" t="n">
        <v>16</v>
      </c>
      <c r="E367" s="46" t="n">
        <v>30</v>
      </c>
      <c r="F367" s="46" t="n">
        <v>6</v>
      </c>
      <c r="G367" s="46" t="n">
        <v>9</v>
      </c>
      <c r="H367" s="46"/>
      <c r="I367" s="46"/>
      <c r="J367" s="46"/>
      <c r="K367" s="46"/>
      <c r="L367" s="46"/>
      <c r="M367" s="46"/>
      <c r="N367" s="46"/>
      <c r="O367" s="46"/>
      <c r="P367" s="46"/>
      <c r="Q367" s="46" t="n">
        <v>262</v>
      </c>
      <c r="R367" s="46" t="n">
        <v>12</v>
      </c>
      <c r="S367" s="48" t="n">
        <v>30</v>
      </c>
      <c r="U367" s="48" t="n">
        <v>279</v>
      </c>
      <c r="V367" s="48" t="n">
        <v>54</v>
      </c>
      <c r="W367" s="49"/>
      <c r="X367" s="48" t="n">
        <v>304</v>
      </c>
      <c r="Z367" s="46" t="n">
        <v>23</v>
      </c>
      <c r="AA367" s="46" t="n">
        <v>966</v>
      </c>
      <c r="AB367" s="46" t="n">
        <v>340</v>
      </c>
      <c r="AC367" s="50" t="n">
        <f aca="false">(AB367/AA367)*100</f>
        <v>35.1966873706004</v>
      </c>
    </row>
    <row r="368" s="42" customFormat="true" ht="12.75" hidden="false" customHeight="false" outlineLevel="0" collapsed="false">
      <c r="A368" s="45" t="n">
        <v>44</v>
      </c>
      <c r="B368" s="46" t="n">
        <v>106</v>
      </c>
      <c r="C368" s="46" t="n">
        <v>28</v>
      </c>
      <c r="D368" s="46" t="n">
        <v>6</v>
      </c>
      <c r="E368" s="46" t="n">
        <v>11</v>
      </c>
      <c r="F368" s="46" t="n">
        <v>1</v>
      </c>
      <c r="G368" s="46" t="n">
        <v>2</v>
      </c>
      <c r="H368" s="46"/>
      <c r="I368" s="46"/>
      <c r="J368" s="46"/>
      <c r="K368" s="46"/>
      <c r="L368" s="46"/>
      <c r="M368" s="46"/>
      <c r="N368" s="46"/>
      <c r="O368" s="46"/>
      <c r="P368" s="46"/>
      <c r="Q368" s="46" t="n">
        <v>130</v>
      </c>
      <c r="R368" s="46" t="n">
        <v>3</v>
      </c>
      <c r="S368" s="48" t="n">
        <v>9</v>
      </c>
      <c r="U368" s="48" t="n">
        <v>121</v>
      </c>
      <c r="V368" s="48" t="n">
        <v>26</v>
      </c>
      <c r="W368" s="49"/>
      <c r="X368" s="48" t="n">
        <v>126</v>
      </c>
      <c r="Z368" s="46" t="n">
        <v>5</v>
      </c>
      <c r="AA368" s="46" t="n">
        <v>489</v>
      </c>
      <c r="AB368" s="46" t="n">
        <v>160</v>
      </c>
      <c r="AC368" s="50" t="n">
        <f aca="false">(AB368/AA368)*100</f>
        <v>32.719836400818</v>
      </c>
    </row>
    <row r="369" s="42" customFormat="true" ht="12.75" hidden="false" customHeight="false" outlineLevel="0" collapsed="false">
      <c r="A369" s="45" t="n">
        <v>45</v>
      </c>
      <c r="B369" s="46" t="n">
        <v>115</v>
      </c>
      <c r="C369" s="46" t="n">
        <v>36</v>
      </c>
      <c r="D369" s="46" t="n">
        <v>6</v>
      </c>
      <c r="E369" s="46" t="n">
        <v>14</v>
      </c>
      <c r="F369" s="46" t="n">
        <v>4</v>
      </c>
      <c r="G369" s="46" t="n">
        <v>2</v>
      </c>
      <c r="H369" s="46"/>
      <c r="I369" s="46"/>
      <c r="J369" s="46"/>
      <c r="K369" s="46"/>
      <c r="L369" s="46"/>
      <c r="M369" s="46"/>
      <c r="N369" s="46"/>
      <c r="O369" s="46"/>
      <c r="P369" s="46"/>
      <c r="Q369" s="46" t="n">
        <v>134</v>
      </c>
      <c r="R369" s="46" t="n">
        <v>7</v>
      </c>
      <c r="S369" s="48" t="n">
        <v>13</v>
      </c>
      <c r="U369" s="48" t="n">
        <v>147</v>
      </c>
      <c r="V369" s="48" t="n">
        <v>28</v>
      </c>
      <c r="W369" s="49"/>
      <c r="X369" s="48" t="n">
        <v>142</v>
      </c>
      <c r="Z369" s="46" t="n">
        <v>25</v>
      </c>
      <c r="AA369" s="46" t="n">
        <v>657</v>
      </c>
      <c r="AB369" s="46" t="n">
        <v>180</v>
      </c>
      <c r="AC369" s="50" t="n">
        <f aca="false">(AB369/AA369)*100</f>
        <v>27.3972602739726</v>
      </c>
    </row>
    <row r="370" s="42" customFormat="true" ht="12.75" hidden="false" customHeight="false" outlineLevel="0" collapsed="false">
      <c r="A370" s="45" t="n">
        <v>46</v>
      </c>
      <c r="B370" s="46" t="n">
        <v>96</v>
      </c>
      <c r="C370" s="46" t="n">
        <v>31</v>
      </c>
      <c r="D370" s="46" t="n">
        <v>12</v>
      </c>
      <c r="E370" s="46" t="n">
        <v>15</v>
      </c>
      <c r="F370" s="46" t="n">
        <v>4</v>
      </c>
      <c r="G370" s="46" t="n">
        <v>5</v>
      </c>
      <c r="H370" s="46"/>
      <c r="I370" s="46"/>
      <c r="J370" s="46"/>
      <c r="K370" s="46"/>
      <c r="L370" s="46"/>
      <c r="M370" s="46"/>
      <c r="N370" s="46"/>
      <c r="O370" s="46"/>
      <c r="P370" s="46"/>
      <c r="Q370" s="46" t="n">
        <v>129</v>
      </c>
      <c r="R370" s="46" t="n">
        <v>7</v>
      </c>
      <c r="S370" s="48" t="n">
        <v>16</v>
      </c>
      <c r="U370" s="48" t="n">
        <v>117</v>
      </c>
      <c r="V370" s="48" t="n">
        <v>42</v>
      </c>
      <c r="W370" s="49"/>
      <c r="X370" s="48" t="n">
        <v>146</v>
      </c>
      <c r="Z370" s="46" t="n">
        <v>10</v>
      </c>
      <c r="AA370" s="46" t="n">
        <v>809</v>
      </c>
      <c r="AB370" s="46" t="n">
        <v>171</v>
      </c>
      <c r="AC370" s="50" t="n">
        <f aca="false">(AB370/AA370)*100</f>
        <v>21.1372064276885</v>
      </c>
    </row>
    <row r="371" s="42" customFormat="true" ht="12.75" hidden="false" customHeight="false" outlineLevel="0" collapsed="false">
      <c r="A371" s="45" t="n">
        <v>47</v>
      </c>
      <c r="B371" s="46" t="n">
        <v>96</v>
      </c>
      <c r="C371" s="46" t="n">
        <v>32</v>
      </c>
      <c r="D371" s="46" t="n">
        <v>6</v>
      </c>
      <c r="E371" s="46" t="n">
        <v>10</v>
      </c>
      <c r="F371" s="46" t="n">
        <v>0</v>
      </c>
      <c r="G371" s="46" t="n">
        <v>4</v>
      </c>
      <c r="H371" s="46"/>
      <c r="I371" s="46"/>
      <c r="J371" s="46"/>
      <c r="K371" s="46"/>
      <c r="L371" s="46"/>
      <c r="M371" s="46"/>
      <c r="N371" s="46"/>
      <c r="O371" s="46"/>
      <c r="P371" s="46"/>
      <c r="Q371" s="46" t="n">
        <v>120</v>
      </c>
      <c r="R371" s="46" t="n">
        <v>3</v>
      </c>
      <c r="S371" s="48" t="n">
        <v>10</v>
      </c>
      <c r="U371" s="48" t="n">
        <v>104</v>
      </c>
      <c r="V371" s="48" t="n">
        <v>42</v>
      </c>
      <c r="W371" s="49"/>
      <c r="X371" s="48" t="n">
        <v>124</v>
      </c>
      <c r="Z371" s="46" t="n">
        <v>9</v>
      </c>
      <c r="AA371" s="46" t="n">
        <v>678</v>
      </c>
      <c r="AB371" s="46" t="n">
        <v>150</v>
      </c>
      <c r="AC371" s="50" t="n">
        <f aca="false">(AB371/AA371)*100</f>
        <v>22.1238938053097</v>
      </c>
    </row>
    <row r="372" s="42" customFormat="true" ht="12.75" hidden="false" customHeight="false" outlineLevel="0" collapsed="false">
      <c r="A372" s="45" t="n">
        <v>48</v>
      </c>
      <c r="B372" s="46" t="n">
        <v>193</v>
      </c>
      <c r="C372" s="46" t="n">
        <v>59</v>
      </c>
      <c r="D372" s="46" t="n">
        <v>19</v>
      </c>
      <c r="E372" s="46" t="n">
        <v>30</v>
      </c>
      <c r="F372" s="46" t="n">
        <v>4</v>
      </c>
      <c r="G372" s="46" t="n">
        <v>5</v>
      </c>
      <c r="H372" s="46"/>
      <c r="I372" s="46"/>
      <c r="J372" s="46"/>
      <c r="K372" s="46"/>
      <c r="L372" s="46"/>
      <c r="M372" s="46"/>
      <c r="N372" s="46"/>
      <c r="O372" s="46"/>
      <c r="P372" s="46"/>
      <c r="Q372" s="46" t="n">
        <v>251</v>
      </c>
      <c r="R372" s="46" t="n">
        <v>15</v>
      </c>
      <c r="S372" s="48" t="n">
        <v>22</v>
      </c>
      <c r="U372" s="48" t="n">
        <v>220</v>
      </c>
      <c r="V372" s="48" t="n">
        <v>85</v>
      </c>
      <c r="W372" s="49"/>
      <c r="X372" s="48" t="n">
        <v>261</v>
      </c>
      <c r="Z372" s="46" t="n">
        <v>24</v>
      </c>
      <c r="AA372" s="46" t="n">
        <v>1076</v>
      </c>
      <c r="AB372" s="46" t="n">
        <v>321</v>
      </c>
      <c r="AC372" s="50" t="n">
        <f aca="false">(AB372/AA372)*100</f>
        <v>29.8327137546468</v>
      </c>
    </row>
    <row r="373" s="42" customFormat="true" ht="12.75" hidden="false" customHeight="false" outlineLevel="0" collapsed="false">
      <c r="A373" s="45" t="n">
        <v>49</v>
      </c>
      <c r="B373" s="46" t="n">
        <v>188</v>
      </c>
      <c r="C373" s="46" t="n">
        <v>68</v>
      </c>
      <c r="D373" s="46" t="n">
        <v>23</v>
      </c>
      <c r="E373" s="46" t="n">
        <v>26</v>
      </c>
      <c r="F373" s="46" t="n">
        <v>2</v>
      </c>
      <c r="G373" s="46" t="n">
        <v>5</v>
      </c>
      <c r="H373" s="46"/>
      <c r="I373" s="46"/>
      <c r="J373" s="46"/>
      <c r="K373" s="46"/>
      <c r="L373" s="46"/>
      <c r="M373" s="46"/>
      <c r="N373" s="46"/>
      <c r="O373" s="46"/>
      <c r="P373" s="46"/>
      <c r="Q373" s="46" t="n">
        <v>256</v>
      </c>
      <c r="R373" s="46" t="n">
        <v>6</v>
      </c>
      <c r="S373" s="48" t="n">
        <v>28</v>
      </c>
      <c r="U373" s="48" t="n">
        <v>228</v>
      </c>
      <c r="V373" s="48" t="n">
        <v>64</v>
      </c>
      <c r="W373" s="49"/>
      <c r="X373" s="48" t="n">
        <v>261</v>
      </c>
      <c r="Z373" s="46" t="n">
        <v>53</v>
      </c>
      <c r="AA373" s="46" t="n">
        <v>1063</v>
      </c>
      <c r="AB373" s="46" t="n">
        <v>325</v>
      </c>
      <c r="AC373" s="50" t="n">
        <f aca="false">(AB373/AA373)*100</f>
        <v>30.5738476011289</v>
      </c>
    </row>
    <row r="374" s="42" customFormat="true" ht="12.75" hidden="false" customHeight="false" outlineLevel="0" collapsed="false">
      <c r="A374" s="45" t="n">
        <v>50</v>
      </c>
      <c r="B374" s="46" t="n">
        <v>243</v>
      </c>
      <c r="C374" s="46" t="n">
        <v>73</v>
      </c>
      <c r="D374" s="46" t="n">
        <v>14</v>
      </c>
      <c r="E374" s="46" t="n">
        <v>24</v>
      </c>
      <c r="F374" s="46" t="n">
        <v>5</v>
      </c>
      <c r="G374" s="46" t="n">
        <v>5</v>
      </c>
      <c r="H374" s="46"/>
      <c r="I374" s="46"/>
      <c r="J374" s="46"/>
      <c r="K374" s="46"/>
      <c r="L374" s="46"/>
      <c r="M374" s="46"/>
      <c r="N374" s="46"/>
      <c r="O374" s="46"/>
      <c r="P374" s="46"/>
      <c r="Q374" s="46" t="n">
        <v>302</v>
      </c>
      <c r="R374" s="46" t="n">
        <v>5</v>
      </c>
      <c r="S374" s="48" t="n">
        <v>21</v>
      </c>
      <c r="U374" s="48" t="n">
        <v>278</v>
      </c>
      <c r="V374" s="48" t="n">
        <v>78</v>
      </c>
      <c r="W374" s="49"/>
      <c r="X374" s="48" t="n">
        <v>310</v>
      </c>
      <c r="Z374" s="46" t="n">
        <v>27</v>
      </c>
      <c r="AA374" s="46" t="n">
        <v>1238</v>
      </c>
      <c r="AB374" s="46" t="n">
        <v>375</v>
      </c>
      <c r="AC374" s="50" t="n">
        <f aca="false">(AB374/AA374)*100</f>
        <v>30.2907915993538</v>
      </c>
    </row>
    <row r="375" s="42" customFormat="true" ht="12.75" hidden="false" customHeight="false" outlineLevel="0" collapsed="false">
      <c r="A375" s="45" t="n">
        <v>51</v>
      </c>
      <c r="B375" s="46" t="n">
        <v>264</v>
      </c>
      <c r="C375" s="46" t="n">
        <v>77</v>
      </c>
      <c r="D375" s="46" t="n">
        <v>17</v>
      </c>
      <c r="E375" s="46" t="n">
        <v>12</v>
      </c>
      <c r="F375" s="46" t="n">
        <v>0</v>
      </c>
      <c r="G375" s="46" t="n">
        <v>0</v>
      </c>
      <c r="H375" s="46"/>
      <c r="I375" s="46"/>
      <c r="J375" s="46"/>
      <c r="K375" s="46"/>
      <c r="L375" s="46"/>
      <c r="M375" s="46"/>
      <c r="N375" s="46"/>
      <c r="O375" s="46"/>
      <c r="P375" s="46"/>
      <c r="Q375" s="46" t="n">
        <v>329</v>
      </c>
      <c r="R375" s="46" t="n">
        <v>2</v>
      </c>
      <c r="S375" s="48" t="n">
        <v>3</v>
      </c>
      <c r="U375" s="48" t="n">
        <v>303</v>
      </c>
      <c r="V375" s="48" t="n">
        <v>63</v>
      </c>
      <c r="W375" s="49"/>
      <c r="X375" s="48" t="n">
        <v>318</v>
      </c>
      <c r="Z375" s="46" t="n">
        <v>46</v>
      </c>
      <c r="AA375" s="46" t="n">
        <v>1064</v>
      </c>
      <c r="AB375" s="46" t="n">
        <v>385</v>
      </c>
      <c r="AC375" s="50" t="n">
        <f aca="false">(AB375/AA375)*100</f>
        <v>36.1842105263158</v>
      </c>
    </row>
    <row r="376" s="42" customFormat="true" ht="12.75" hidden="false" customHeight="false" outlineLevel="0" collapsed="false">
      <c r="A376" s="45" t="n">
        <v>52</v>
      </c>
      <c r="B376" s="46" t="n">
        <v>104</v>
      </c>
      <c r="C376" s="46" t="n">
        <v>30</v>
      </c>
      <c r="D376" s="46" t="n">
        <v>7</v>
      </c>
      <c r="E376" s="46" t="n">
        <v>7</v>
      </c>
      <c r="F376" s="46" t="n">
        <v>0</v>
      </c>
      <c r="G376" s="46" t="n">
        <v>4</v>
      </c>
      <c r="H376" s="46"/>
      <c r="I376" s="46"/>
      <c r="J376" s="46"/>
      <c r="K376" s="46"/>
      <c r="L376" s="46"/>
      <c r="M376" s="46"/>
      <c r="N376" s="46"/>
      <c r="O376" s="46"/>
      <c r="P376" s="46"/>
      <c r="Q376" s="46" t="n">
        <v>122</v>
      </c>
      <c r="R376" s="46" t="n">
        <v>2</v>
      </c>
      <c r="S376" s="48" t="n">
        <v>5</v>
      </c>
      <c r="U376" s="48" t="n">
        <v>119</v>
      </c>
      <c r="V376" s="48" t="n">
        <v>27</v>
      </c>
      <c r="W376" s="49"/>
      <c r="X376" s="48" t="n">
        <v>127</v>
      </c>
      <c r="Z376" s="46" t="n">
        <v>14</v>
      </c>
      <c r="AA376" s="46" t="n">
        <v>502</v>
      </c>
      <c r="AB376" s="46" t="n">
        <v>156</v>
      </c>
      <c r="AC376" s="50" t="n">
        <f aca="false">(AB376/AA376)*100</f>
        <v>31.0756972111554</v>
      </c>
    </row>
    <row r="377" s="42" customFormat="true" ht="12.75" hidden="false" customHeight="false" outlineLevel="0" collapsed="false">
      <c r="A377" s="45" t="n">
        <v>53</v>
      </c>
      <c r="B377" s="46" t="n">
        <v>193</v>
      </c>
      <c r="C377" s="46" t="n">
        <v>77</v>
      </c>
      <c r="D377" s="46" t="n">
        <v>17</v>
      </c>
      <c r="E377" s="46" t="n">
        <v>9</v>
      </c>
      <c r="F377" s="46" t="n">
        <v>5</v>
      </c>
      <c r="G377" s="46" t="n">
        <v>11</v>
      </c>
      <c r="H377" s="46"/>
      <c r="I377" s="46"/>
      <c r="J377" s="46"/>
      <c r="K377" s="46"/>
      <c r="L377" s="46"/>
      <c r="M377" s="46"/>
      <c r="N377" s="46"/>
      <c r="O377" s="46"/>
      <c r="P377" s="46"/>
      <c r="Q377" s="46" t="n">
        <v>259</v>
      </c>
      <c r="R377" s="46" t="n">
        <v>5</v>
      </c>
      <c r="S377" s="48" t="n">
        <v>17</v>
      </c>
      <c r="U377" s="48" t="n">
        <v>259</v>
      </c>
      <c r="V377" s="48" t="n">
        <v>43</v>
      </c>
      <c r="W377" s="49"/>
      <c r="X377" s="48" t="n">
        <v>259</v>
      </c>
      <c r="Z377" s="46" t="n">
        <v>14</v>
      </c>
      <c r="AA377" s="46" t="n">
        <v>1094</v>
      </c>
      <c r="AB377" s="46" t="n">
        <v>323</v>
      </c>
      <c r="AC377" s="50" t="n">
        <f aca="false">(AB377/AA377)*100</f>
        <v>29.5246800731261</v>
      </c>
    </row>
    <row r="378" s="42" customFormat="true" ht="12.75" hidden="false" customHeight="false" outlineLevel="0" collapsed="false">
      <c r="A378" s="45" t="n">
        <v>54</v>
      </c>
      <c r="B378" s="46" t="n">
        <v>92</v>
      </c>
      <c r="C378" s="46" t="n">
        <v>19</v>
      </c>
      <c r="D378" s="46" t="n">
        <v>6</v>
      </c>
      <c r="E378" s="46" t="n">
        <v>9</v>
      </c>
      <c r="F378" s="46" t="n">
        <v>1</v>
      </c>
      <c r="G378" s="46" t="n">
        <v>2</v>
      </c>
      <c r="H378" s="46"/>
      <c r="I378" s="46"/>
      <c r="J378" s="46"/>
      <c r="K378" s="46"/>
      <c r="L378" s="46"/>
      <c r="M378" s="46"/>
      <c r="N378" s="46"/>
      <c r="O378" s="46"/>
      <c r="P378" s="46"/>
      <c r="Q378" s="46" t="n">
        <v>111</v>
      </c>
      <c r="R378" s="46" t="n">
        <v>2</v>
      </c>
      <c r="S378" s="48" t="n">
        <v>6</v>
      </c>
      <c r="U378" s="48" t="n">
        <v>111</v>
      </c>
      <c r="V378" s="48" t="n">
        <v>15</v>
      </c>
      <c r="W378" s="49"/>
      <c r="X378" s="48" t="n">
        <v>109</v>
      </c>
      <c r="Z378" s="46" t="n">
        <v>1</v>
      </c>
      <c r="AA378" s="46" t="n">
        <v>349</v>
      </c>
      <c r="AB378" s="46" t="n">
        <v>131</v>
      </c>
      <c r="AC378" s="50" t="n">
        <f aca="false">(AB378/AA378)*100</f>
        <v>37.5358166189112</v>
      </c>
    </row>
    <row r="379" s="42" customFormat="true" ht="12.75" hidden="false" customHeight="false" outlineLevel="0" collapsed="false">
      <c r="A379" s="45" t="n">
        <v>55</v>
      </c>
      <c r="B379" s="46" t="n">
        <v>44</v>
      </c>
      <c r="C379" s="46" t="n">
        <v>19</v>
      </c>
      <c r="D379" s="46" t="n">
        <v>6</v>
      </c>
      <c r="E379" s="46" t="n">
        <v>19</v>
      </c>
      <c r="F379" s="46" t="n">
        <v>3</v>
      </c>
      <c r="G379" s="46" t="n">
        <v>2</v>
      </c>
      <c r="H379" s="46"/>
      <c r="I379" s="46"/>
      <c r="J379" s="46"/>
      <c r="K379" s="46"/>
      <c r="L379" s="46"/>
      <c r="M379" s="46"/>
      <c r="N379" s="46"/>
      <c r="O379" s="46"/>
      <c r="P379" s="46"/>
      <c r="Q379" s="46" t="n">
        <v>64</v>
      </c>
      <c r="R379" s="46" t="n">
        <v>3</v>
      </c>
      <c r="S379" s="48" t="n">
        <v>22</v>
      </c>
      <c r="U379" s="48" t="n">
        <v>62</v>
      </c>
      <c r="V379" s="48" t="n">
        <v>32</v>
      </c>
      <c r="W379" s="49"/>
      <c r="X379" s="48" t="n">
        <v>81</v>
      </c>
      <c r="Z379" s="46" t="n">
        <v>9</v>
      </c>
      <c r="AA379" s="46" t="n">
        <v>391</v>
      </c>
      <c r="AB379" s="46" t="n">
        <v>100</v>
      </c>
      <c r="AC379" s="50" t="n">
        <f aca="false">(AB379/AA379)*100</f>
        <v>25.5754475703325</v>
      </c>
    </row>
    <row r="380" s="42" customFormat="true" ht="12.75" hidden="false" customHeight="false" outlineLevel="0" collapsed="false">
      <c r="A380" s="45" t="n">
        <v>56</v>
      </c>
      <c r="B380" s="46" t="n">
        <v>10</v>
      </c>
      <c r="C380" s="46" t="n">
        <v>0</v>
      </c>
      <c r="D380" s="46" t="n">
        <v>1</v>
      </c>
      <c r="E380" s="46" t="n">
        <v>1</v>
      </c>
      <c r="F380" s="46" t="n">
        <v>3</v>
      </c>
      <c r="G380" s="46" t="n">
        <v>1</v>
      </c>
      <c r="H380" s="46"/>
      <c r="I380" s="46"/>
      <c r="J380" s="46"/>
      <c r="K380" s="46"/>
      <c r="L380" s="46"/>
      <c r="M380" s="46"/>
      <c r="N380" s="46"/>
      <c r="O380" s="46"/>
      <c r="P380" s="46"/>
      <c r="Q380" s="46" t="n">
        <v>11</v>
      </c>
      <c r="R380" s="46" t="n">
        <v>3</v>
      </c>
      <c r="S380" s="48" t="n">
        <v>1</v>
      </c>
      <c r="U380" s="48" t="n">
        <v>9</v>
      </c>
      <c r="V380" s="48" t="n">
        <v>6</v>
      </c>
      <c r="W380" s="49"/>
      <c r="X380" s="48" t="n">
        <v>15</v>
      </c>
      <c r="Z380" s="46" t="n">
        <v>1</v>
      </c>
      <c r="AA380" s="46" t="n">
        <v>33</v>
      </c>
      <c r="AB380" s="46" t="n">
        <v>16</v>
      </c>
      <c r="AC380" s="50" t="n">
        <f aca="false">(AB380/AA380)*100</f>
        <v>48.4848484848485</v>
      </c>
    </row>
    <row r="381" s="42" customFormat="true" ht="12.75" hidden="false" customHeight="false" outlineLevel="0" collapsed="false">
      <c r="A381" s="45" t="n">
        <v>57</v>
      </c>
      <c r="B381" s="46" t="n">
        <v>5</v>
      </c>
      <c r="C381" s="46" t="n">
        <v>0</v>
      </c>
      <c r="D381" s="46" t="n">
        <v>0</v>
      </c>
      <c r="E381" s="46" t="n">
        <v>0</v>
      </c>
      <c r="F381" s="46" t="n">
        <v>0</v>
      </c>
      <c r="G381" s="46" t="n">
        <v>2</v>
      </c>
      <c r="H381" s="46"/>
      <c r="I381" s="46"/>
      <c r="J381" s="46"/>
      <c r="K381" s="46"/>
      <c r="L381" s="46"/>
      <c r="M381" s="46"/>
      <c r="N381" s="46"/>
      <c r="O381" s="46"/>
      <c r="P381" s="46"/>
      <c r="Q381" s="46" t="n">
        <v>5</v>
      </c>
      <c r="R381" s="46" t="n">
        <v>1</v>
      </c>
      <c r="S381" s="48" t="n">
        <v>1</v>
      </c>
      <c r="U381" s="48" t="n">
        <v>7</v>
      </c>
      <c r="V381" s="48" t="n">
        <v>0</v>
      </c>
      <c r="W381" s="49"/>
      <c r="X381" s="48" t="n">
        <v>5</v>
      </c>
      <c r="Z381" s="46" t="n">
        <v>2</v>
      </c>
      <c r="AA381" s="46" t="n">
        <v>21</v>
      </c>
      <c r="AB381" s="46" t="n">
        <v>8</v>
      </c>
      <c r="AC381" s="50" t="n">
        <f aca="false">(AB381/AA381)*100</f>
        <v>38.0952380952381</v>
      </c>
    </row>
    <row r="382" s="55" customFormat="true" ht="13.5" hidden="false" customHeight="false" outlineLevel="0" collapsed="false">
      <c r="A382" s="52" t="s">
        <v>43</v>
      </c>
      <c r="B382" s="53" t="n">
        <f aca="false">SUM(B332:B381)</f>
        <v>7214</v>
      </c>
      <c r="C382" s="53" t="n">
        <f aca="false">SUM(C332:C381)</f>
        <v>2333</v>
      </c>
      <c r="D382" s="53" t="n">
        <f aca="false">SUM(D332:D381)</f>
        <v>787</v>
      </c>
      <c r="E382" s="53" t="n">
        <f aca="false">SUM(E332:E381)</f>
        <v>1247</v>
      </c>
      <c r="F382" s="53" t="n">
        <f aca="false">SUM(F332:F381)</f>
        <v>108</v>
      </c>
      <c r="G382" s="53" t="n">
        <f aca="false">SUM(G332:G381)</f>
        <v>231</v>
      </c>
      <c r="H382" s="53" t="n">
        <f aca="false">SUM(H332:H381)</f>
        <v>0</v>
      </c>
      <c r="I382" s="53" t="n">
        <f aca="false">SUM(I332:I381)</f>
        <v>0</v>
      </c>
      <c r="J382" s="53" t="n">
        <f aca="false">SUM(J332:J381)</f>
        <v>0</v>
      </c>
      <c r="K382" s="53" t="n">
        <f aca="false">SUM(K332:K381)</f>
        <v>0</v>
      </c>
      <c r="L382" s="53" t="n">
        <f aca="false">SUM(L332:L381)</f>
        <v>0</v>
      </c>
      <c r="M382" s="53" t="n">
        <f aca="false">SUM(M332:M381)</f>
        <v>0</v>
      </c>
      <c r="N382" s="53" t="n">
        <f aca="false">SUM(N332:N381)</f>
        <v>0</v>
      </c>
      <c r="O382" s="53" t="n">
        <f aca="false">SUM(O332:O381)</f>
        <v>0</v>
      </c>
      <c r="P382" s="53" t="n">
        <f aca="false">SUM(P332:P381)</f>
        <v>0</v>
      </c>
      <c r="Q382" s="53" t="n">
        <f aca="false">SUM(Q332:Q381)</f>
        <v>9255</v>
      </c>
      <c r="R382" s="53" t="n">
        <f aca="false">SUM(R332:R381)</f>
        <v>392</v>
      </c>
      <c r="S382" s="79" t="n">
        <f aca="false">SUM(S332:S381)</f>
        <v>971</v>
      </c>
      <c r="U382" s="72" t="n">
        <f aca="false">SUM(U332:U381)</f>
        <v>7947</v>
      </c>
      <c r="V382" s="79" t="n">
        <f aca="false">SUM(V332:V381)</f>
        <v>3803</v>
      </c>
      <c r="W382" s="57"/>
      <c r="X382" s="79" t="n">
        <f aca="false">SUM(X332:X381)</f>
        <v>9894</v>
      </c>
      <c r="Z382" s="53" t="n">
        <f aca="false">SUM(Z332:Z381)</f>
        <v>1020</v>
      </c>
      <c r="AA382" s="53" t="n">
        <f aca="false">SUM(AA332:AA381)</f>
        <v>40111</v>
      </c>
      <c r="AB382" s="58" t="n">
        <f aca="false">SUM(AB332:AB381)</f>
        <v>12409</v>
      </c>
      <c r="AC382" s="59" t="n">
        <f aca="false">(AB382/AA382)*100</f>
        <v>30.9366507940465</v>
      </c>
    </row>
    <row r="383" s="42" customFormat="true" ht="13.5" hidden="false" customHeight="false" outlineLevel="0" collapsed="false">
      <c r="A383" s="80" t="s">
        <v>216</v>
      </c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U383" s="63"/>
      <c r="V383" s="63"/>
      <c r="W383" s="64"/>
      <c r="X383" s="63"/>
      <c r="Z383" s="63"/>
      <c r="AA383" s="63"/>
      <c r="AB383" s="63"/>
      <c r="AC383" s="65"/>
    </row>
    <row r="384" s="42" customFormat="true" ht="12.75" hidden="false" customHeight="false" outlineLevel="0" collapsed="false">
      <c r="A384" s="45" t="s">
        <v>217</v>
      </c>
      <c r="B384" s="46" t="n">
        <v>69</v>
      </c>
      <c r="C384" s="46" t="n">
        <v>26</v>
      </c>
      <c r="D384" s="46" t="n">
        <v>14</v>
      </c>
      <c r="E384" s="46" t="n">
        <v>13</v>
      </c>
      <c r="F384" s="46" t="n">
        <v>2</v>
      </c>
      <c r="G384" s="46" t="n">
        <v>3</v>
      </c>
      <c r="H384" s="46" t="n">
        <v>6</v>
      </c>
      <c r="I384" s="46" t="n">
        <v>1</v>
      </c>
      <c r="J384" s="46" t="n">
        <v>35</v>
      </c>
      <c r="K384" s="46" t="n">
        <v>6</v>
      </c>
      <c r="L384" s="46" t="n">
        <v>46</v>
      </c>
      <c r="M384" s="46" t="n">
        <v>1</v>
      </c>
      <c r="N384" s="46" t="n">
        <v>3</v>
      </c>
      <c r="O384" s="46" t="n">
        <v>1</v>
      </c>
      <c r="P384" s="46" t="n">
        <v>16</v>
      </c>
      <c r="Q384" s="46"/>
      <c r="R384" s="46"/>
      <c r="S384" s="48"/>
      <c r="U384" s="48" t="n">
        <v>56</v>
      </c>
      <c r="V384" s="48" t="n">
        <v>66</v>
      </c>
      <c r="W384" s="49"/>
      <c r="X384" s="48" t="n">
        <v>84</v>
      </c>
      <c r="Z384" s="75" t="n">
        <v>8</v>
      </c>
      <c r="AA384" s="46" t="n">
        <v>360</v>
      </c>
      <c r="AB384" s="46" t="n">
        <v>138</v>
      </c>
      <c r="AC384" s="50" t="n">
        <f aca="false">(AB384/AA384)*100</f>
        <v>38.3333333333333</v>
      </c>
    </row>
    <row r="385" s="42" customFormat="true" ht="12.75" hidden="false" customHeight="false" outlineLevel="0" collapsed="false">
      <c r="A385" s="45" t="s">
        <v>218</v>
      </c>
      <c r="B385" s="46" t="n">
        <v>94</v>
      </c>
      <c r="C385" s="46" t="n">
        <v>61</v>
      </c>
      <c r="D385" s="46" t="n">
        <v>14</v>
      </c>
      <c r="E385" s="46" t="n">
        <v>18</v>
      </c>
      <c r="F385" s="46" t="n">
        <v>0</v>
      </c>
      <c r="G385" s="46" t="n">
        <v>5</v>
      </c>
      <c r="H385" s="46" t="n">
        <v>8</v>
      </c>
      <c r="I385" s="46" t="n">
        <v>4</v>
      </c>
      <c r="J385" s="46" t="n">
        <v>46</v>
      </c>
      <c r="K385" s="46" t="n">
        <v>14</v>
      </c>
      <c r="L385" s="46" t="n">
        <v>79</v>
      </c>
      <c r="M385" s="46" t="n">
        <v>5</v>
      </c>
      <c r="N385" s="46" t="n">
        <v>6</v>
      </c>
      <c r="O385" s="46" t="n">
        <v>2</v>
      </c>
      <c r="P385" s="46" t="n">
        <v>16</v>
      </c>
      <c r="Q385" s="46"/>
      <c r="R385" s="46"/>
      <c r="S385" s="48"/>
      <c r="U385" s="48" t="n">
        <v>91</v>
      </c>
      <c r="V385" s="48" t="n">
        <v>94</v>
      </c>
      <c r="W385" s="49"/>
      <c r="X385" s="48" t="n">
        <v>126</v>
      </c>
      <c r="Z385" s="75" t="n">
        <v>10</v>
      </c>
      <c r="AA385" s="46" t="n">
        <v>548</v>
      </c>
      <c r="AB385" s="46" t="n">
        <v>209</v>
      </c>
      <c r="AC385" s="50" t="n">
        <f aca="false">(AB385/AA385)*100</f>
        <v>38.1386861313869</v>
      </c>
    </row>
    <row r="386" s="42" customFormat="true" ht="12.75" hidden="false" customHeight="false" outlineLevel="0" collapsed="false">
      <c r="A386" s="45" t="s">
        <v>219</v>
      </c>
      <c r="B386" s="46" t="n">
        <v>109</v>
      </c>
      <c r="C386" s="46" t="n">
        <v>31</v>
      </c>
      <c r="D386" s="46" t="n">
        <v>0</v>
      </c>
      <c r="E386" s="46" t="n">
        <v>33</v>
      </c>
      <c r="F386" s="46" t="n">
        <v>5</v>
      </c>
      <c r="G386" s="46" t="n">
        <v>0</v>
      </c>
      <c r="H386" s="46" t="n">
        <v>3</v>
      </c>
      <c r="I386" s="46" t="n">
        <v>4</v>
      </c>
      <c r="J386" s="46" t="n">
        <v>37</v>
      </c>
      <c r="K386" s="46" t="n">
        <v>13</v>
      </c>
      <c r="L386" s="46" t="n">
        <v>86</v>
      </c>
      <c r="M386" s="46" t="n">
        <v>2</v>
      </c>
      <c r="N386" s="46" t="n">
        <v>0</v>
      </c>
      <c r="O386" s="46" t="n">
        <v>0</v>
      </c>
      <c r="P386" s="46" t="n">
        <v>35</v>
      </c>
      <c r="Q386" s="46"/>
      <c r="R386" s="46"/>
      <c r="S386" s="48"/>
      <c r="U386" s="48" t="n">
        <v>79</v>
      </c>
      <c r="V386" s="48" t="n">
        <v>88</v>
      </c>
      <c r="W386" s="49"/>
      <c r="X386" s="48" t="n">
        <v>116</v>
      </c>
      <c r="Z386" s="75" t="n">
        <v>9</v>
      </c>
      <c r="AA386" s="46" t="n">
        <v>663</v>
      </c>
      <c r="AB386" s="46" t="n">
        <v>212</v>
      </c>
      <c r="AC386" s="50" t="n">
        <f aca="false">(AB386/AA386)*100</f>
        <v>31.9758672699849</v>
      </c>
    </row>
    <row r="387" s="42" customFormat="true" ht="12.75" hidden="false" customHeight="false" outlineLevel="0" collapsed="false">
      <c r="A387" s="45" t="s">
        <v>220</v>
      </c>
      <c r="B387" s="46" t="n">
        <v>247</v>
      </c>
      <c r="C387" s="46" t="n">
        <v>116</v>
      </c>
      <c r="D387" s="46" t="n">
        <v>0</v>
      </c>
      <c r="E387" s="46" t="n">
        <v>28</v>
      </c>
      <c r="F387" s="46" t="n">
        <v>4</v>
      </c>
      <c r="G387" s="46" t="n">
        <v>0</v>
      </c>
      <c r="H387" s="46" t="n">
        <v>12</v>
      </c>
      <c r="I387" s="46" t="n">
        <v>6</v>
      </c>
      <c r="J387" s="46" t="n">
        <v>110</v>
      </c>
      <c r="K387" s="46" t="n">
        <v>28</v>
      </c>
      <c r="L387" s="46" t="n">
        <v>202</v>
      </c>
      <c r="M387" s="46" t="n">
        <v>6</v>
      </c>
      <c r="N387" s="46" t="n">
        <v>5</v>
      </c>
      <c r="O387" s="46" t="n">
        <v>3</v>
      </c>
      <c r="P387" s="46" t="n">
        <v>33</v>
      </c>
      <c r="Q387" s="46"/>
      <c r="R387" s="46"/>
      <c r="S387" s="48"/>
      <c r="U387" s="48" t="n">
        <v>215</v>
      </c>
      <c r="V387" s="48" t="n">
        <v>183</v>
      </c>
      <c r="W387" s="49"/>
      <c r="X387" s="48" t="n">
        <v>269</v>
      </c>
      <c r="Z387" s="75" t="n">
        <v>16</v>
      </c>
      <c r="AA387" s="46" t="n">
        <v>1116</v>
      </c>
      <c r="AB387" s="46" t="n">
        <v>477</v>
      </c>
      <c r="AC387" s="50" t="n">
        <f aca="false">(AB387/AA387)*100</f>
        <v>42.741935483871</v>
      </c>
    </row>
    <row r="388" s="42" customFormat="true" ht="12.75" hidden="false" customHeight="false" outlineLevel="0" collapsed="false">
      <c r="A388" s="45" t="s">
        <v>221</v>
      </c>
      <c r="B388" s="46" t="n">
        <v>151</v>
      </c>
      <c r="C388" s="46" t="n">
        <v>49</v>
      </c>
      <c r="D388" s="46" t="n">
        <v>15</v>
      </c>
      <c r="E388" s="46" t="n">
        <v>21</v>
      </c>
      <c r="F388" s="46" t="n">
        <v>5</v>
      </c>
      <c r="G388" s="46" t="n">
        <v>3</v>
      </c>
      <c r="H388" s="46" t="n">
        <v>0</v>
      </c>
      <c r="I388" s="46" t="n">
        <v>0</v>
      </c>
      <c r="J388" s="46" t="n">
        <v>45</v>
      </c>
      <c r="K388" s="46" t="n">
        <v>20</v>
      </c>
      <c r="L388" s="46" t="n">
        <v>106</v>
      </c>
      <c r="M388" s="46" t="n">
        <v>5</v>
      </c>
      <c r="N388" s="46" t="n">
        <v>5</v>
      </c>
      <c r="O388" s="46" t="n">
        <v>3</v>
      </c>
      <c r="P388" s="46" t="n">
        <v>26</v>
      </c>
      <c r="Q388" s="46"/>
      <c r="R388" s="46"/>
      <c r="S388" s="48"/>
      <c r="U388" s="48" t="n">
        <v>112</v>
      </c>
      <c r="V388" s="48" t="n">
        <v>104</v>
      </c>
      <c r="W388" s="49"/>
      <c r="X388" s="48" t="n">
        <v>141</v>
      </c>
      <c r="Z388" s="75" t="n">
        <v>18</v>
      </c>
      <c r="AA388" s="46" t="n">
        <v>782</v>
      </c>
      <c r="AB388" s="46" t="n">
        <v>249</v>
      </c>
      <c r="AC388" s="50" t="n">
        <f aca="false">(AB388/AA388)*100</f>
        <v>31.8414322250639</v>
      </c>
    </row>
    <row r="389" s="42" customFormat="true" ht="12.75" hidden="false" customHeight="false" outlineLevel="0" collapsed="false">
      <c r="A389" s="45" t="s">
        <v>222</v>
      </c>
      <c r="B389" s="46" t="n">
        <v>195</v>
      </c>
      <c r="C389" s="46" t="n">
        <v>57</v>
      </c>
      <c r="D389" s="46" t="n">
        <v>23</v>
      </c>
      <c r="E389" s="46" t="n">
        <v>48</v>
      </c>
      <c r="F389" s="46" t="n">
        <v>1</v>
      </c>
      <c r="G389" s="46" t="n">
        <v>7</v>
      </c>
      <c r="H389" s="46" t="n">
        <v>12</v>
      </c>
      <c r="I389" s="46" t="n">
        <v>4</v>
      </c>
      <c r="J389" s="46" t="n">
        <v>66</v>
      </c>
      <c r="K389" s="46" t="n">
        <v>20</v>
      </c>
      <c r="L389" s="46" t="n">
        <v>153</v>
      </c>
      <c r="M389" s="46" t="n">
        <v>2</v>
      </c>
      <c r="N389" s="46" t="n">
        <v>8</v>
      </c>
      <c r="O389" s="46" t="n">
        <v>1</v>
      </c>
      <c r="P389" s="46" t="n">
        <v>43</v>
      </c>
      <c r="Q389" s="46"/>
      <c r="R389" s="46"/>
      <c r="S389" s="48"/>
      <c r="U389" s="48" t="n">
        <v>137</v>
      </c>
      <c r="V389" s="48" t="n">
        <v>165</v>
      </c>
      <c r="W389" s="49"/>
      <c r="X389" s="48" t="n">
        <v>192</v>
      </c>
      <c r="Z389" s="75" t="n">
        <v>22</v>
      </c>
      <c r="AA389" s="46" t="n">
        <v>1026</v>
      </c>
      <c r="AB389" s="46" t="n">
        <v>356</v>
      </c>
      <c r="AC389" s="50" t="n">
        <f aca="false">(AB389/AA389)*100</f>
        <v>34.6978557504873</v>
      </c>
    </row>
    <row r="390" s="42" customFormat="true" ht="12.75" hidden="false" customHeight="false" outlineLevel="0" collapsed="false">
      <c r="A390" s="45" t="s">
        <v>223</v>
      </c>
      <c r="B390" s="46" t="n">
        <v>207</v>
      </c>
      <c r="C390" s="46" t="n">
        <v>57</v>
      </c>
      <c r="D390" s="46" t="n">
        <v>12</v>
      </c>
      <c r="E390" s="46" t="n">
        <v>26</v>
      </c>
      <c r="F390" s="46" t="n">
        <v>3</v>
      </c>
      <c r="G390" s="46" t="n">
        <v>2</v>
      </c>
      <c r="H390" s="46" t="n">
        <v>15</v>
      </c>
      <c r="I390" s="46" t="n">
        <v>3</v>
      </c>
      <c r="J390" s="46" t="n">
        <v>68</v>
      </c>
      <c r="K390" s="46" t="n">
        <v>23</v>
      </c>
      <c r="L390" s="46" t="n">
        <v>153</v>
      </c>
      <c r="M390" s="46" t="n">
        <v>1</v>
      </c>
      <c r="N390" s="46" t="n">
        <v>5</v>
      </c>
      <c r="O390" s="46" t="n">
        <v>1</v>
      </c>
      <c r="P390" s="46" t="n">
        <v>21</v>
      </c>
      <c r="Q390" s="46"/>
      <c r="R390" s="46"/>
      <c r="S390" s="48"/>
      <c r="U390" s="48" t="n">
        <v>147</v>
      </c>
      <c r="V390" s="48" t="n">
        <v>149</v>
      </c>
      <c r="W390" s="49"/>
      <c r="X390" s="48" t="n">
        <v>193</v>
      </c>
      <c r="Z390" s="75" t="n">
        <v>27</v>
      </c>
      <c r="AA390" s="46" t="n">
        <v>891</v>
      </c>
      <c r="AB390" s="46" t="n">
        <v>343</v>
      </c>
      <c r="AC390" s="50" t="n">
        <f aca="false">(AB390/AA390)*100</f>
        <v>38.4960718294052</v>
      </c>
    </row>
    <row r="391" s="55" customFormat="true" ht="12.75" hidden="false" customHeight="false" outlineLevel="0" collapsed="false">
      <c r="A391" s="52" t="s">
        <v>43</v>
      </c>
      <c r="B391" s="53" t="n">
        <f aca="false">SUM(B384:B390)</f>
        <v>1072</v>
      </c>
      <c r="C391" s="53" t="n">
        <f aca="false">SUM(C384:C390)</f>
        <v>397</v>
      </c>
      <c r="D391" s="53" t="n">
        <f aca="false">SUM(D384:D390)</f>
        <v>78</v>
      </c>
      <c r="E391" s="53" t="n">
        <f aca="false">SUM(E384:E390)</f>
        <v>187</v>
      </c>
      <c r="F391" s="53" t="n">
        <f aca="false">SUM(F384:F390)</f>
        <v>20</v>
      </c>
      <c r="G391" s="53" t="n">
        <f aca="false">SUM(G384:G390)</f>
        <v>20</v>
      </c>
      <c r="H391" s="53" t="n">
        <f aca="false">SUM(H384:H390)</f>
        <v>56</v>
      </c>
      <c r="I391" s="53" t="n">
        <f aca="false">SUM(I384:I390)</f>
        <v>22</v>
      </c>
      <c r="J391" s="53" t="n">
        <f aca="false">SUM(J384:J390)</f>
        <v>407</v>
      </c>
      <c r="K391" s="53" t="n">
        <f aca="false">SUM(K384:K390)</f>
        <v>124</v>
      </c>
      <c r="L391" s="53" t="n">
        <f aca="false">SUM(L384:L390)</f>
        <v>825</v>
      </c>
      <c r="M391" s="53" t="n">
        <f aca="false">SUM(M384:M390)</f>
        <v>22</v>
      </c>
      <c r="N391" s="53" t="n">
        <f aca="false">SUM(N384:N390)</f>
        <v>32</v>
      </c>
      <c r="O391" s="53" t="n">
        <f aca="false">SUM(O384:O390)</f>
        <v>11</v>
      </c>
      <c r="P391" s="53" t="n">
        <f aca="false">SUM(P384:P390)</f>
        <v>190</v>
      </c>
      <c r="Q391" s="53" t="n">
        <f aca="false">SUM(Q384:Q390)</f>
        <v>0</v>
      </c>
      <c r="R391" s="53" t="n">
        <f aca="false">SUM(R384:R390)</f>
        <v>0</v>
      </c>
      <c r="S391" s="54" t="n">
        <f aca="false">SUM(S384:S390)</f>
        <v>0</v>
      </c>
      <c r="U391" s="56" t="n">
        <f aca="false">SUM(U384:U390)</f>
        <v>837</v>
      </c>
      <c r="V391" s="73" t="n">
        <f aca="false">SUM(V384:V390)</f>
        <v>849</v>
      </c>
      <c r="W391" s="57"/>
      <c r="X391" s="54" t="n">
        <f aca="false">SUM(X384:X390)</f>
        <v>1121</v>
      </c>
      <c r="Z391" s="53" t="n">
        <f aca="false">SUM(Z384:Z390)</f>
        <v>110</v>
      </c>
      <c r="AA391" s="53" t="n">
        <f aca="false">SUM(AA384:AA390)</f>
        <v>5386</v>
      </c>
      <c r="AB391" s="58" t="n">
        <f aca="false">SUM(AB384:AB390)</f>
        <v>1984</v>
      </c>
      <c r="AC391" s="59" t="n">
        <f aca="false">(AB391/AA391)*100</f>
        <v>36.8362421091719</v>
      </c>
    </row>
    <row r="392" s="42" customFormat="true" ht="13.5" hidden="false" customHeight="false" outlineLevel="0" collapsed="false">
      <c r="A392" s="7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U392" s="2"/>
      <c r="V392" s="2"/>
      <c r="W392" s="2"/>
      <c r="X392" s="2"/>
      <c r="Z392" s="61"/>
      <c r="AA392" s="61"/>
      <c r="AB392" s="61"/>
      <c r="AC392" s="5"/>
    </row>
    <row r="393" s="42" customFormat="true" ht="13.5" hidden="false" customHeight="false" outlineLevel="0" collapsed="false">
      <c r="A393" s="40" t="s">
        <v>224</v>
      </c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U393" s="69"/>
      <c r="V393" s="69"/>
      <c r="W393" s="70"/>
      <c r="X393" s="69"/>
      <c r="Z393" s="69"/>
      <c r="AA393" s="69"/>
      <c r="AB393" s="69"/>
      <c r="AC393" s="71"/>
    </row>
    <row r="394" s="42" customFormat="true" ht="13.5" hidden="false" customHeight="false" outlineLevel="0" collapsed="false">
      <c r="A394" s="45" t="s">
        <v>225</v>
      </c>
      <c r="B394" s="46" t="n">
        <v>127</v>
      </c>
      <c r="C394" s="46" t="n">
        <v>39</v>
      </c>
      <c r="D394" s="46" t="n">
        <v>24</v>
      </c>
      <c r="E394" s="46" t="n">
        <v>15</v>
      </c>
      <c r="F394" s="46" t="n">
        <v>6</v>
      </c>
      <c r="G394" s="46" t="n">
        <v>6</v>
      </c>
      <c r="H394" s="46"/>
      <c r="I394" s="46"/>
      <c r="J394" s="46"/>
      <c r="K394" s="46"/>
      <c r="L394" s="46"/>
      <c r="M394" s="46"/>
      <c r="N394" s="46"/>
      <c r="O394" s="46"/>
      <c r="P394" s="46"/>
      <c r="Q394" s="46" t="n">
        <v>153</v>
      </c>
      <c r="R394" s="46" t="n">
        <v>5</v>
      </c>
      <c r="S394" s="48" t="n">
        <v>15</v>
      </c>
      <c r="T394" s="0"/>
      <c r="U394" s="48" t="n">
        <v>133</v>
      </c>
      <c r="V394" s="48" t="n">
        <v>92</v>
      </c>
      <c r="W394" s="49" t="n">
        <v>150</v>
      </c>
      <c r="X394" s="48" t="n">
        <v>150</v>
      </c>
      <c r="Z394" s="75" t="n">
        <v>23</v>
      </c>
      <c r="AA394" s="46" t="n">
        <v>639</v>
      </c>
      <c r="AB394" s="46" t="n">
        <v>241</v>
      </c>
      <c r="AC394" s="50" t="n">
        <f aca="false">(AB394/AA394)*100</f>
        <v>37.7151799687011</v>
      </c>
    </row>
    <row r="395" s="42" customFormat="true" ht="13.5" hidden="false" customHeight="false" outlineLevel="0" collapsed="false">
      <c r="A395" s="45" t="s">
        <v>226</v>
      </c>
      <c r="B395" s="46" t="n">
        <v>79</v>
      </c>
      <c r="C395" s="46" t="n">
        <v>25</v>
      </c>
      <c r="D395" s="46" t="n">
        <v>1</v>
      </c>
      <c r="E395" s="46" t="n">
        <v>17</v>
      </c>
      <c r="F395" s="46" t="n">
        <v>4</v>
      </c>
      <c r="G395" s="46" t="n">
        <v>0</v>
      </c>
      <c r="H395" s="46"/>
      <c r="I395" s="46"/>
      <c r="J395" s="46"/>
      <c r="K395" s="46"/>
      <c r="L395" s="46"/>
      <c r="M395" s="46"/>
      <c r="N395" s="46"/>
      <c r="O395" s="46"/>
      <c r="P395" s="46"/>
      <c r="Q395" s="46" t="n">
        <v>109</v>
      </c>
      <c r="R395" s="46" t="n">
        <v>3</v>
      </c>
      <c r="S395" s="48" t="n">
        <v>16</v>
      </c>
      <c r="T395" s="0"/>
      <c r="U395" s="48" t="n">
        <v>82</v>
      </c>
      <c r="V395" s="48" t="n">
        <v>67</v>
      </c>
      <c r="W395" s="49" t="n">
        <v>112</v>
      </c>
      <c r="X395" s="48" t="n">
        <v>112</v>
      </c>
      <c r="Z395" s="75" t="n">
        <v>16</v>
      </c>
      <c r="AA395" s="46" t="n">
        <v>477</v>
      </c>
      <c r="AB395" s="46" t="n">
        <v>157</v>
      </c>
      <c r="AC395" s="50" t="n">
        <f aca="false">(AB395/AA395)*100</f>
        <v>32.9140461215933</v>
      </c>
    </row>
    <row r="396" s="42" customFormat="true" ht="13.5" hidden="false" customHeight="false" outlineLevel="0" collapsed="false">
      <c r="A396" s="45" t="s">
        <v>227</v>
      </c>
      <c r="B396" s="46" t="n">
        <v>153</v>
      </c>
      <c r="C396" s="46" t="n">
        <v>27</v>
      </c>
      <c r="D396" s="46" t="n">
        <v>7</v>
      </c>
      <c r="E396" s="46" t="n">
        <v>8</v>
      </c>
      <c r="F396" s="46" t="n">
        <v>3</v>
      </c>
      <c r="G396" s="46" t="n">
        <v>2</v>
      </c>
      <c r="H396" s="46"/>
      <c r="I396" s="46"/>
      <c r="J396" s="46"/>
      <c r="K396" s="46"/>
      <c r="L396" s="46"/>
      <c r="M396" s="46"/>
      <c r="N396" s="46"/>
      <c r="O396" s="46"/>
      <c r="P396" s="46"/>
      <c r="Q396" s="46" t="n">
        <v>184</v>
      </c>
      <c r="R396" s="46" t="n">
        <v>2</v>
      </c>
      <c r="S396" s="48" t="n">
        <v>7</v>
      </c>
      <c r="T396" s="0"/>
      <c r="U396" s="48" t="n">
        <v>159</v>
      </c>
      <c r="V396" s="48" t="n">
        <v>55</v>
      </c>
      <c r="W396" s="49" t="n">
        <v>163</v>
      </c>
      <c r="X396" s="48" t="n">
        <v>163</v>
      </c>
      <c r="Z396" s="75" t="n">
        <v>12</v>
      </c>
      <c r="AA396" s="46" t="n">
        <v>624</v>
      </c>
      <c r="AB396" s="46" t="n">
        <v>228</v>
      </c>
      <c r="AC396" s="50" t="n">
        <f aca="false">(AB396/AA396)*100</f>
        <v>36.5384615384615</v>
      </c>
    </row>
    <row r="397" s="42" customFormat="true" ht="13.5" hidden="false" customHeight="false" outlineLevel="0" collapsed="false">
      <c r="A397" s="45" t="s">
        <v>228</v>
      </c>
      <c r="B397" s="46" t="n">
        <v>80</v>
      </c>
      <c r="C397" s="46" t="n">
        <v>26</v>
      </c>
      <c r="D397" s="46" t="n">
        <v>5</v>
      </c>
      <c r="E397" s="46" t="n">
        <v>3</v>
      </c>
      <c r="F397" s="46" t="n">
        <v>0</v>
      </c>
      <c r="G397" s="46" t="n">
        <v>0</v>
      </c>
      <c r="H397" s="46"/>
      <c r="I397" s="46"/>
      <c r="J397" s="46"/>
      <c r="K397" s="46"/>
      <c r="L397" s="46"/>
      <c r="M397" s="46"/>
      <c r="N397" s="46"/>
      <c r="O397" s="46"/>
      <c r="P397" s="46"/>
      <c r="Q397" s="46" t="n">
        <v>96</v>
      </c>
      <c r="R397" s="46" t="n">
        <v>0</v>
      </c>
      <c r="S397" s="48" t="n">
        <v>3</v>
      </c>
      <c r="T397" s="0"/>
      <c r="U397" s="48" t="n">
        <v>99</v>
      </c>
      <c r="V397" s="48" t="n">
        <v>14</v>
      </c>
      <c r="W397" s="49" t="n">
        <v>82</v>
      </c>
      <c r="X397" s="48" t="n">
        <v>82</v>
      </c>
      <c r="Z397" s="46" t="n">
        <v>4</v>
      </c>
      <c r="AA397" s="46" t="n">
        <v>228</v>
      </c>
      <c r="AB397" s="46" t="n">
        <v>121</v>
      </c>
      <c r="AC397" s="50" t="n">
        <f aca="false">(AB397/AA397)*100</f>
        <v>53.0701754385965</v>
      </c>
    </row>
    <row r="398" s="55" customFormat="true" ht="13.5" hidden="false" customHeight="false" outlineLevel="0" collapsed="false">
      <c r="A398" s="52" t="s">
        <v>43</v>
      </c>
      <c r="B398" s="53" t="n">
        <f aca="false">SUM(B394:B397)</f>
        <v>439</v>
      </c>
      <c r="C398" s="53" t="n">
        <f aca="false">SUM(C394:C397)</f>
        <v>117</v>
      </c>
      <c r="D398" s="53" t="n">
        <f aca="false">SUM(D394:D397)</f>
        <v>37</v>
      </c>
      <c r="E398" s="53" t="n">
        <f aca="false">SUM(E394:E397)</f>
        <v>43</v>
      </c>
      <c r="F398" s="53" t="n">
        <f aca="false">SUM(F394:F397)</f>
        <v>13</v>
      </c>
      <c r="G398" s="53" t="n">
        <f aca="false">SUM(G394:G397)</f>
        <v>8</v>
      </c>
      <c r="H398" s="53" t="n">
        <f aca="false">SUM(H394:H397)</f>
        <v>0</v>
      </c>
      <c r="I398" s="53" t="n">
        <f aca="false">SUM(I394:I397)</f>
        <v>0</v>
      </c>
      <c r="J398" s="53" t="n">
        <f aca="false">SUM(J394:J397)</f>
        <v>0</v>
      </c>
      <c r="K398" s="53" t="n">
        <f aca="false">SUM(K394:K397)</f>
        <v>0</v>
      </c>
      <c r="L398" s="53" t="n">
        <f aca="false">SUM(L394:L397)</f>
        <v>0</v>
      </c>
      <c r="M398" s="53" t="n">
        <f aca="false">SUM(M394:M397)</f>
        <v>0</v>
      </c>
      <c r="N398" s="53" t="n">
        <f aca="false">SUM(N394:N397)</f>
        <v>0</v>
      </c>
      <c r="O398" s="53" t="n">
        <f aca="false">SUM(O394:O397)</f>
        <v>0</v>
      </c>
      <c r="P398" s="53" t="n">
        <f aca="false">SUM(P394:P397)</f>
        <v>0</v>
      </c>
      <c r="Q398" s="53" t="n">
        <f aca="false">SUM(Q394:Q397)</f>
        <v>542</v>
      </c>
      <c r="R398" s="53" t="n">
        <f aca="false">SUM(R394:R397)</f>
        <v>10</v>
      </c>
      <c r="S398" s="54" t="n">
        <f aca="false">SUM(S394:S397)</f>
        <v>41</v>
      </c>
      <c r="T398" s="0"/>
      <c r="U398" s="56" t="n">
        <f aca="false">SUM(U394:U397)</f>
        <v>473</v>
      </c>
      <c r="V398" s="73" t="n">
        <f aca="false">SUM(V394:V397)</f>
        <v>228</v>
      </c>
      <c r="W398" s="57"/>
      <c r="X398" s="54" t="n">
        <f aca="false">SUM(X394:X397)</f>
        <v>507</v>
      </c>
      <c r="Z398" s="53" t="n">
        <f aca="false">SUM(Z394:Z397)</f>
        <v>55</v>
      </c>
      <c r="AA398" s="53" t="n">
        <f aca="false">SUM(AA394:AA397)</f>
        <v>1968</v>
      </c>
      <c r="AB398" s="58" t="n">
        <f aca="false">SUM(AB394:AB397)</f>
        <v>747</v>
      </c>
      <c r="AC398" s="59" t="n">
        <f aca="false">(AB398/AA398)*100</f>
        <v>37.9573170731707</v>
      </c>
    </row>
    <row r="399" s="42" customFormat="true" ht="13.5" hidden="false" customHeight="false" outlineLevel="0" collapsed="false">
      <c r="A399" s="7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U399" s="2"/>
      <c r="V399" s="2"/>
      <c r="W399" s="2"/>
      <c r="X399" s="2"/>
      <c r="Z399" s="61"/>
      <c r="AA399" s="61"/>
      <c r="AB399" s="61"/>
      <c r="AC399" s="5"/>
    </row>
    <row r="400" s="42" customFormat="true" ht="13.5" hidden="false" customHeight="false" outlineLevel="0" collapsed="false">
      <c r="A400" s="40" t="s">
        <v>229</v>
      </c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U400" s="69"/>
      <c r="V400" s="69"/>
      <c r="W400" s="70"/>
      <c r="X400" s="69"/>
      <c r="Z400" s="69"/>
      <c r="AA400" s="69"/>
      <c r="AB400" s="69"/>
      <c r="AC400" s="71"/>
    </row>
    <row r="401" s="42" customFormat="true" ht="12.75" hidden="false" customHeight="false" outlineLevel="0" collapsed="false">
      <c r="A401" s="45" t="n">
        <v>1</v>
      </c>
      <c r="B401" s="46" t="n">
        <v>97</v>
      </c>
      <c r="C401" s="46" t="n">
        <v>22</v>
      </c>
      <c r="D401" s="46" t="n">
        <v>15</v>
      </c>
      <c r="E401" s="46" t="n">
        <v>1</v>
      </c>
      <c r="F401" s="46" t="n">
        <v>3</v>
      </c>
      <c r="G401" s="46" t="n">
        <v>0</v>
      </c>
      <c r="H401" s="46"/>
      <c r="I401" s="46"/>
      <c r="J401" s="46"/>
      <c r="K401" s="46"/>
      <c r="L401" s="46"/>
      <c r="M401" s="46"/>
      <c r="N401" s="46"/>
      <c r="O401" s="46"/>
      <c r="P401" s="46"/>
      <c r="Q401" s="46" t="n">
        <v>115</v>
      </c>
      <c r="R401" s="46" t="n">
        <v>2</v>
      </c>
      <c r="S401" s="48" t="n">
        <v>3</v>
      </c>
      <c r="U401" s="48" t="n">
        <v>80</v>
      </c>
      <c r="V401" s="48" t="n">
        <v>58</v>
      </c>
      <c r="W401" s="49" t="n">
        <v>104</v>
      </c>
      <c r="X401" s="48" t="n">
        <v>104</v>
      </c>
      <c r="Z401" s="46" t="n">
        <v>10</v>
      </c>
      <c r="AA401" s="46" t="n">
        <v>294</v>
      </c>
      <c r="AB401" s="46" t="n">
        <v>152</v>
      </c>
      <c r="AC401" s="50" t="n">
        <f aca="false">(AB401/AA401)*100</f>
        <v>51.7006802721089</v>
      </c>
    </row>
    <row r="402" s="42" customFormat="true" ht="12.75" hidden="false" customHeight="false" outlineLevel="0" collapsed="false">
      <c r="A402" s="45" t="n">
        <v>2</v>
      </c>
      <c r="B402" s="46" t="n">
        <v>112</v>
      </c>
      <c r="C402" s="46" t="n">
        <v>30</v>
      </c>
      <c r="D402" s="46" t="n">
        <v>22</v>
      </c>
      <c r="E402" s="46" t="n">
        <v>6</v>
      </c>
      <c r="F402" s="46" t="n">
        <v>1</v>
      </c>
      <c r="G402" s="46" t="n">
        <v>0</v>
      </c>
      <c r="H402" s="46"/>
      <c r="I402" s="46"/>
      <c r="J402" s="46"/>
      <c r="K402" s="46"/>
      <c r="L402" s="46"/>
      <c r="M402" s="46"/>
      <c r="N402" s="46"/>
      <c r="O402" s="46"/>
      <c r="P402" s="46"/>
      <c r="Q402" s="46" t="n">
        <v>140</v>
      </c>
      <c r="R402" s="46" t="n">
        <v>1</v>
      </c>
      <c r="S402" s="48" t="n">
        <v>5</v>
      </c>
      <c r="U402" s="48" t="n">
        <v>107</v>
      </c>
      <c r="V402" s="48" t="n">
        <v>79</v>
      </c>
      <c r="W402" s="49"/>
      <c r="X402" s="48" t="n">
        <v>135</v>
      </c>
      <c r="Z402" s="46" t="n">
        <v>17</v>
      </c>
      <c r="AA402" s="46" t="n">
        <v>342</v>
      </c>
      <c r="AB402" s="46" t="n">
        <v>211</v>
      </c>
      <c r="AC402" s="50" t="n">
        <f aca="false">(AB402/AA402)*100</f>
        <v>61.6959064327485</v>
      </c>
    </row>
    <row r="403" s="55" customFormat="true" ht="12.75" hidden="false" customHeight="false" outlineLevel="0" collapsed="false">
      <c r="A403" s="52" t="s">
        <v>43</v>
      </c>
      <c r="B403" s="53" t="n">
        <f aca="false">SUM(B401:B402)</f>
        <v>209</v>
      </c>
      <c r="C403" s="53" t="n">
        <f aca="false">SUM(C401:C402)</f>
        <v>52</v>
      </c>
      <c r="D403" s="53" t="n">
        <f aca="false">SUM(D401:D402)</f>
        <v>37</v>
      </c>
      <c r="E403" s="53" t="n">
        <f aca="false">SUM(E401:E402)</f>
        <v>7</v>
      </c>
      <c r="F403" s="53" t="n">
        <f aca="false">SUM(F401:F402)</f>
        <v>4</v>
      </c>
      <c r="G403" s="53" t="n">
        <f aca="false">SUM(G401:G402)</f>
        <v>0</v>
      </c>
      <c r="H403" s="53" t="n">
        <f aca="false">SUM(H401:H402)</f>
        <v>0</v>
      </c>
      <c r="I403" s="53" t="n">
        <f aca="false">SUM(I401:I402)</f>
        <v>0</v>
      </c>
      <c r="J403" s="53" t="n">
        <f aca="false">SUM(J401:J402)</f>
        <v>0</v>
      </c>
      <c r="K403" s="53" t="n">
        <f aca="false">SUM(K401:K402)</f>
        <v>0</v>
      </c>
      <c r="L403" s="53" t="n">
        <f aca="false">SUM(L401:L402)</f>
        <v>0</v>
      </c>
      <c r="M403" s="53" t="n">
        <f aca="false">SUM(M401:M402)</f>
        <v>0</v>
      </c>
      <c r="N403" s="53" t="n">
        <f aca="false">SUM(N401:N402)</f>
        <v>0</v>
      </c>
      <c r="O403" s="53" t="n">
        <f aca="false">SUM(O401:O402)</f>
        <v>0</v>
      </c>
      <c r="P403" s="53" t="n">
        <f aca="false">SUM(P401:P402)</f>
        <v>0</v>
      </c>
      <c r="Q403" s="53" t="n">
        <v>255</v>
      </c>
      <c r="R403" s="53" t="n">
        <f aca="false">SUM(R401:R402)</f>
        <v>3</v>
      </c>
      <c r="S403" s="54" t="n">
        <f aca="false">SUM(S401:S402)</f>
        <v>8</v>
      </c>
      <c r="U403" s="56" t="n">
        <f aca="false">SUM(U401:U402)</f>
        <v>187</v>
      </c>
      <c r="V403" s="73" t="n">
        <f aca="false">SUM(V401:V402)</f>
        <v>137</v>
      </c>
      <c r="W403" s="57"/>
      <c r="X403" s="54" t="n">
        <f aca="false">SUM(X401:X402)</f>
        <v>239</v>
      </c>
      <c r="Z403" s="53" t="n">
        <f aca="false">SUM(Z401:Z402)</f>
        <v>27</v>
      </c>
      <c r="AA403" s="53" t="n">
        <f aca="false">SUM(AA401:AA402)</f>
        <v>636</v>
      </c>
      <c r="AB403" s="58" t="n">
        <f aca="false">SUM(AB401:AB402)</f>
        <v>363</v>
      </c>
      <c r="AC403" s="59" t="n">
        <f aca="false">(AB403/AA403)*100</f>
        <v>57.0754716981132</v>
      </c>
    </row>
    <row r="404" s="42" customFormat="true" ht="13.5" hidden="false" customHeight="false" outlineLevel="0" collapsed="false">
      <c r="A404" s="7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U404" s="2"/>
      <c r="V404" s="2"/>
      <c r="W404" s="2"/>
      <c r="X404" s="2"/>
      <c r="Z404" s="61"/>
      <c r="AA404" s="61"/>
      <c r="AB404" s="61"/>
      <c r="AC404" s="5"/>
    </row>
    <row r="405" s="42" customFormat="true" ht="13.5" hidden="false" customHeight="false" outlineLevel="0" collapsed="false">
      <c r="A405" s="62" t="s">
        <v>230</v>
      </c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U405" s="63"/>
      <c r="V405" s="63"/>
      <c r="W405" s="64"/>
      <c r="X405" s="63"/>
      <c r="Z405" s="63"/>
      <c r="AA405" s="63"/>
      <c r="AB405" s="63"/>
      <c r="AC405" s="65"/>
    </row>
    <row r="406" s="42" customFormat="true" ht="12.75" hidden="false" customHeight="false" outlineLevel="0" collapsed="false">
      <c r="A406" s="45" t="n">
        <v>1</v>
      </c>
      <c r="B406" s="46" t="n">
        <v>160</v>
      </c>
      <c r="C406" s="46" t="n">
        <v>32</v>
      </c>
      <c r="D406" s="46" t="n">
        <v>14</v>
      </c>
      <c r="E406" s="46" t="n">
        <v>9</v>
      </c>
      <c r="F406" s="46" t="n">
        <v>2</v>
      </c>
      <c r="G406" s="46" t="n">
        <v>5</v>
      </c>
      <c r="H406" s="46" t="n">
        <v>3</v>
      </c>
      <c r="I406" s="46" t="n">
        <v>1</v>
      </c>
      <c r="J406" s="46" t="n">
        <v>37</v>
      </c>
      <c r="K406" s="46" t="n">
        <v>38</v>
      </c>
      <c r="L406" s="46" t="n">
        <v>111</v>
      </c>
      <c r="M406" s="46" t="n">
        <v>2</v>
      </c>
      <c r="N406" s="46" t="n">
        <v>1</v>
      </c>
      <c r="O406" s="46" t="n">
        <v>4</v>
      </c>
      <c r="P406" s="46" t="n">
        <v>17</v>
      </c>
      <c r="Q406" s="46"/>
      <c r="R406" s="46"/>
      <c r="S406" s="48"/>
      <c r="U406" s="48" t="n">
        <v>151</v>
      </c>
      <c r="V406" s="48" t="n">
        <v>65</v>
      </c>
      <c r="W406" s="49"/>
      <c r="X406" s="48" t="n">
        <v>183</v>
      </c>
      <c r="Z406" s="46" t="n">
        <v>15</v>
      </c>
      <c r="AA406" s="46" t="n">
        <v>884</v>
      </c>
      <c r="AB406" s="46" t="n">
        <v>233</v>
      </c>
      <c r="AC406" s="50" t="n">
        <f aca="false">(AB406/AA406)*100</f>
        <v>26.3574660633484</v>
      </c>
    </row>
    <row r="407" s="42" customFormat="true" ht="12.75" hidden="false" customHeight="false" outlineLevel="0" collapsed="false">
      <c r="A407" s="45" t="n">
        <v>3</v>
      </c>
      <c r="B407" s="46" t="n">
        <v>293</v>
      </c>
      <c r="C407" s="46" t="n">
        <v>76</v>
      </c>
      <c r="D407" s="46" t="n">
        <v>25</v>
      </c>
      <c r="E407" s="46" t="n">
        <v>19</v>
      </c>
      <c r="F407" s="46" t="n">
        <v>5</v>
      </c>
      <c r="G407" s="46" t="n">
        <v>4</v>
      </c>
      <c r="H407" s="46" t="n">
        <v>10</v>
      </c>
      <c r="I407" s="46" t="n">
        <v>2</v>
      </c>
      <c r="J407" s="46" t="n">
        <v>113</v>
      </c>
      <c r="K407" s="46" t="n">
        <v>62</v>
      </c>
      <c r="L407" s="46" t="n">
        <v>179</v>
      </c>
      <c r="M407" s="46" t="n">
        <v>6</v>
      </c>
      <c r="N407" s="46" t="n">
        <v>3</v>
      </c>
      <c r="O407" s="46" t="n">
        <v>3</v>
      </c>
      <c r="P407" s="46" t="n">
        <v>23</v>
      </c>
      <c r="Q407" s="46"/>
      <c r="R407" s="46"/>
      <c r="S407" s="48"/>
      <c r="U407" s="48" t="n">
        <v>280</v>
      </c>
      <c r="V407" s="48" t="n">
        <v>117</v>
      </c>
      <c r="W407" s="49"/>
      <c r="X407" s="48" t="n">
        <v>318</v>
      </c>
      <c r="Z407" s="46" t="n">
        <v>20</v>
      </c>
      <c r="AA407" s="46" t="n">
        <v>1080</v>
      </c>
      <c r="AB407" s="46" t="n">
        <v>435</v>
      </c>
      <c r="AC407" s="50" t="n">
        <f aca="false">(AB407/AA407)*100</f>
        <v>40.2777777777778</v>
      </c>
    </row>
    <row r="408" s="42" customFormat="true" ht="12.75" hidden="false" customHeight="false" outlineLevel="0" collapsed="false">
      <c r="A408" s="45" t="n">
        <v>4</v>
      </c>
      <c r="B408" s="46" t="n">
        <v>122</v>
      </c>
      <c r="C408" s="46" t="n">
        <v>36</v>
      </c>
      <c r="D408" s="46" t="n">
        <v>26</v>
      </c>
      <c r="E408" s="46" t="n">
        <v>25</v>
      </c>
      <c r="F408" s="46" t="n">
        <v>7</v>
      </c>
      <c r="G408" s="46" t="n">
        <v>2</v>
      </c>
      <c r="H408" s="46" t="n">
        <v>5</v>
      </c>
      <c r="I408" s="46" t="n">
        <v>5</v>
      </c>
      <c r="J408" s="46" t="n">
        <v>26</v>
      </c>
      <c r="K408" s="46" t="n">
        <v>30</v>
      </c>
      <c r="L408" s="46" t="n">
        <v>101</v>
      </c>
      <c r="M408" s="46" t="n">
        <v>4</v>
      </c>
      <c r="N408" s="46" t="n">
        <v>2</v>
      </c>
      <c r="O408" s="46" t="n">
        <v>5</v>
      </c>
      <c r="P408" s="46" t="n">
        <v>31</v>
      </c>
      <c r="Q408" s="46"/>
      <c r="R408" s="46"/>
      <c r="S408" s="48"/>
      <c r="U408" s="48" t="n">
        <v>104</v>
      </c>
      <c r="V408" s="48" t="n">
        <v>107</v>
      </c>
      <c r="W408" s="49"/>
      <c r="X408" s="48" t="n">
        <v>166</v>
      </c>
      <c r="Z408" s="46" t="n">
        <v>7</v>
      </c>
      <c r="AA408" s="46" t="n">
        <v>717</v>
      </c>
      <c r="AB408" s="46" t="n">
        <v>234</v>
      </c>
      <c r="AC408" s="50" t="n">
        <f aca="false">(AB408/AA408)*100</f>
        <v>32.6359832635983</v>
      </c>
    </row>
    <row r="409" s="42" customFormat="true" ht="12.75" hidden="false" customHeight="false" outlineLevel="0" collapsed="false">
      <c r="A409" s="45" t="n">
        <v>5</v>
      </c>
      <c r="B409" s="46" t="n">
        <v>149</v>
      </c>
      <c r="C409" s="46" t="n">
        <v>41</v>
      </c>
      <c r="D409" s="46" t="n">
        <v>19</v>
      </c>
      <c r="E409" s="46" t="n">
        <v>34</v>
      </c>
      <c r="F409" s="46" t="n">
        <v>3</v>
      </c>
      <c r="G409" s="46" t="n">
        <v>7</v>
      </c>
      <c r="H409" s="46" t="n">
        <v>4</v>
      </c>
      <c r="I409" s="46" t="n">
        <v>9</v>
      </c>
      <c r="J409" s="46" t="n">
        <v>36</v>
      </c>
      <c r="K409" s="46" t="n">
        <v>42</v>
      </c>
      <c r="L409" s="46" t="n">
        <v>111</v>
      </c>
      <c r="M409" s="46" t="n">
        <v>1</v>
      </c>
      <c r="N409" s="46" t="n">
        <v>0</v>
      </c>
      <c r="O409" s="46" t="n">
        <v>7</v>
      </c>
      <c r="P409" s="46" t="n">
        <v>40</v>
      </c>
      <c r="Q409" s="46"/>
      <c r="R409" s="46"/>
      <c r="S409" s="48"/>
      <c r="U409" s="48" t="n">
        <v>128</v>
      </c>
      <c r="V409" s="48" t="n">
        <v>120</v>
      </c>
      <c r="W409" s="49"/>
      <c r="X409" s="48" t="n">
        <v>202</v>
      </c>
      <c r="Z409" s="46" t="n">
        <v>16</v>
      </c>
      <c r="AA409" s="46" t="n">
        <v>918</v>
      </c>
      <c r="AB409" s="46" t="n">
        <v>278</v>
      </c>
      <c r="AC409" s="50" t="n">
        <f aca="false">(AB409/AA409)*100</f>
        <v>30.2832244008715</v>
      </c>
    </row>
    <row r="410" s="42" customFormat="true" ht="12.75" hidden="false" customHeight="false" outlineLevel="0" collapsed="false">
      <c r="A410" s="45" t="n">
        <v>6</v>
      </c>
      <c r="B410" s="46" t="n">
        <v>147</v>
      </c>
      <c r="C410" s="46" t="n">
        <v>28</v>
      </c>
      <c r="D410" s="46" t="n">
        <v>13</v>
      </c>
      <c r="E410" s="46" t="n">
        <v>23</v>
      </c>
      <c r="F410" s="46" t="n">
        <v>5</v>
      </c>
      <c r="G410" s="46" t="n">
        <v>7</v>
      </c>
      <c r="H410" s="46" t="n">
        <v>1</v>
      </c>
      <c r="I410" s="46" t="n">
        <v>2</v>
      </c>
      <c r="J410" s="46" t="n">
        <v>32</v>
      </c>
      <c r="K410" s="46" t="n">
        <v>28</v>
      </c>
      <c r="L410" s="46" t="n">
        <v>106</v>
      </c>
      <c r="M410" s="46" t="n">
        <v>2</v>
      </c>
      <c r="N410" s="46" t="n">
        <v>4</v>
      </c>
      <c r="O410" s="46" t="n">
        <v>2</v>
      </c>
      <c r="P410" s="46" t="n">
        <v>33</v>
      </c>
      <c r="Q410" s="46"/>
      <c r="R410" s="46"/>
      <c r="S410" s="48"/>
      <c r="U410" s="48" t="n">
        <v>136</v>
      </c>
      <c r="V410" s="48" t="n">
        <v>83</v>
      </c>
      <c r="W410" s="49"/>
      <c r="X410" s="48" t="n">
        <v>162</v>
      </c>
      <c r="Z410" s="46" t="n">
        <v>10</v>
      </c>
      <c r="AA410" s="46" t="n">
        <v>755</v>
      </c>
      <c r="AB410" s="46" t="n">
        <v>237</v>
      </c>
      <c r="AC410" s="50" t="n">
        <f aca="false">(AB410/AA410)*100</f>
        <v>31.3907284768212</v>
      </c>
    </row>
    <row r="411" s="42" customFormat="true" ht="12.75" hidden="false" customHeight="false" outlineLevel="0" collapsed="false">
      <c r="A411" s="45" t="n">
        <v>7</v>
      </c>
      <c r="B411" s="46" t="n">
        <v>67</v>
      </c>
      <c r="C411" s="46" t="n">
        <v>24</v>
      </c>
      <c r="D411" s="46" t="n">
        <v>8</v>
      </c>
      <c r="E411" s="46" t="n">
        <v>29</v>
      </c>
      <c r="F411" s="46" t="n">
        <v>4</v>
      </c>
      <c r="G411" s="46" t="n">
        <v>3</v>
      </c>
      <c r="H411" s="46" t="n">
        <v>6</v>
      </c>
      <c r="I411" s="46" t="n">
        <v>0</v>
      </c>
      <c r="J411" s="46" t="n">
        <v>16</v>
      </c>
      <c r="K411" s="46" t="n">
        <v>6</v>
      </c>
      <c r="L411" s="46" t="n">
        <v>56</v>
      </c>
      <c r="M411" s="46" t="n">
        <v>4</v>
      </c>
      <c r="N411" s="46" t="n">
        <v>4</v>
      </c>
      <c r="O411" s="46" t="n">
        <v>3</v>
      </c>
      <c r="P411" s="46" t="n">
        <v>26</v>
      </c>
      <c r="Q411" s="46"/>
      <c r="R411" s="46"/>
      <c r="S411" s="48"/>
      <c r="U411" s="48" t="n">
        <v>78</v>
      </c>
      <c r="V411" s="48" t="n">
        <v>43</v>
      </c>
      <c r="W411" s="49"/>
      <c r="X411" s="48" t="n">
        <v>98</v>
      </c>
      <c r="Z411" s="46" t="n">
        <v>6</v>
      </c>
      <c r="AA411" s="46" t="n">
        <v>636</v>
      </c>
      <c r="AB411" s="46" t="n">
        <v>154</v>
      </c>
      <c r="AC411" s="50" t="n">
        <f aca="false">(AB411/AA411)*100</f>
        <v>24.2138364779874</v>
      </c>
    </row>
    <row r="412" s="42" customFormat="true" ht="12.75" hidden="false" customHeight="false" outlineLevel="0" collapsed="false">
      <c r="A412" s="45" t="n">
        <v>8</v>
      </c>
      <c r="B412" s="46" t="n">
        <v>228</v>
      </c>
      <c r="C412" s="46" t="n">
        <v>44</v>
      </c>
      <c r="D412" s="46" t="n">
        <v>26</v>
      </c>
      <c r="E412" s="46" t="n">
        <v>40</v>
      </c>
      <c r="F412" s="46" t="n">
        <v>1</v>
      </c>
      <c r="G412" s="46" t="n">
        <v>2</v>
      </c>
      <c r="H412" s="46" t="n">
        <v>3</v>
      </c>
      <c r="I412" s="46" t="n">
        <v>2</v>
      </c>
      <c r="J412" s="46" t="n">
        <v>63</v>
      </c>
      <c r="K412" s="46" t="n">
        <v>64</v>
      </c>
      <c r="L412" s="46" t="n">
        <v>156</v>
      </c>
      <c r="M412" s="46" t="n">
        <v>1</v>
      </c>
      <c r="N412" s="46" t="n">
        <v>4</v>
      </c>
      <c r="O412" s="46" t="n">
        <v>6</v>
      </c>
      <c r="P412" s="46" t="n">
        <v>31</v>
      </c>
      <c r="Q412" s="46"/>
      <c r="R412" s="46"/>
      <c r="S412" s="48"/>
      <c r="U412" s="48" t="n">
        <v>188</v>
      </c>
      <c r="V412" s="48" t="n">
        <v>147</v>
      </c>
      <c r="W412" s="49"/>
      <c r="X412" s="48" t="n">
        <v>273</v>
      </c>
      <c r="Z412" s="46" t="n">
        <v>7</v>
      </c>
      <c r="AA412" s="46" t="n">
        <v>1001</v>
      </c>
      <c r="AB412" s="46" t="n">
        <v>364</v>
      </c>
      <c r="AC412" s="50" t="n">
        <f aca="false">(AB412/AA412)*100</f>
        <v>36.3636363636364</v>
      </c>
    </row>
    <row r="413" s="42" customFormat="true" ht="13.5" hidden="false" customHeight="false" outlineLevel="0" collapsed="false">
      <c r="A413" s="45" t="n">
        <v>9</v>
      </c>
      <c r="B413" s="46" t="n">
        <v>168</v>
      </c>
      <c r="C413" s="46" t="n">
        <v>41</v>
      </c>
      <c r="D413" s="46" t="n">
        <v>11</v>
      </c>
      <c r="E413" s="46" t="n">
        <v>24</v>
      </c>
      <c r="F413" s="46" t="n">
        <v>3</v>
      </c>
      <c r="G413" s="46" t="n">
        <v>3</v>
      </c>
      <c r="H413" s="46" t="n">
        <v>9</v>
      </c>
      <c r="I413" s="46" t="n">
        <v>3</v>
      </c>
      <c r="J413" s="46" t="n">
        <v>39</v>
      </c>
      <c r="K413" s="46" t="n">
        <v>39</v>
      </c>
      <c r="L413" s="46" t="n">
        <v>119</v>
      </c>
      <c r="M413" s="46" t="n">
        <v>1</v>
      </c>
      <c r="N413" s="46" t="n">
        <v>3</v>
      </c>
      <c r="O413" s="46" t="n">
        <v>9</v>
      </c>
      <c r="P413" s="46" t="n">
        <v>24</v>
      </c>
      <c r="Q413" s="46"/>
      <c r="R413" s="46"/>
      <c r="S413" s="48"/>
      <c r="U413" s="48" t="n">
        <v>154</v>
      </c>
      <c r="V413" s="48" t="n">
        <v>90</v>
      </c>
      <c r="W413" s="49"/>
      <c r="X413" s="48" t="n">
        <v>191</v>
      </c>
      <c r="Z413" s="46" t="n">
        <v>9</v>
      </c>
      <c r="AA413" s="46" t="n">
        <v>836</v>
      </c>
      <c r="AB413" s="46" t="n">
        <v>273</v>
      </c>
      <c r="AC413" s="50" t="n">
        <f aca="false">(AB413/AA413)*100</f>
        <v>32.6555023923445</v>
      </c>
    </row>
    <row r="414" s="42" customFormat="true" ht="13.5" hidden="false" customHeight="false" outlineLevel="0" collapsed="false">
      <c r="A414" s="62" t="s">
        <v>231</v>
      </c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U414" s="63"/>
      <c r="V414" s="63"/>
      <c r="W414" s="64"/>
      <c r="X414" s="63"/>
      <c r="Z414" s="63"/>
      <c r="AA414" s="63"/>
      <c r="AB414" s="63"/>
      <c r="AC414" s="65"/>
    </row>
    <row r="415" s="42" customFormat="true" ht="12.75" hidden="false" customHeight="false" outlineLevel="0" collapsed="false">
      <c r="A415" s="45" t="n">
        <v>10</v>
      </c>
      <c r="B415" s="46" t="n">
        <v>220</v>
      </c>
      <c r="C415" s="46" t="n">
        <v>44</v>
      </c>
      <c r="D415" s="46" t="n">
        <v>27</v>
      </c>
      <c r="E415" s="46" t="n">
        <v>25</v>
      </c>
      <c r="F415" s="46" t="n">
        <v>3</v>
      </c>
      <c r="G415" s="46" t="n">
        <v>3</v>
      </c>
      <c r="H415" s="46" t="n">
        <v>7</v>
      </c>
      <c r="I415" s="46" t="n">
        <v>3</v>
      </c>
      <c r="J415" s="46" t="n">
        <v>37</v>
      </c>
      <c r="K415" s="46" t="n">
        <v>52</v>
      </c>
      <c r="L415" s="46" t="n">
        <v>185</v>
      </c>
      <c r="M415" s="46" t="n">
        <v>2</v>
      </c>
      <c r="N415" s="46" t="n">
        <v>2</v>
      </c>
      <c r="O415" s="46" t="n">
        <v>3</v>
      </c>
      <c r="P415" s="46" t="n">
        <v>27</v>
      </c>
      <c r="Q415" s="46"/>
      <c r="R415" s="46"/>
      <c r="S415" s="48"/>
      <c r="U415" s="48" t="n">
        <v>175</v>
      </c>
      <c r="V415" s="48" t="n">
        <v>149</v>
      </c>
      <c r="W415" s="49"/>
      <c r="X415" s="48" t="n">
        <v>259</v>
      </c>
      <c r="Z415" s="46" t="n">
        <v>11</v>
      </c>
      <c r="AA415" s="46" t="n">
        <v>798</v>
      </c>
      <c r="AB415" s="46" t="n">
        <v>349</v>
      </c>
      <c r="AC415" s="50" t="n">
        <f aca="false">(AB415/AA415)*100</f>
        <v>43.734335839599</v>
      </c>
    </row>
    <row r="416" s="42" customFormat="true" ht="12.75" hidden="false" customHeight="false" outlineLevel="0" collapsed="false">
      <c r="A416" s="45" t="n">
        <v>11</v>
      </c>
      <c r="B416" s="46" t="n">
        <v>249</v>
      </c>
      <c r="C416" s="46" t="n">
        <v>56</v>
      </c>
      <c r="D416" s="46" t="n">
        <v>31</v>
      </c>
      <c r="E416" s="46" t="n">
        <v>31</v>
      </c>
      <c r="F416" s="46" t="n">
        <v>2</v>
      </c>
      <c r="G416" s="46" t="n">
        <v>6</v>
      </c>
      <c r="H416" s="46" t="n">
        <v>11</v>
      </c>
      <c r="I416" s="46" t="n">
        <v>4</v>
      </c>
      <c r="J416" s="46" t="n">
        <v>72</v>
      </c>
      <c r="K416" s="46" t="n">
        <v>56</v>
      </c>
      <c r="L416" s="46" t="n">
        <v>178</v>
      </c>
      <c r="M416" s="46" t="n">
        <v>1</v>
      </c>
      <c r="N416" s="46" t="n">
        <v>2</v>
      </c>
      <c r="O416" s="46" t="n">
        <v>5</v>
      </c>
      <c r="P416" s="46" t="n">
        <v>29</v>
      </c>
      <c r="Q416" s="46"/>
      <c r="R416" s="46"/>
      <c r="S416" s="48"/>
      <c r="U416" s="48" t="n">
        <v>217</v>
      </c>
      <c r="V416" s="48" t="n">
        <v>146</v>
      </c>
      <c r="W416" s="49"/>
      <c r="X416" s="48" t="n">
        <v>312</v>
      </c>
      <c r="Z416" s="46" t="n">
        <v>17</v>
      </c>
      <c r="AA416" s="46" t="n">
        <v>919</v>
      </c>
      <c r="AB416" s="46" t="n">
        <v>402</v>
      </c>
      <c r="AC416" s="50" t="n">
        <f aca="false">(AB416/AA416)*100</f>
        <v>43.7431991294886</v>
      </c>
    </row>
    <row r="417" s="42" customFormat="true" ht="12.75" hidden="false" customHeight="false" outlineLevel="0" collapsed="false">
      <c r="A417" s="45" t="n">
        <v>12</v>
      </c>
      <c r="B417" s="46" t="n">
        <v>149</v>
      </c>
      <c r="C417" s="46" t="n">
        <v>38</v>
      </c>
      <c r="D417" s="46" t="n">
        <v>16</v>
      </c>
      <c r="E417" s="46" t="n">
        <v>20</v>
      </c>
      <c r="F417" s="46" t="n">
        <v>0</v>
      </c>
      <c r="G417" s="46" t="n">
        <v>1</v>
      </c>
      <c r="H417" s="46" t="n">
        <v>7</v>
      </c>
      <c r="I417" s="46" t="n">
        <v>1</v>
      </c>
      <c r="J417" s="46" t="n">
        <v>27</v>
      </c>
      <c r="K417" s="46" t="n">
        <v>33</v>
      </c>
      <c r="L417" s="46" t="n">
        <v>122</v>
      </c>
      <c r="M417" s="46" t="n">
        <v>2</v>
      </c>
      <c r="N417" s="46" t="n">
        <v>2</v>
      </c>
      <c r="O417" s="46" t="n">
        <v>7</v>
      </c>
      <c r="P417" s="46" t="n">
        <v>21</v>
      </c>
      <c r="Q417" s="46"/>
      <c r="R417" s="46"/>
      <c r="S417" s="48"/>
      <c r="U417" s="48" t="n">
        <v>142</v>
      </c>
      <c r="V417" s="48" t="n">
        <v>84</v>
      </c>
      <c r="W417" s="49"/>
      <c r="X417" s="48" t="n">
        <v>177</v>
      </c>
      <c r="Z417" s="46" t="n">
        <v>5</v>
      </c>
      <c r="AA417" s="46" t="n">
        <v>586</v>
      </c>
      <c r="AB417" s="46" t="n">
        <v>239</v>
      </c>
      <c r="AC417" s="50" t="n">
        <f aca="false">(AB417/AA417)*100</f>
        <v>40.7849829351536</v>
      </c>
    </row>
    <row r="418" s="42" customFormat="true" ht="12.75" hidden="false" customHeight="false" outlineLevel="0" collapsed="false">
      <c r="A418" s="45" t="n">
        <v>13</v>
      </c>
      <c r="B418" s="46" t="n">
        <v>158</v>
      </c>
      <c r="C418" s="46" t="n">
        <v>35</v>
      </c>
      <c r="D418" s="46" t="n">
        <v>17</v>
      </c>
      <c r="E418" s="46" t="n">
        <v>35</v>
      </c>
      <c r="F418" s="46" t="n">
        <v>2</v>
      </c>
      <c r="G418" s="46" t="n">
        <v>9</v>
      </c>
      <c r="H418" s="46" t="n">
        <v>7</v>
      </c>
      <c r="I418" s="46" t="n">
        <v>2</v>
      </c>
      <c r="J418" s="46" t="n">
        <v>52</v>
      </c>
      <c r="K418" s="46" t="n">
        <v>25</v>
      </c>
      <c r="L418" s="46" t="n">
        <v>106</v>
      </c>
      <c r="M418" s="46" t="n">
        <v>2</v>
      </c>
      <c r="N418" s="46" t="n">
        <v>2</v>
      </c>
      <c r="O418" s="46" t="n">
        <v>6</v>
      </c>
      <c r="P418" s="46" t="n">
        <v>39</v>
      </c>
      <c r="Q418" s="46"/>
      <c r="R418" s="46"/>
      <c r="S418" s="48"/>
      <c r="U418" s="48" t="n">
        <v>151</v>
      </c>
      <c r="V418" s="48" t="n">
        <v>94</v>
      </c>
      <c r="W418" s="49"/>
      <c r="X418" s="48" t="n">
        <v>212</v>
      </c>
      <c r="Z418" s="46" t="n">
        <v>12</v>
      </c>
      <c r="AA418" s="46" t="n">
        <v>1066</v>
      </c>
      <c r="AB418" s="46" t="n">
        <v>276</v>
      </c>
      <c r="AC418" s="50" t="n">
        <f aca="false">(AB418/AA418)*100</f>
        <v>25.891181988743</v>
      </c>
    </row>
    <row r="419" s="42" customFormat="true" ht="12.75" hidden="false" customHeight="false" outlineLevel="0" collapsed="false">
      <c r="A419" s="45" t="n">
        <v>15</v>
      </c>
      <c r="B419" s="46" t="n">
        <v>152</v>
      </c>
      <c r="C419" s="46" t="n">
        <v>32</v>
      </c>
      <c r="D419" s="46" t="n">
        <v>20</v>
      </c>
      <c r="E419" s="46" t="n">
        <v>22</v>
      </c>
      <c r="F419" s="46" t="n">
        <v>3</v>
      </c>
      <c r="G419" s="46" t="n">
        <v>5</v>
      </c>
      <c r="H419" s="46" t="n">
        <v>6</v>
      </c>
      <c r="I419" s="46" t="n">
        <v>3</v>
      </c>
      <c r="J419" s="46" t="n">
        <v>55</v>
      </c>
      <c r="K419" s="46" t="n">
        <v>23</v>
      </c>
      <c r="L419" s="46" t="n">
        <v>98</v>
      </c>
      <c r="M419" s="46" t="n">
        <v>3</v>
      </c>
      <c r="N419" s="46" t="n">
        <v>1</v>
      </c>
      <c r="O419" s="46" t="n">
        <v>3</v>
      </c>
      <c r="P419" s="46" t="n">
        <v>22</v>
      </c>
      <c r="Q419" s="46"/>
      <c r="R419" s="46"/>
      <c r="S419" s="48"/>
      <c r="U419" s="48" t="n">
        <v>139</v>
      </c>
      <c r="V419" s="48" t="n">
        <v>92</v>
      </c>
      <c r="W419" s="49"/>
      <c r="X419" s="48" t="n">
        <v>191</v>
      </c>
      <c r="Z419" s="46" t="n">
        <v>7</v>
      </c>
      <c r="AA419" s="46" t="n">
        <v>760</v>
      </c>
      <c r="AB419" s="46" t="n">
        <v>253</v>
      </c>
      <c r="AC419" s="50" t="n">
        <f aca="false">(AB419/AA419)*100</f>
        <v>33.2894736842105</v>
      </c>
    </row>
    <row r="420" s="42" customFormat="true" ht="12.75" hidden="false" customHeight="false" outlineLevel="0" collapsed="false">
      <c r="A420" s="45" t="n">
        <v>18</v>
      </c>
      <c r="B420" s="46" t="n">
        <v>248</v>
      </c>
      <c r="C420" s="46" t="n">
        <v>72</v>
      </c>
      <c r="D420" s="46" t="n">
        <v>21</v>
      </c>
      <c r="E420" s="46" t="n">
        <v>24</v>
      </c>
      <c r="F420" s="46" t="n">
        <v>2</v>
      </c>
      <c r="G420" s="46" t="n">
        <v>7</v>
      </c>
      <c r="H420" s="46" t="n">
        <v>7</v>
      </c>
      <c r="I420" s="46" t="n">
        <v>4</v>
      </c>
      <c r="J420" s="46" t="n">
        <v>91</v>
      </c>
      <c r="K420" s="46" t="n">
        <v>69</v>
      </c>
      <c r="L420" s="46" t="n">
        <v>160</v>
      </c>
      <c r="M420" s="46" t="n">
        <v>3</v>
      </c>
      <c r="N420" s="46" t="n">
        <v>2</v>
      </c>
      <c r="O420" s="46" t="n">
        <v>3</v>
      </c>
      <c r="P420" s="46" t="n">
        <v>29</v>
      </c>
      <c r="Q420" s="46"/>
      <c r="R420" s="46"/>
      <c r="S420" s="48"/>
      <c r="U420" s="48" t="n">
        <v>255</v>
      </c>
      <c r="V420" s="48" t="n">
        <v>110</v>
      </c>
      <c r="W420" s="49"/>
      <c r="X420" s="48" t="n">
        <v>277</v>
      </c>
      <c r="Z420" s="46" t="n">
        <v>41</v>
      </c>
      <c r="AA420" s="46" t="n">
        <v>993</v>
      </c>
      <c r="AB420" s="46" t="n">
        <v>390</v>
      </c>
      <c r="AC420" s="50" t="n">
        <f aca="false">(AB420/AA420)*100</f>
        <v>39.2749244712991</v>
      </c>
    </row>
    <row r="421" s="42" customFormat="true" ht="12.75" hidden="false" customHeight="false" outlineLevel="0" collapsed="false">
      <c r="A421" s="45" t="n">
        <v>19</v>
      </c>
      <c r="B421" s="46" t="n">
        <v>181</v>
      </c>
      <c r="C421" s="46" t="n">
        <v>35</v>
      </c>
      <c r="D421" s="46" t="n">
        <v>11</v>
      </c>
      <c r="E421" s="46" t="n">
        <v>15</v>
      </c>
      <c r="F421" s="46" t="n">
        <v>1</v>
      </c>
      <c r="G421" s="46" t="n">
        <v>3</v>
      </c>
      <c r="H421" s="46" t="n">
        <v>6</v>
      </c>
      <c r="I421" s="46" t="n">
        <v>2</v>
      </c>
      <c r="J421" s="46" t="n">
        <v>56</v>
      </c>
      <c r="K421" s="46" t="n">
        <v>23</v>
      </c>
      <c r="L421" s="46" t="n">
        <v>126</v>
      </c>
      <c r="M421" s="46" t="n">
        <v>1</v>
      </c>
      <c r="N421" s="46" t="n">
        <v>1</v>
      </c>
      <c r="O421" s="46" t="n">
        <v>3</v>
      </c>
      <c r="P421" s="46" t="n">
        <v>19</v>
      </c>
      <c r="Q421" s="46"/>
      <c r="R421" s="46"/>
      <c r="S421" s="48"/>
      <c r="U421" s="48" t="n">
        <v>192</v>
      </c>
      <c r="V421" s="48" t="n">
        <v>59</v>
      </c>
      <c r="W421" s="49"/>
      <c r="X421" s="48" t="n">
        <v>191</v>
      </c>
      <c r="Z421" s="46" t="n">
        <v>8</v>
      </c>
      <c r="AA421" s="46" t="n">
        <v>698</v>
      </c>
      <c r="AB421" s="46" t="n">
        <v>258</v>
      </c>
      <c r="AC421" s="50" t="n">
        <f aca="false">(AB421/AA421)*100</f>
        <v>36.9627507163324</v>
      </c>
    </row>
    <row r="422" s="42" customFormat="true" ht="12.75" hidden="false" customHeight="false" outlineLevel="0" collapsed="false">
      <c r="A422" s="45" t="n">
        <v>20</v>
      </c>
      <c r="B422" s="46" t="n">
        <v>435</v>
      </c>
      <c r="C422" s="46" t="n">
        <v>94</v>
      </c>
      <c r="D422" s="46" t="n">
        <v>30</v>
      </c>
      <c r="E422" s="46" t="n">
        <v>43</v>
      </c>
      <c r="F422" s="46" t="n">
        <v>4</v>
      </c>
      <c r="G422" s="46" t="n">
        <v>6</v>
      </c>
      <c r="H422" s="46" t="n">
        <v>29</v>
      </c>
      <c r="I422" s="46" t="n">
        <v>7</v>
      </c>
      <c r="J422" s="46" t="n">
        <v>142</v>
      </c>
      <c r="K422" s="46" t="n">
        <v>118</v>
      </c>
      <c r="L422" s="46" t="n">
        <v>252</v>
      </c>
      <c r="M422" s="46" t="n">
        <v>4</v>
      </c>
      <c r="N422" s="46" t="n">
        <v>3</v>
      </c>
      <c r="O422" s="46" t="n">
        <v>7</v>
      </c>
      <c r="P422" s="46" t="n">
        <v>45</v>
      </c>
      <c r="Q422" s="46"/>
      <c r="R422" s="46"/>
      <c r="S422" s="48"/>
      <c r="U422" s="48" t="n">
        <v>443</v>
      </c>
      <c r="V422" s="48" t="n">
        <v>171</v>
      </c>
      <c r="W422" s="49"/>
      <c r="X422" s="48" t="n">
        <v>504</v>
      </c>
      <c r="Z422" s="46" t="n">
        <v>45</v>
      </c>
      <c r="AA422" s="46" t="n">
        <v>1764</v>
      </c>
      <c r="AB422" s="46" t="n">
        <v>652</v>
      </c>
      <c r="AC422" s="50" t="n">
        <f aca="false">(AB422/AA422)*100</f>
        <v>36.9614512471655</v>
      </c>
    </row>
    <row r="423" s="42" customFormat="true" ht="12.75" hidden="false" customHeight="false" outlineLevel="0" collapsed="false">
      <c r="A423" s="45" t="n">
        <v>21</v>
      </c>
      <c r="B423" s="46" t="n">
        <v>339</v>
      </c>
      <c r="C423" s="46" t="n">
        <v>68</v>
      </c>
      <c r="D423" s="46" t="n">
        <v>19</v>
      </c>
      <c r="E423" s="46" t="n">
        <v>22</v>
      </c>
      <c r="F423" s="46" t="n">
        <v>0</v>
      </c>
      <c r="G423" s="46" t="n">
        <v>6</v>
      </c>
      <c r="H423" s="46" t="n">
        <v>9</v>
      </c>
      <c r="I423" s="46" t="n">
        <v>1</v>
      </c>
      <c r="J423" s="46" t="n">
        <v>174</v>
      </c>
      <c r="K423" s="46" t="n">
        <v>66</v>
      </c>
      <c r="L423" s="46" t="n">
        <v>156</v>
      </c>
      <c r="M423" s="46" t="n">
        <v>3</v>
      </c>
      <c r="N423" s="46" t="n">
        <v>2</v>
      </c>
      <c r="O423" s="46" t="n">
        <v>4</v>
      </c>
      <c r="P423" s="46" t="n">
        <v>29</v>
      </c>
      <c r="Q423" s="46"/>
      <c r="R423" s="46"/>
      <c r="S423" s="48"/>
      <c r="U423" s="48" t="n">
        <v>352</v>
      </c>
      <c r="V423" s="48" t="n">
        <v>103</v>
      </c>
      <c r="W423" s="49"/>
      <c r="X423" s="48" t="n">
        <v>370</v>
      </c>
      <c r="Z423" s="46" t="n">
        <v>24</v>
      </c>
      <c r="AA423" s="46" t="n">
        <v>1138</v>
      </c>
      <c r="AB423" s="46" t="n">
        <v>479</v>
      </c>
      <c r="AC423" s="50" t="n">
        <f aca="false">(AB423/AA423)*100</f>
        <v>42.091388400703</v>
      </c>
    </row>
    <row r="424" s="42" customFormat="true" ht="12.75" hidden="false" customHeight="false" outlineLevel="0" collapsed="false">
      <c r="A424" s="45" t="n">
        <v>22</v>
      </c>
      <c r="B424" s="46" t="n">
        <v>216</v>
      </c>
      <c r="C424" s="46" t="n">
        <v>61</v>
      </c>
      <c r="D424" s="46" t="n">
        <v>20</v>
      </c>
      <c r="E424" s="46" t="n">
        <v>25</v>
      </c>
      <c r="F424" s="46" t="n">
        <v>2</v>
      </c>
      <c r="G424" s="46" t="n">
        <v>9</v>
      </c>
      <c r="H424" s="46" t="n">
        <v>12</v>
      </c>
      <c r="I424" s="46" t="n">
        <v>0</v>
      </c>
      <c r="J424" s="46" t="n">
        <v>101</v>
      </c>
      <c r="K424" s="46" t="n">
        <v>56</v>
      </c>
      <c r="L424" s="46" t="n">
        <v>113</v>
      </c>
      <c r="M424" s="46" t="n">
        <v>2</v>
      </c>
      <c r="N424" s="46" t="n">
        <v>3</v>
      </c>
      <c r="O424" s="46" t="n">
        <v>4</v>
      </c>
      <c r="P424" s="46" t="n">
        <v>29</v>
      </c>
      <c r="Q424" s="46"/>
      <c r="R424" s="46"/>
      <c r="S424" s="48"/>
      <c r="U424" s="48" t="n">
        <v>241</v>
      </c>
      <c r="V424" s="48" t="n">
        <v>82</v>
      </c>
      <c r="W424" s="49"/>
      <c r="X424" s="48" t="n">
        <v>253</v>
      </c>
      <c r="Z424" s="46" t="n">
        <v>17</v>
      </c>
      <c r="AA424" s="46" t="n">
        <v>826</v>
      </c>
      <c r="AB424" s="46" t="n">
        <v>357</v>
      </c>
      <c r="AC424" s="50" t="n">
        <f aca="false">(AB424/AA424)*100</f>
        <v>43.2203389830509</v>
      </c>
    </row>
    <row r="425" s="42" customFormat="true" ht="12.75" hidden="false" customHeight="false" outlineLevel="0" collapsed="false">
      <c r="A425" s="45" t="n">
        <v>23</v>
      </c>
      <c r="B425" s="46" t="n">
        <v>369</v>
      </c>
      <c r="C425" s="46" t="n">
        <v>98</v>
      </c>
      <c r="D425" s="46" t="n">
        <v>34</v>
      </c>
      <c r="E425" s="46" t="n">
        <v>40</v>
      </c>
      <c r="F425" s="46" t="n">
        <v>8</v>
      </c>
      <c r="G425" s="46" t="n">
        <v>9</v>
      </c>
      <c r="H425" s="46" t="n">
        <v>12</v>
      </c>
      <c r="I425" s="46" t="n">
        <v>5</v>
      </c>
      <c r="J425" s="46" t="n">
        <v>130</v>
      </c>
      <c r="K425" s="46" t="n">
        <v>79</v>
      </c>
      <c r="L425" s="46" t="n">
        <v>242</v>
      </c>
      <c r="M425" s="46" t="n">
        <v>8</v>
      </c>
      <c r="N425" s="46" t="n">
        <v>1</v>
      </c>
      <c r="O425" s="46" t="n">
        <v>7</v>
      </c>
      <c r="P425" s="46" t="n">
        <v>51</v>
      </c>
      <c r="Q425" s="46"/>
      <c r="R425" s="46"/>
      <c r="S425" s="48"/>
      <c r="U425" s="48" t="n">
        <v>378</v>
      </c>
      <c r="V425" s="48" t="n">
        <v>175</v>
      </c>
      <c r="W425" s="49"/>
      <c r="X425" s="48" t="n">
        <v>461</v>
      </c>
      <c r="Z425" s="46" t="n">
        <v>38</v>
      </c>
      <c r="AA425" s="46" t="n">
        <v>1713</v>
      </c>
      <c r="AB425" s="46" t="n">
        <v>579</v>
      </c>
      <c r="AC425" s="50" t="n">
        <f aca="false">(AB425/AA425)*100</f>
        <v>33.800350262697</v>
      </c>
    </row>
    <row r="426" s="42" customFormat="true" ht="12.75" hidden="false" customHeight="false" outlineLevel="0" collapsed="false">
      <c r="A426" s="45" t="n">
        <v>25</v>
      </c>
      <c r="B426" s="46" t="n">
        <v>279</v>
      </c>
      <c r="C426" s="46" t="n">
        <v>50</v>
      </c>
      <c r="D426" s="46" t="n">
        <v>21</v>
      </c>
      <c r="E426" s="46" t="n">
        <v>27</v>
      </c>
      <c r="F426" s="46" t="n">
        <v>5</v>
      </c>
      <c r="G426" s="46" t="n">
        <v>1</v>
      </c>
      <c r="H426" s="46" t="n">
        <v>2</v>
      </c>
      <c r="I426" s="46" t="n">
        <v>5</v>
      </c>
      <c r="J426" s="46" t="n">
        <v>105</v>
      </c>
      <c r="K426" s="46" t="n">
        <v>67</v>
      </c>
      <c r="L426" s="46" t="n">
        <v>154</v>
      </c>
      <c r="M426" s="46" t="n">
        <v>1</v>
      </c>
      <c r="N426" s="46" t="n">
        <v>0</v>
      </c>
      <c r="O426" s="46" t="n">
        <v>3</v>
      </c>
      <c r="P426" s="46" t="n">
        <v>29</v>
      </c>
      <c r="Q426" s="46"/>
      <c r="R426" s="46"/>
      <c r="S426" s="48"/>
      <c r="U426" s="48" t="n">
        <v>257</v>
      </c>
      <c r="V426" s="48" t="n">
        <v>129</v>
      </c>
      <c r="W426" s="49"/>
      <c r="X426" s="48" t="n">
        <v>321</v>
      </c>
      <c r="Z426" s="46" t="n">
        <v>34</v>
      </c>
      <c r="AA426" s="46" t="n">
        <v>933</v>
      </c>
      <c r="AB426" s="46" t="n">
        <v>401</v>
      </c>
      <c r="AC426" s="50" t="n">
        <f aca="false">(AB426/AA426)*100</f>
        <v>42.9796355841372</v>
      </c>
    </row>
    <row r="427" s="42" customFormat="true" ht="12.75" hidden="false" customHeight="false" outlineLevel="0" collapsed="false">
      <c r="A427" s="45" t="n">
        <v>27</v>
      </c>
      <c r="B427" s="46" t="n">
        <v>105</v>
      </c>
      <c r="C427" s="46" t="n">
        <v>24</v>
      </c>
      <c r="D427" s="46" t="n">
        <v>7</v>
      </c>
      <c r="E427" s="46" t="n">
        <v>4</v>
      </c>
      <c r="F427" s="46" t="n">
        <v>0</v>
      </c>
      <c r="G427" s="46" t="n">
        <v>0</v>
      </c>
      <c r="H427" s="46" t="n">
        <v>2</v>
      </c>
      <c r="I427" s="46" t="n">
        <v>1</v>
      </c>
      <c r="J427" s="46" t="n">
        <v>31</v>
      </c>
      <c r="K427" s="46" t="n">
        <v>29</v>
      </c>
      <c r="L427" s="46" t="n">
        <v>65</v>
      </c>
      <c r="M427" s="46" t="n">
        <v>0</v>
      </c>
      <c r="N427" s="46" t="n">
        <v>1</v>
      </c>
      <c r="O427" s="46" t="n">
        <v>3</v>
      </c>
      <c r="P427" s="46" t="n">
        <v>4</v>
      </c>
      <c r="Q427" s="46"/>
      <c r="R427" s="46"/>
      <c r="S427" s="48"/>
      <c r="U427" s="48" t="n">
        <v>105</v>
      </c>
      <c r="V427" s="48" t="n">
        <v>39</v>
      </c>
      <c r="W427" s="49"/>
      <c r="X427" s="48" t="n">
        <v>114</v>
      </c>
      <c r="Z427" s="46" t="n">
        <v>3</v>
      </c>
      <c r="AA427" s="46" t="n">
        <v>447</v>
      </c>
      <c r="AB427" s="46" t="n">
        <v>152</v>
      </c>
      <c r="AC427" s="50" t="n">
        <f aca="false">(AB427/AA427)*100</f>
        <v>34.0044742729307</v>
      </c>
    </row>
    <row r="428" s="42" customFormat="true" ht="12.75" hidden="false" customHeight="false" outlineLevel="0" collapsed="false">
      <c r="A428" s="45" t="n">
        <v>28</v>
      </c>
      <c r="B428" s="46" t="n">
        <v>214</v>
      </c>
      <c r="C428" s="46" t="n">
        <v>36</v>
      </c>
      <c r="D428" s="46" t="n">
        <v>17</v>
      </c>
      <c r="E428" s="46" t="n">
        <v>15</v>
      </c>
      <c r="F428" s="46" t="n">
        <v>2</v>
      </c>
      <c r="G428" s="46" t="n">
        <v>5</v>
      </c>
      <c r="H428" s="46" t="n">
        <v>4</v>
      </c>
      <c r="I428" s="46" t="n">
        <v>3</v>
      </c>
      <c r="J428" s="46" t="n">
        <v>55</v>
      </c>
      <c r="K428" s="46" t="n">
        <v>33</v>
      </c>
      <c r="L428" s="46" t="n">
        <v>145</v>
      </c>
      <c r="M428" s="46" t="n">
        <v>15</v>
      </c>
      <c r="N428" s="46" t="n">
        <v>2</v>
      </c>
      <c r="O428" s="46" t="n">
        <v>2</v>
      </c>
      <c r="P428" s="46" t="n">
        <v>18</v>
      </c>
      <c r="Q428" s="46"/>
      <c r="R428" s="46"/>
      <c r="S428" s="48"/>
      <c r="U428" s="48" t="n">
        <v>205</v>
      </c>
      <c r="V428" s="48" t="n">
        <v>70</v>
      </c>
      <c r="W428" s="49"/>
      <c r="X428" s="48" t="n">
        <v>210</v>
      </c>
      <c r="Z428" s="46" t="n">
        <v>12</v>
      </c>
      <c r="AA428" s="46" t="n">
        <v>682</v>
      </c>
      <c r="AB428" s="46" t="n">
        <v>309</v>
      </c>
      <c r="AC428" s="50" t="n">
        <f aca="false">(AB428/AA428)*100</f>
        <v>45.307917888563</v>
      </c>
    </row>
    <row r="429" s="42" customFormat="true" ht="12.75" hidden="false" customHeight="false" outlineLevel="0" collapsed="false">
      <c r="A429" s="45" t="n">
        <v>29</v>
      </c>
      <c r="B429" s="46" t="n">
        <v>337</v>
      </c>
      <c r="C429" s="46" t="n">
        <v>67</v>
      </c>
      <c r="D429" s="46" t="n">
        <v>36</v>
      </c>
      <c r="E429" s="46" t="n">
        <v>63</v>
      </c>
      <c r="F429" s="46" t="n">
        <v>3</v>
      </c>
      <c r="G429" s="46" t="n">
        <v>11</v>
      </c>
      <c r="H429" s="46" t="n">
        <v>13</v>
      </c>
      <c r="I429" s="46" t="n">
        <v>4</v>
      </c>
      <c r="J429" s="46" t="n">
        <v>77</v>
      </c>
      <c r="K429" s="46" t="n">
        <v>82</v>
      </c>
      <c r="L429" s="46" t="n">
        <v>237</v>
      </c>
      <c r="M429" s="46" t="n">
        <v>3</v>
      </c>
      <c r="N429" s="46" t="n">
        <v>2</v>
      </c>
      <c r="O429" s="46" t="n">
        <v>6</v>
      </c>
      <c r="P429" s="46" t="n">
        <v>61</v>
      </c>
      <c r="Q429" s="46"/>
      <c r="R429" s="46"/>
      <c r="S429" s="48"/>
      <c r="U429" s="48" t="n">
        <v>336</v>
      </c>
      <c r="V429" s="48" t="n">
        <v>185</v>
      </c>
      <c r="W429" s="49"/>
      <c r="X429" s="48" t="n">
        <v>438</v>
      </c>
      <c r="Z429" s="46" t="n">
        <v>26</v>
      </c>
      <c r="AA429" s="46" t="n">
        <v>1690</v>
      </c>
      <c r="AB429" s="46" t="n">
        <v>550</v>
      </c>
      <c r="AC429" s="50" t="n">
        <f aca="false">(AB429/AA429)*100</f>
        <v>32.5443786982249</v>
      </c>
    </row>
    <row r="430" s="42" customFormat="true" ht="12.75" hidden="false" customHeight="false" outlineLevel="0" collapsed="false">
      <c r="A430" s="45" t="n">
        <v>30</v>
      </c>
      <c r="B430" s="46" t="n">
        <v>234</v>
      </c>
      <c r="C430" s="46" t="n">
        <v>42</v>
      </c>
      <c r="D430" s="46" t="n">
        <v>19</v>
      </c>
      <c r="E430" s="46" t="n">
        <v>33</v>
      </c>
      <c r="F430" s="46" t="n">
        <v>6</v>
      </c>
      <c r="G430" s="46" t="n">
        <v>8</v>
      </c>
      <c r="H430" s="46" t="n">
        <v>4</v>
      </c>
      <c r="I430" s="46" t="n">
        <v>6</v>
      </c>
      <c r="J430" s="46" t="n">
        <v>64</v>
      </c>
      <c r="K430" s="46" t="n">
        <v>47</v>
      </c>
      <c r="L430" s="46" t="n">
        <v>163</v>
      </c>
      <c r="M430" s="46" t="n">
        <v>1</v>
      </c>
      <c r="N430" s="46" t="n">
        <v>1</v>
      </c>
      <c r="O430" s="46" t="n">
        <v>4</v>
      </c>
      <c r="P430" s="46" t="n">
        <v>35</v>
      </c>
      <c r="Q430" s="46"/>
      <c r="R430" s="46"/>
      <c r="S430" s="48"/>
      <c r="U430" s="48" t="n">
        <v>228</v>
      </c>
      <c r="V430" s="48" t="n">
        <v>104</v>
      </c>
      <c r="W430" s="49"/>
      <c r="X430" s="48" t="n">
        <v>268</v>
      </c>
      <c r="Z430" s="46" t="n">
        <v>17</v>
      </c>
      <c r="AA430" s="46" t="n">
        <v>1137</v>
      </c>
      <c r="AB430" s="46" t="n">
        <v>364</v>
      </c>
      <c r="AC430" s="50" t="n">
        <f aca="false">(AB430/AA430)*100</f>
        <v>32.014072119613</v>
      </c>
    </row>
    <row r="431" s="42" customFormat="true" ht="12.75" hidden="false" customHeight="false" outlineLevel="0" collapsed="false">
      <c r="A431" s="45" t="n">
        <v>32</v>
      </c>
      <c r="B431" s="46" t="n">
        <v>212</v>
      </c>
      <c r="C431" s="46" t="n">
        <v>77</v>
      </c>
      <c r="D431" s="46" t="n">
        <v>9</v>
      </c>
      <c r="E431" s="46" t="n">
        <v>30</v>
      </c>
      <c r="F431" s="46" t="n">
        <v>2</v>
      </c>
      <c r="G431" s="46" t="n">
        <v>4</v>
      </c>
      <c r="H431" s="46" t="n">
        <v>14</v>
      </c>
      <c r="I431" s="46" t="n">
        <v>7</v>
      </c>
      <c r="J431" s="46" t="n">
        <v>82</v>
      </c>
      <c r="K431" s="46" t="n">
        <v>47</v>
      </c>
      <c r="L431" s="46" t="n">
        <v>138</v>
      </c>
      <c r="M431" s="46" t="n">
        <v>5</v>
      </c>
      <c r="N431" s="46" t="n">
        <v>2</v>
      </c>
      <c r="O431" s="46" t="n">
        <v>0</v>
      </c>
      <c r="P431" s="46" t="n">
        <v>30</v>
      </c>
      <c r="Q431" s="46"/>
      <c r="R431" s="46"/>
      <c r="S431" s="48"/>
      <c r="U431" s="48" t="n">
        <v>237</v>
      </c>
      <c r="V431" s="48" t="n">
        <v>94</v>
      </c>
      <c r="W431" s="49"/>
      <c r="X431" s="48" t="n">
        <v>266</v>
      </c>
      <c r="Z431" s="46" t="n">
        <v>20</v>
      </c>
      <c r="AA431" s="46" t="n">
        <v>977</v>
      </c>
      <c r="AB431" s="46" t="n">
        <v>350</v>
      </c>
      <c r="AC431" s="50" t="n">
        <f aca="false">(AB431/AA431)*100</f>
        <v>35.8239508700102</v>
      </c>
    </row>
    <row r="432" s="42" customFormat="true" ht="12.75" hidden="false" customHeight="false" outlineLevel="0" collapsed="false">
      <c r="A432" s="45" t="n">
        <v>33</v>
      </c>
      <c r="B432" s="46" t="n">
        <v>291</v>
      </c>
      <c r="C432" s="46" t="n">
        <v>64</v>
      </c>
      <c r="D432" s="46" t="n">
        <v>28</v>
      </c>
      <c r="E432" s="46" t="n">
        <v>58</v>
      </c>
      <c r="F432" s="46" t="n">
        <v>5</v>
      </c>
      <c r="G432" s="46" t="n">
        <v>8</v>
      </c>
      <c r="H432" s="46" t="n">
        <v>6</v>
      </c>
      <c r="I432" s="46" t="n">
        <v>8</v>
      </c>
      <c r="J432" s="46" t="n">
        <v>109</v>
      </c>
      <c r="K432" s="46" t="n">
        <v>57</v>
      </c>
      <c r="L432" s="46" t="n">
        <v>161</v>
      </c>
      <c r="M432" s="46" t="n">
        <v>8</v>
      </c>
      <c r="N432" s="46" t="n">
        <v>5</v>
      </c>
      <c r="O432" s="46" t="n">
        <v>3</v>
      </c>
      <c r="P432" s="46" t="n">
        <v>60</v>
      </c>
      <c r="Q432" s="46"/>
      <c r="R432" s="46"/>
      <c r="S432" s="48"/>
      <c r="U432" s="48" t="n">
        <v>273</v>
      </c>
      <c r="V432" s="48" t="n">
        <v>163</v>
      </c>
      <c r="W432" s="49"/>
      <c r="X432" s="48" t="n">
        <v>375</v>
      </c>
      <c r="Z432" s="46" t="n">
        <v>47</v>
      </c>
      <c r="AA432" s="46" t="n">
        <v>1915</v>
      </c>
      <c r="AB432" s="46" t="n">
        <v>482</v>
      </c>
      <c r="AC432" s="50" t="n">
        <f aca="false">(AB432/AA432)*100</f>
        <v>25.1697127937337</v>
      </c>
    </row>
    <row r="433" s="42" customFormat="true" ht="12.75" hidden="false" customHeight="false" outlineLevel="0" collapsed="false">
      <c r="A433" s="45" t="n">
        <v>34</v>
      </c>
      <c r="B433" s="46" t="n">
        <v>130</v>
      </c>
      <c r="C433" s="46" t="n">
        <v>32</v>
      </c>
      <c r="D433" s="46" t="n">
        <v>14</v>
      </c>
      <c r="E433" s="46" t="n">
        <v>23</v>
      </c>
      <c r="F433" s="46" t="n">
        <v>1</v>
      </c>
      <c r="G433" s="46" t="n">
        <v>3</v>
      </c>
      <c r="H433" s="46" t="n">
        <v>3</v>
      </c>
      <c r="I433" s="46" t="n">
        <v>6</v>
      </c>
      <c r="J433" s="46" t="n">
        <v>71</v>
      </c>
      <c r="K433" s="46" t="n">
        <v>24</v>
      </c>
      <c r="L433" s="46" t="n">
        <v>59</v>
      </c>
      <c r="M433" s="46" t="n">
        <v>1</v>
      </c>
      <c r="N433" s="46" t="n">
        <v>1</v>
      </c>
      <c r="O433" s="46" t="n">
        <v>1</v>
      </c>
      <c r="P433" s="46" t="n">
        <v>24</v>
      </c>
      <c r="Q433" s="46"/>
      <c r="R433" s="46"/>
      <c r="S433" s="48"/>
      <c r="U433" s="48" t="n">
        <v>130</v>
      </c>
      <c r="V433" s="48" t="n">
        <v>59</v>
      </c>
      <c r="W433" s="49"/>
      <c r="X433" s="48" t="n">
        <v>155</v>
      </c>
      <c r="Z433" s="46" t="n">
        <v>12</v>
      </c>
      <c r="AA433" s="46" t="n">
        <v>806</v>
      </c>
      <c r="AB433" s="46" t="n">
        <v>215</v>
      </c>
      <c r="AC433" s="50" t="n">
        <f aca="false">(AB433/AA433)*100</f>
        <v>26.6749379652605</v>
      </c>
    </row>
    <row r="434" s="42" customFormat="true" ht="12.75" hidden="false" customHeight="false" outlineLevel="0" collapsed="false">
      <c r="A434" s="45" t="n">
        <v>35</v>
      </c>
      <c r="B434" s="46" t="n">
        <v>179</v>
      </c>
      <c r="C434" s="46" t="n">
        <v>46</v>
      </c>
      <c r="D434" s="46" t="n">
        <v>23</v>
      </c>
      <c r="E434" s="46" t="n">
        <v>22</v>
      </c>
      <c r="F434" s="46" t="n">
        <v>0</v>
      </c>
      <c r="G434" s="46" t="n">
        <v>5</v>
      </c>
      <c r="H434" s="46" t="n">
        <v>5</v>
      </c>
      <c r="I434" s="46" t="n">
        <v>5</v>
      </c>
      <c r="J434" s="46" t="n">
        <v>66</v>
      </c>
      <c r="K434" s="46" t="n">
        <v>28</v>
      </c>
      <c r="L434" s="46" t="n">
        <v>130</v>
      </c>
      <c r="M434" s="46" t="n">
        <v>1</v>
      </c>
      <c r="N434" s="46" t="n">
        <v>2</v>
      </c>
      <c r="O434" s="46" t="n">
        <v>1</v>
      </c>
      <c r="P434" s="46" t="n">
        <v>24</v>
      </c>
      <c r="Q434" s="46"/>
      <c r="R434" s="46"/>
      <c r="S434" s="48"/>
      <c r="U434" s="48" t="n">
        <v>196</v>
      </c>
      <c r="V434" s="48" t="n">
        <v>82</v>
      </c>
      <c r="W434" s="49"/>
      <c r="X434" s="48" t="n">
        <v>228</v>
      </c>
      <c r="Z434" s="46" t="n">
        <v>10</v>
      </c>
      <c r="AA434" s="46" t="n">
        <v>835</v>
      </c>
      <c r="AB434" s="46" t="n">
        <v>293</v>
      </c>
      <c r="AC434" s="50" t="n">
        <f aca="false">(AB434/AA434)*100</f>
        <v>35.0898203592814</v>
      </c>
    </row>
    <row r="435" s="42" customFormat="true" ht="12.75" hidden="false" customHeight="false" outlineLevel="0" collapsed="false">
      <c r="A435" s="45" t="n">
        <v>36</v>
      </c>
      <c r="B435" s="46" t="n">
        <v>126</v>
      </c>
      <c r="C435" s="46" t="n">
        <v>35</v>
      </c>
      <c r="D435" s="46" t="n">
        <v>9</v>
      </c>
      <c r="E435" s="46" t="n">
        <v>24</v>
      </c>
      <c r="F435" s="46" t="n">
        <v>4</v>
      </c>
      <c r="G435" s="46" t="n">
        <v>5</v>
      </c>
      <c r="H435" s="46" t="n">
        <v>4</v>
      </c>
      <c r="I435" s="46" t="n">
        <v>2</v>
      </c>
      <c r="J435" s="46" t="n">
        <v>46</v>
      </c>
      <c r="K435" s="46" t="n">
        <v>30</v>
      </c>
      <c r="L435" s="46" t="n">
        <v>72</v>
      </c>
      <c r="M435" s="46" t="n">
        <v>0</v>
      </c>
      <c r="N435" s="46" t="n">
        <v>2</v>
      </c>
      <c r="O435" s="46" t="n">
        <v>3</v>
      </c>
      <c r="P435" s="46" t="n">
        <v>27</v>
      </c>
      <c r="Q435" s="46"/>
      <c r="R435" s="46"/>
      <c r="S435" s="48"/>
      <c r="U435" s="48" t="n">
        <v>132</v>
      </c>
      <c r="V435" s="48" t="n">
        <v>69</v>
      </c>
      <c r="W435" s="49"/>
      <c r="X435" s="48" t="n">
        <v>166</v>
      </c>
      <c r="Z435" s="46" t="n">
        <v>20</v>
      </c>
      <c r="AA435" s="46" t="n">
        <v>1000</v>
      </c>
      <c r="AB435" s="46" t="n">
        <v>222</v>
      </c>
      <c r="AC435" s="50" t="n">
        <f aca="false">(AB435/AA435)*100</f>
        <v>22.2</v>
      </c>
    </row>
    <row r="436" s="42" customFormat="true" ht="12.75" hidden="false" customHeight="false" outlineLevel="0" collapsed="false">
      <c r="A436" s="45" t="n">
        <v>37</v>
      </c>
      <c r="B436" s="46" t="n">
        <v>336</v>
      </c>
      <c r="C436" s="46" t="n">
        <v>87</v>
      </c>
      <c r="D436" s="46" t="n">
        <v>34</v>
      </c>
      <c r="E436" s="46" t="n">
        <v>51</v>
      </c>
      <c r="F436" s="46" t="n">
        <v>2</v>
      </c>
      <c r="G436" s="46" t="n">
        <v>9</v>
      </c>
      <c r="H436" s="46" t="n">
        <v>11</v>
      </c>
      <c r="I436" s="46" t="n">
        <v>4</v>
      </c>
      <c r="J436" s="46" t="n">
        <v>146</v>
      </c>
      <c r="K436" s="46" t="n">
        <v>103</v>
      </c>
      <c r="L436" s="46" t="n">
        <v>164</v>
      </c>
      <c r="M436" s="46" t="n">
        <v>5</v>
      </c>
      <c r="N436" s="46" t="n">
        <v>3</v>
      </c>
      <c r="O436" s="46" t="n">
        <v>9</v>
      </c>
      <c r="P436" s="46" t="n">
        <v>55</v>
      </c>
      <c r="Q436" s="46"/>
      <c r="R436" s="46"/>
      <c r="S436" s="48"/>
      <c r="U436" s="48" t="n">
        <v>336</v>
      </c>
      <c r="V436" s="48" t="n">
        <v>185</v>
      </c>
      <c r="W436" s="49"/>
      <c r="X436" s="48" t="n">
        <v>440</v>
      </c>
      <c r="Z436" s="46" t="n">
        <v>64</v>
      </c>
      <c r="AA436" s="46" t="n">
        <v>1619</v>
      </c>
      <c r="AB436" s="46" t="n">
        <v>542</v>
      </c>
      <c r="AC436" s="50" t="n">
        <f aca="false">(AB436/AA436)*100</f>
        <v>33.4774552192712</v>
      </c>
    </row>
    <row r="437" s="42" customFormat="true" ht="12.75" hidden="false" customHeight="false" outlineLevel="0" collapsed="false">
      <c r="A437" s="45" t="n">
        <v>38</v>
      </c>
      <c r="B437" s="46" t="n">
        <v>81</v>
      </c>
      <c r="C437" s="46" t="n">
        <v>19</v>
      </c>
      <c r="D437" s="46" t="n">
        <v>5</v>
      </c>
      <c r="E437" s="46" t="n">
        <v>27</v>
      </c>
      <c r="F437" s="46" t="n">
        <v>1</v>
      </c>
      <c r="G437" s="46" t="n">
        <v>3</v>
      </c>
      <c r="H437" s="46" t="n">
        <v>2</v>
      </c>
      <c r="I437" s="46" t="n">
        <v>1</v>
      </c>
      <c r="J437" s="46" t="n">
        <v>18</v>
      </c>
      <c r="K437" s="46" t="n">
        <v>12</v>
      </c>
      <c r="L437" s="46" t="n">
        <v>62</v>
      </c>
      <c r="M437" s="46" t="n">
        <v>0</v>
      </c>
      <c r="N437" s="46" t="n">
        <v>0</v>
      </c>
      <c r="O437" s="46" t="n">
        <v>3</v>
      </c>
      <c r="P437" s="46" t="n">
        <v>28</v>
      </c>
      <c r="Q437" s="46"/>
      <c r="R437" s="46"/>
      <c r="S437" s="48"/>
      <c r="U437" s="48" t="n">
        <v>85</v>
      </c>
      <c r="V437" s="48" t="n">
        <v>49</v>
      </c>
      <c r="W437" s="49"/>
      <c r="X437" s="48" t="n">
        <v>118</v>
      </c>
      <c r="Z437" s="46" t="n">
        <v>24</v>
      </c>
      <c r="AA437" s="46" t="n">
        <v>736</v>
      </c>
      <c r="AB437" s="46" t="n">
        <v>148</v>
      </c>
      <c r="AC437" s="50" t="n">
        <f aca="false">(AB437/AA437)*100</f>
        <v>20.1086956521739</v>
      </c>
    </row>
    <row r="438" s="42" customFormat="true" ht="12.75" hidden="false" customHeight="false" outlineLevel="0" collapsed="false">
      <c r="A438" s="45" t="n">
        <v>39</v>
      </c>
      <c r="B438" s="46" t="n">
        <v>251</v>
      </c>
      <c r="C438" s="46" t="n">
        <v>64</v>
      </c>
      <c r="D438" s="46" t="n">
        <v>16</v>
      </c>
      <c r="E438" s="46" t="n">
        <v>65</v>
      </c>
      <c r="F438" s="46" t="n">
        <v>4</v>
      </c>
      <c r="G438" s="46" t="n">
        <v>4</v>
      </c>
      <c r="H438" s="46" t="n">
        <v>5</v>
      </c>
      <c r="I438" s="46" t="n">
        <v>4</v>
      </c>
      <c r="J438" s="46" t="n">
        <v>106</v>
      </c>
      <c r="K438" s="46" t="n">
        <v>66</v>
      </c>
      <c r="L438" s="46" t="n">
        <v>128</v>
      </c>
      <c r="M438" s="46" t="n">
        <v>2</v>
      </c>
      <c r="N438" s="46" t="n">
        <v>6</v>
      </c>
      <c r="O438" s="46" t="n">
        <v>1</v>
      </c>
      <c r="P438" s="46" t="n">
        <v>61</v>
      </c>
      <c r="Q438" s="46"/>
      <c r="R438" s="46"/>
      <c r="S438" s="48"/>
      <c r="U438" s="48" t="n">
        <v>237</v>
      </c>
      <c r="V438" s="48" t="n">
        <v>123</v>
      </c>
      <c r="W438" s="49"/>
      <c r="X438" s="48" t="n">
        <v>320</v>
      </c>
      <c r="Z438" s="46" t="n">
        <v>21</v>
      </c>
      <c r="AA438" s="46" t="n">
        <v>1109</v>
      </c>
      <c r="AB438" s="46" t="n">
        <v>417</v>
      </c>
      <c r="AC438" s="50" t="n">
        <f aca="false">(AB438/AA438)*100</f>
        <v>37.6014427412083</v>
      </c>
    </row>
    <row r="439" s="42" customFormat="true" ht="12.75" hidden="false" customHeight="false" outlineLevel="0" collapsed="false">
      <c r="A439" s="45" t="n">
        <v>40</v>
      </c>
      <c r="B439" s="46" t="n">
        <v>113</v>
      </c>
      <c r="C439" s="46" t="n">
        <v>40</v>
      </c>
      <c r="D439" s="46" t="n">
        <v>7</v>
      </c>
      <c r="E439" s="46" t="n">
        <v>36</v>
      </c>
      <c r="F439" s="46" t="n">
        <v>3</v>
      </c>
      <c r="G439" s="46" t="n">
        <v>1</v>
      </c>
      <c r="H439" s="46" t="n">
        <v>3</v>
      </c>
      <c r="I439" s="46" t="n">
        <v>2</v>
      </c>
      <c r="J439" s="46" t="n">
        <v>48</v>
      </c>
      <c r="K439" s="46" t="n">
        <v>28</v>
      </c>
      <c r="L439" s="46" t="n">
        <v>65</v>
      </c>
      <c r="M439" s="46" t="n">
        <v>1</v>
      </c>
      <c r="N439" s="46" t="n">
        <v>1</v>
      </c>
      <c r="O439" s="46" t="n">
        <v>2</v>
      </c>
      <c r="P439" s="46" t="n">
        <v>33</v>
      </c>
      <c r="Q439" s="46"/>
      <c r="R439" s="46"/>
      <c r="S439" s="48"/>
      <c r="U439" s="48" t="n">
        <v>124</v>
      </c>
      <c r="V439" s="48" t="n">
        <v>65</v>
      </c>
      <c r="W439" s="49"/>
      <c r="X439" s="48" t="n">
        <v>162</v>
      </c>
      <c r="Z439" s="46" t="n">
        <v>6</v>
      </c>
      <c r="AA439" s="46" t="n">
        <v>715</v>
      </c>
      <c r="AB439" s="46" t="n">
        <v>214</v>
      </c>
      <c r="AC439" s="50" t="n">
        <f aca="false">(AB439/AA439)*100</f>
        <v>29.9300699300699</v>
      </c>
    </row>
    <row r="440" s="42" customFormat="true" ht="12.75" hidden="false" customHeight="false" outlineLevel="0" collapsed="false">
      <c r="A440" s="45" t="n">
        <v>42</v>
      </c>
      <c r="B440" s="46" t="n">
        <v>115</v>
      </c>
      <c r="C440" s="46" t="n">
        <v>34</v>
      </c>
      <c r="D440" s="46" t="n">
        <v>13</v>
      </c>
      <c r="E440" s="46" t="n">
        <v>22</v>
      </c>
      <c r="F440" s="46" t="n">
        <v>2</v>
      </c>
      <c r="G440" s="46" t="n">
        <v>5</v>
      </c>
      <c r="H440" s="46" t="n">
        <v>3</v>
      </c>
      <c r="I440" s="46" t="n">
        <v>1</v>
      </c>
      <c r="J440" s="46" t="n">
        <v>44</v>
      </c>
      <c r="K440" s="46" t="n">
        <v>31</v>
      </c>
      <c r="L440" s="46" t="n">
        <v>63</v>
      </c>
      <c r="M440" s="46" t="n">
        <v>1</v>
      </c>
      <c r="N440" s="46" t="n">
        <v>2</v>
      </c>
      <c r="O440" s="46" t="n">
        <v>5</v>
      </c>
      <c r="P440" s="46" t="n">
        <v>28</v>
      </c>
      <c r="Q440" s="46"/>
      <c r="R440" s="46"/>
      <c r="S440" s="48"/>
      <c r="U440" s="48" t="n">
        <v>116</v>
      </c>
      <c r="V440" s="48" t="n">
        <v>72</v>
      </c>
      <c r="W440" s="49"/>
      <c r="X440" s="48" t="n">
        <v>159</v>
      </c>
      <c r="Z440" s="46" t="n">
        <v>13</v>
      </c>
      <c r="AA440" s="46" t="n">
        <v>606</v>
      </c>
      <c r="AB440" s="46" t="n">
        <v>204</v>
      </c>
      <c r="AC440" s="50" t="n">
        <f aca="false">(AB440/AA440)*100</f>
        <v>33.6633663366337</v>
      </c>
    </row>
    <row r="441" s="42" customFormat="true" ht="12.75" hidden="false" customHeight="false" outlineLevel="0" collapsed="false">
      <c r="A441" s="45" t="n">
        <v>43</v>
      </c>
      <c r="B441" s="46" t="n">
        <v>264</v>
      </c>
      <c r="C441" s="46" t="n">
        <v>57</v>
      </c>
      <c r="D441" s="46" t="n">
        <v>24</v>
      </c>
      <c r="E441" s="46" t="n">
        <v>38</v>
      </c>
      <c r="F441" s="46" t="n">
        <v>3</v>
      </c>
      <c r="G441" s="46" t="n">
        <v>3</v>
      </c>
      <c r="H441" s="46" t="n">
        <v>5</v>
      </c>
      <c r="I441" s="46" t="n">
        <v>1</v>
      </c>
      <c r="J441" s="46" t="n">
        <v>84</v>
      </c>
      <c r="K441" s="46" t="n">
        <v>58</v>
      </c>
      <c r="L441" s="46" t="n">
        <v>182</v>
      </c>
      <c r="M441" s="46" t="n">
        <v>1</v>
      </c>
      <c r="N441" s="46" t="n">
        <v>5</v>
      </c>
      <c r="O441" s="46" t="n">
        <v>4</v>
      </c>
      <c r="P441" s="46" t="n">
        <v>37</v>
      </c>
      <c r="Q441" s="46"/>
      <c r="R441" s="46"/>
      <c r="S441" s="48"/>
      <c r="U441" s="48" t="n">
        <v>236</v>
      </c>
      <c r="V441" s="48" t="n">
        <v>131</v>
      </c>
      <c r="W441" s="49"/>
      <c r="X441" s="48" t="n">
        <v>297</v>
      </c>
      <c r="Z441" s="46" t="n">
        <v>10</v>
      </c>
      <c r="AA441" s="46" t="n">
        <v>1076</v>
      </c>
      <c r="AB441" s="46" t="n">
        <v>422</v>
      </c>
      <c r="AC441" s="50" t="n">
        <f aca="false">(AB441/AA441)*100</f>
        <v>39.2193308550186</v>
      </c>
    </row>
    <row r="442" s="42" customFormat="true" ht="12.75" hidden="false" customHeight="false" outlineLevel="0" collapsed="false">
      <c r="A442" s="45" t="n">
        <v>44</v>
      </c>
      <c r="B442" s="46" t="n">
        <v>126</v>
      </c>
      <c r="C442" s="46" t="n">
        <v>47</v>
      </c>
      <c r="D442" s="46" t="n">
        <v>12</v>
      </c>
      <c r="E442" s="46" t="n">
        <v>26</v>
      </c>
      <c r="F442" s="46" t="n">
        <v>4</v>
      </c>
      <c r="G442" s="46" t="n">
        <v>6</v>
      </c>
      <c r="H442" s="46" t="n">
        <v>1</v>
      </c>
      <c r="I442" s="46" t="n">
        <v>1</v>
      </c>
      <c r="J442" s="46" t="n">
        <v>48</v>
      </c>
      <c r="K442" s="46" t="n">
        <v>47</v>
      </c>
      <c r="L442" s="46" t="n">
        <v>80</v>
      </c>
      <c r="M442" s="46" t="n">
        <v>2</v>
      </c>
      <c r="N442" s="46" t="n">
        <v>4</v>
      </c>
      <c r="O442" s="46" t="n">
        <v>1</v>
      </c>
      <c r="P442" s="46" t="n">
        <v>32</v>
      </c>
      <c r="Q442" s="46"/>
      <c r="R442" s="46"/>
      <c r="S442" s="48"/>
      <c r="U442" s="48" t="n">
        <v>142</v>
      </c>
      <c r="V442" s="48" t="n">
        <v>87</v>
      </c>
      <c r="W442" s="49"/>
      <c r="X442" s="48" t="n">
        <v>160</v>
      </c>
      <c r="Z442" s="46" t="n">
        <v>14</v>
      </c>
      <c r="AA442" s="46" t="n">
        <v>817</v>
      </c>
      <c r="AB442" s="46" t="n">
        <v>237</v>
      </c>
      <c r="AC442" s="50" t="n">
        <f aca="false">(AB442/AA442)*100</f>
        <v>29.0085679314565</v>
      </c>
    </row>
    <row r="443" s="42" customFormat="true" ht="12.75" hidden="false" customHeight="false" outlineLevel="0" collapsed="false">
      <c r="A443" s="45" t="n">
        <v>45</v>
      </c>
      <c r="B443" s="46" t="n">
        <v>231</v>
      </c>
      <c r="C443" s="46" t="n">
        <v>31</v>
      </c>
      <c r="D443" s="46" t="n">
        <v>11</v>
      </c>
      <c r="E443" s="46" t="n">
        <v>34</v>
      </c>
      <c r="F443" s="46" t="n">
        <v>8</v>
      </c>
      <c r="G443" s="46" t="n">
        <v>4</v>
      </c>
      <c r="H443" s="46" t="n">
        <v>13</v>
      </c>
      <c r="I443" s="46" t="n">
        <v>0</v>
      </c>
      <c r="J443" s="46" t="n">
        <v>81</v>
      </c>
      <c r="K443" s="46" t="n">
        <v>26</v>
      </c>
      <c r="L443" s="46" t="n">
        <v>131</v>
      </c>
      <c r="M443" s="46" t="n">
        <v>2</v>
      </c>
      <c r="N443" s="46" t="n">
        <v>5</v>
      </c>
      <c r="O443" s="46" t="n">
        <v>1</v>
      </c>
      <c r="P443" s="46" t="n">
        <v>42</v>
      </c>
      <c r="Q443" s="46"/>
      <c r="R443" s="46"/>
      <c r="S443" s="48"/>
      <c r="U443" s="48" t="n">
        <v>191</v>
      </c>
      <c r="V443" s="48" t="n">
        <v>118</v>
      </c>
      <c r="W443" s="49"/>
      <c r="X443" s="48" t="n">
        <v>244</v>
      </c>
      <c r="Z443" s="46" t="n">
        <v>13</v>
      </c>
      <c r="AA443" s="46" t="n">
        <v>952</v>
      </c>
      <c r="AB443" s="46" t="n">
        <v>347</v>
      </c>
      <c r="AC443" s="50" t="n">
        <f aca="false">(AB443/AA443)*100</f>
        <v>36.4495798319328</v>
      </c>
    </row>
    <row r="444" s="42" customFormat="true" ht="12.75" hidden="false" customHeight="false" outlineLevel="0" collapsed="false">
      <c r="A444" s="45" t="n">
        <v>46</v>
      </c>
      <c r="B444" s="46" t="n">
        <v>248</v>
      </c>
      <c r="C444" s="46" t="n">
        <v>76</v>
      </c>
      <c r="D444" s="46" t="n">
        <v>18</v>
      </c>
      <c r="E444" s="46" t="n">
        <v>30</v>
      </c>
      <c r="F444" s="46" t="n">
        <v>2</v>
      </c>
      <c r="G444" s="46" t="n">
        <v>4</v>
      </c>
      <c r="H444" s="46" t="n">
        <v>7</v>
      </c>
      <c r="I444" s="46" t="n">
        <v>1</v>
      </c>
      <c r="J444" s="46" t="n">
        <v>99</v>
      </c>
      <c r="K444" s="46" t="n">
        <v>62</v>
      </c>
      <c r="L444" s="46" t="n">
        <v>148</v>
      </c>
      <c r="M444" s="46" t="n">
        <v>2</v>
      </c>
      <c r="N444" s="46" t="n">
        <v>3</v>
      </c>
      <c r="O444" s="46" t="n">
        <v>2</v>
      </c>
      <c r="P444" s="46" t="n">
        <v>30</v>
      </c>
      <c r="Q444" s="46"/>
      <c r="R444" s="46"/>
      <c r="S444" s="48"/>
      <c r="U444" s="48" t="n">
        <v>256</v>
      </c>
      <c r="V444" s="48" t="n">
        <v>126</v>
      </c>
      <c r="W444" s="49"/>
      <c r="X444" s="48" t="n">
        <v>315</v>
      </c>
      <c r="Z444" s="46" t="n">
        <v>35</v>
      </c>
      <c r="AA444" s="46" t="n">
        <v>850</v>
      </c>
      <c r="AB444" s="46" t="n">
        <v>398</v>
      </c>
      <c r="AC444" s="50" t="n">
        <f aca="false">(AB444/AA444)*100</f>
        <v>46.8235294117647</v>
      </c>
    </row>
    <row r="445" s="42" customFormat="true" ht="13.5" hidden="false" customHeight="false" outlineLevel="0" collapsed="false">
      <c r="A445" s="45" t="n">
        <v>47</v>
      </c>
      <c r="B445" s="46" t="n">
        <v>150</v>
      </c>
      <c r="C445" s="46" t="n">
        <v>48</v>
      </c>
      <c r="D445" s="46" t="n">
        <v>24</v>
      </c>
      <c r="E445" s="46" t="n">
        <v>42</v>
      </c>
      <c r="F445" s="46" t="n">
        <v>8</v>
      </c>
      <c r="G445" s="46" t="n">
        <v>12</v>
      </c>
      <c r="H445" s="46" t="n">
        <v>3</v>
      </c>
      <c r="I445" s="46" t="n">
        <v>4</v>
      </c>
      <c r="J445" s="46" t="n">
        <v>63</v>
      </c>
      <c r="K445" s="46" t="n">
        <v>37</v>
      </c>
      <c r="L445" s="46" t="n">
        <v>102</v>
      </c>
      <c r="M445" s="46" t="n">
        <v>5</v>
      </c>
      <c r="N445" s="46" t="n">
        <v>0</v>
      </c>
      <c r="O445" s="46" t="n">
        <v>6</v>
      </c>
      <c r="P445" s="46" t="n">
        <v>52</v>
      </c>
      <c r="Q445" s="46"/>
      <c r="R445" s="46"/>
      <c r="S445" s="48"/>
      <c r="U445" s="48" t="n">
        <v>168</v>
      </c>
      <c r="V445" s="48" t="n">
        <v>106</v>
      </c>
      <c r="W445" s="49"/>
      <c r="X445" s="48" t="n">
        <v>221</v>
      </c>
      <c r="Z445" s="46" t="n">
        <v>16</v>
      </c>
      <c r="AA445" s="46" t="n">
        <v>935</v>
      </c>
      <c r="AB445" s="46" t="n">
        <v>301</v>
      </c>
      <c r="AC445" s="50" t="n">
        <f aca="false">(AB445/AA445)*100</f>
        <v>32.192513368984</v>
      </c>
    </row>
    <row r="446" s="42" customFormat="true" ht="13.5" hidden="false" customHeight="false" outlineLevel="0" collapsed="false">
      <c r="A446" s="62" t="s">
        <v>231</v>
      </c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U446" s="63"/>
      <c r="V446" s="63"/>
      <c r="W446" s="64"/>
      <c r="X446" s="63"/>
      <c r="Z446" s="63"/>
      <c r="AA446" s="63"/>
      <c r="AB446" s="63"/>
      <c r="AC446" s="65"/>
    </row>
    <row r="447" s="42" customFormat="true" ht="12.75" hidden="false" customHeight="false" outlineLevel="0" collapsed="false">
      <c r="A447" s="45" t="n">
        <v>48</v>
      </c>
      <c r="B447" s="46" t="n">
        <v>148</v>
      </c>
      <c r="C447" s="46" t="n">
        <v>45</v>
      </c>
      <c r="D447" s="46" t="n">
        <v>9</v>
      </c>
      <c r="E447" s="46" t="n">
        <v>27</v>
      </c>
      <c r="F447" s="46" t="n">
        <v>0</v>
      </c>
      <c r="G447" s="46" t="n">
        <v>6</v>
      </c>
      <c r="H447" s="46" t="n">
        <v>6</v>
      </c>
      <c r="I447" s="46" t="n">
        <v>3</v>
      </c>
      <c r="J447" s="46" t="n">
        <v>81</v>
      </c>
      <c r="K447" s="46" t="n">
        <v>18</v>
      </c>
      <c r="L447" s="46" t="n">
        <v>77</v>
      </c>
      <c r="M447" s="46" t="n">
        <v>3</v>
      </c>
      <c r="N447" s="46" t="n">
        <v>3</v>
      </c>
      <c r="O447" s="46" t="n">
        <v>4</v>
      </c>
      <c r="P447" s="46" t="n">
        <v>30</v>
      </c>
      <c r="Q447" s="46"/>
      <c r="R447" s="46"/>
      <c r="S447" s="48"/>
      <c r="U447" s="48" t="n">
        <v>152</v>
      </c>
      <c r="V447" s="48" t="n">
        <v>80</v>
      </c>
      <c r="W447" s="49"/>
      <c r="X447" s="48" t="n">
        <v>189</v>
      </c>
      <c r="Z447" s="46" t="n">
        <v>37</v>
      </c>
      <c r="AA447" s="46" t="n">
        <v>808</v>
      </c>
      <c r="AB447" s="46" t="n">
        <v>249</v>
      </c>
      <c r="AC447" s="50" t="n">
        <f aca="false">(AB447/AA447)*100</f>
        <v>30.8168316831683</v>
      </c>
    </row>
    <row r="448" s="42" customFormat="true" ht="12.75" hidden="false" customHeight="false" outlineLevel="0" collapsed="false">
      <c r="A448" s="45" t="n">
        <v>49</v>
      </c>
      <c r="B448" s="46" t="n">
        <v>226</v>
      </c>
      <c r="C448" s="46" t="n">
        <v>45</v>
      </c>
      <c r="D448" s="46" t="n">
        <v>28</v>
      </c>
      <c r="E448" s="46" t="n">
        <v>34</v>
      </c>
      <c r="F448" s="46" t="n">
        <v>0</v>
      </c>
      <c r="G448" s="46" t="n">
        <v>3</v>
      </c>
      <c r="H448" s="46" t="n">
        <v>4</v>
      </c>
      <c r="I448" s="46" t="n">
        <v>5</v>
      </c>
      <c r="J448" s="46" t="n">
        <v>109</v>
      </c>
      <c r="K448" s="46" t="n">
        <v>41</v>
      </c>
      <c r="L448" s="46" t="n">
        <v>125</v>
      </c>
      <c r="M448" s="46" t="n">
        <v>6</v>
      </c>
      <c r="N448" s="46" t="n">
        <v>5</v>
      </c>
      <c r="O448" s="46" t="n">
        <v>1</v>
      </c>
      <c r="P448" s="46" t="n">
        <v>34</v>
      </c>
      <c r="Q448" s="46"/>
      <c r="R448" s="46"/>
      <c r="S448" s="48"/>
      <c r="U448" s="48" t="n">
        <v>224</v>
      </c>
      <c r="V448" s="48" t="n">
        <v>115</v>
      </c>
      <c r="W448" s="49"/>
      <c r="X448" s="48" t="n">
        <v>279</v>
      </c>
      <c r="Z448" s="46" t="n">
        <v>11</v>
      </c>
      <c r="AA448" s="46" t="n">
        <v>963</v>
      </c>
      <c r="AB448" s="46" t="n">
        <v>354</v>
      </c>
      <c r="AC448" s="50" t="n">
        <f aca="false">(AB448/AA448)*100</f>
        <v>36.7601246105919</v>
      </c>
    </row>
    <row r="449" s="42" customFormat="true" ht="12.75" hidden="false" customHeight="false" outlineLevel="0" collapsed="false">
      <c r="A449" s="45" t="n">
        <v>50</v>
      </c>
      <c r="B449" s="46" t="n">
        <v>418</v>
      </c>
      <c r="C449" s="46" t="n">
        <v>114</v>
      </c>
      <c r="D449" s="46" t="n">
        <v>47</v>
      </c>
      <c r="E449" s="46" t="n">
        <v>67</v>
      </c>
      <c r="F449" s="46" t="n">
        <v>3</v>
      </c>
      <c r="G449" s="46" t="n">
        <v>8</v>
      </c>
      <c r="H449" s="46" t="n">
        <v>8</v>
      </c>
      <c r="I449" s="46" t="n">
        <v>0</v>
      </c>
      <c r="J449" s="46" t="n">
        <v>204</v>
      </c>
      <c r="K449" s="46" t="n">
        <v>128</v>
      </c>
      <c r="L449" s="46" t="n">
        <v>215</v>
      </c>
      <c r="M449" s="46" t="n">
        <v>6</v>
      </c>
      <c r="N449" s="46" t="n">
        <v>1</v>
      </c>
      <c r="O449" s="46" t="n">
        <v>8</v>
      </c>
      <c r="P449" s="46" t="n">
        <v>64</v>
      </c>
      <c r="Q449" s="46"/>
      <c r="R449" s="46"/>
      <c r="S449" s="48"/>
      <c r="U449" s="48" t="n">
        <v>417</v>
      </c>
      <c r="V449" s="48" t="n">
        <v>236</v>
      </c>
      <c r="W449" s="49"/>
      <c r="X449" s="48" t="n">
        <v>545</v>
      </c>
      <c r="Z449" s="46" t="n">
        <v>35</v>
      </c>
      <c r="AA449" s="46" t="n">
        <v>1764</v>
      </c>
      <c r="AB449" s="46" t="n">
        <v>692</v>
      </c>
      <c r="AC449" s="50" t="n">
        <f aca="false">(AB449/AA449)*100</f>
        <v>39.2290249433107</v>
      </c>
    </row>
    <row r="450" s="42" customFormat="true" ht="12.75" hidden="false" customHeight="false" outlineLevel="0" collapsed="false">
      <c r="A450" s="45" t="n">
        <v>51</v>
      </c>
      <c r="B450" s="46" t="n">
        <v>212</v>
      </c>
      <c r="C450" s="46" t="n">
        <v>51</v>
      </c>
      <c r="D450" s="46" t="n">
        <v>15</v>
      </c>
      <c r="E450" s="46" t="n">
        <v>15</v>
      </c>
      <c r="F450" s="46" t="n">
        <v>2</v>
      </c>
      <c r="G450" s="46" t="n">
        <v>2</v>
      </c>
      <c r="H450" s="46" t="n">
        <v>3</v>
      </c>
      <c r="I450" s="46" t="n">
        <v>5</v>
      </c>
      <c r="J450" s="46" t="n">
        <v>53</v>
      </c>
      <c r="K450" s="46" t="n">
        <v>46</v>
      </c>
      <c r="L450" s="46" t="n">
        <v>159</v>
      </c>
      <c r="M450" s="46" t="n">
        <v>2</v>
      </c>
      <c r="N450" s="46" t="n">
        <v>2</v>
      </c>
      <c r="O450" s="46" t="n">
        <v>2</v>
      </c>
      <c r="P450" s="46" t="n">
        <v>14</v>
      </c>
      <c r="Q450" s="46"/>
      <c r="R450" s="46"/>
      <c r="S450" s="48"/>
      <c r="U450" s="48" t="n">
        <v>213</v>
      </c>
      <c r="V450" s="48" t="n">
        <v>80</v>
      </c>
      <c r="W450" s="49"/>
      <c r="X450" s="48" t="n">
        <v>215</v>
      </c>
      <c r="Z450" s="46" t="n">
        <v>19</v>
      </c>
      <c r="AA450" s="46" t="n">
        <v>1020</v>
      </c>
      <c r="AB450" s="46" t="n">
        <v>313</v>
      </c>
      <c r="AC450" s="50" t="n">
        <f aca="false">(AB450/AA450)*100</f>
        <v>30.6862745098039</v>
      </c>
    </row>
    <row r="451" s="42" customFormat="true" ht="12.75" hidden="false" customHeight="false" outlineLevel="0" collapsed="false">
      <c r="A451" s="45" t="n">
        <v>52</v>
      </c>
      <c r="B451" s="46" t="n">
        <v>123</v>
      </c>
      <c r="C451" s="46" t="n">
        <v>19</v>
      </c>
      <c r="D451" s="46" t="n">
        <v>5</v>
      </c>
      <c r="E451" s="46" t="n">
        <v>17</v>
      </c>
      <c r="F451" s="46" t="n">
        <v>2</v>
      </c>
      <c r="G451" s="46" t="n">
        <v>5</v>
      </c>
      <c r="H451" s="46" t="n">
        <v>4</v>
      </c>
      <c r="I451" s="46" t="n">
        <v>1</v>
      </c>
      <c r="J451" s="46" t="n">
        <v>32</v>
      </c>
      <c r="K451" s="46" t="n">
        <v>23</v>
      </c>
      <c r="L451" s="46" t="n">
        <v>81</v>
      </c>
      <c r="M451" s="46" t="n">
        <v>1</v>
      </c>
      <c r="N451" s="46" t="n">
        <v>0</v>
      </c>
      <c r="O451" s="46" t="n">
        <v>2</v>
      </c>
      <c r="P451" s="46" t="n">
        <v>20</v>
      </c>
      <c r="Q451" s="46"/>
      <c r="R451" s="46"/>
      <c r="S451" s="48"/>
      <c r="U451" s="48" t="n">
        <v>114</v>
      </c>
      <c r="V451" s="48" t="n">
        <v>56</v>
      </c>
      <c r="W451" s="49"/>
      <c r="X451" s="48" t="n">
        <v>151</v>
      </c>
      <c r="Z451" s="46" t="n">
        <v>10</v>
      </c>
      <c r="AA451" s="46" t="n">
        <v>684</v>
      </c>
      <c r="AB451" s="46" t="n">
        <v>180</v>
      </c>
      <c r="AC451" s="50" t="n">
        <f aca="false">(AB451/AA451)*100</f>
        <v>26.3157894736842</v>
      </c>
    </row>
    <row r="452" s="42" customFormat="true" ht="12.75" hidden="false" customHeight="false" outlineLevel="0" collapsed="false">
      <c r="A452" s="45" t="n">
        <v>54</v>
      </c>
      <c r="B452" s="46" t="n">
        <v>139</v>
      </c>
      <c r="C452" s="46" t="n">
        <v>39</v>
      </c>
      <c r="D452" s="46" t="n">
        <v>12</v>
      </c>
      <c r="E452" s="46" t="n">
        <v>12</v>
      </c>
      <c r="F452" s="46" t="n">
        <v>0</v>
      </c>
      <c r="G452" s="46" t="n">
        <v>2</v>
      </c>
      <c r="H452" s="46" t="n">
        <v>6</v>
      </c>
      <c r="I452" s="46" t="n">
        <v>2</v>
      </c>
      <c r="J452" s="46" t="n">
        <v>48</v>
      </c>
      <c r="K452" s="46" t="n">
        <v>34</v>
      </c>
      <c r="L452" s="46" t="n">
        <v>90</v>
      </c>
      <c r="M452" s="46" t="n">
        <v>1</v>
      </c>
      <c r="N452" s="46" t="n">
        <v>1</v>
      </c>
      <c r="O452" s="46" t="n">
        <v>2</v>
      </c>
      <c r="P452" s="46" t="n">
        <v>13</v>
      </c>
      <c r="Q452" s="46"/>
      <c r="R452" s="46"/>
      <c r="S452" s="48"/>
      <c r="U452" s="48" t="n">
        <v>142</v>
      </c>
      <c r="V452" s="48" t="n">
        <v>60</v>
      </c>
      <c r="W452" s="49"/>
      <c r="X452" s="48" t="n">
        <v>162</v>
      </c>
      <c r="Z452" s="46" t="n">
        <v>10</v>
      </c>
      <c r="AA452" s="46" t="n">
        <v>527</v>
      </c>
      <c r="AB452" s="46" t="n">
        <v>217</v>
      </c>
      <c r="AC452" s="50" t="n">
        <f aca="false">(AB452/AA452)*100</f>
        <v>41.1764705882353</v>
      </c>
    </row>
    <row r="453" s="42" customFormat="true" ht="12.75" hidden="false" customHeight="false" outlineLevel="0" collapsed="false">
      <c r="A453" s="45" t="n">
        <v>55</v>
      </c>
      <c r="B453" s="46" t="n">
        <v>335</v>
      </c>
      <c r="C453" s="46" t="n">
        <v>72</v>
      </c>
      <c r="D453" s="46" t="n">
        <v>26</v>
      </c>
      <c r="E453" s="46" t="n">
        <v>32</v>
      </c>
      <c r="F453" s="46" t="n">
        <v>2</v>
      </c>
      <c r="G453" s="46" t="n">
        <v>0</v>
      </c>
      <c r="H453" s="46" t="n">
        <v>15</v>
      </c>
      <c r="I453" s="46" t="n">
        <v>3</v>
      </c>
      <c r="J453" s="46" t="n">
        <v>97</v>
      </c>
      <c r="K453" s="46" t="n">
        <v>83</v>
      </c>
      <c r="L453" s="46" t="n">
        <v>212</v>
      </c>
      <c r="M453" s="46" t="n">
        <v>4</v>
      </c>
      <c r="N453" s="46" t="n">
        <v>3</v>
      </c>
      <c r="O453" s="46" t="n">
        <v>8</v>
      </c>
      <c r="P453" s="46" t="n">
        <v>28</v>
      </c>
      <c r="Q453" s="46"/>
      <c r="R453" s="46"/>
      <c r="S453" s="48"/>
      <c r="U453" s="48" t="n">
        <v>322</v>
      </c>
      <c r="V453" s="48" t="n">
        <v>131</v>
      </c>
      <c r="W453" s="49"/>
      <c r="X453" s="48" t="n">
        <v>345</v>
      </c>
      <c r="Z453" s="46" t="n">
        <v>17</v>
      </c>
      <c r="AA453" s="46" t="n">
        <v>1206</v>
      </c>
      <c r="AB453" s="46" t="n">
        <v>492</v>
      </c>
      <c r="AC453" s="50" t="n">
        <f aca="false">(AB453/AA453)*100</f>
        <v>40.7960199004975</v>
      </c>
    </row>
    <row r="454" s="42" customFormat="true" ht="12.75" hidden="false" customHeight="false" outlineLevel="0" collapsed="false">
      <c r="A454" s="45" t="n">
        <v>56</v>
      </c>
      <c r="B454" s="46" t="n">
        <v>395</v>
      </c>
      <c r="C454" s="46" t="n">
        <v>105</v>
      </c>
      <c r="D454" s="46" t="n">
        <v>32</v>
      </c>
      <c r="E454" s="46" t="n">
        <v>35</v>
      </c>
      <c r="F454" s="46" t="n">
        <v>3</v>
      </c>
      <c r="G454" s="46" t="n">
        <v>2</v>
      </c>
      <c r="H454" s="46" t="n">
        <v>12</v>
      </c>
      <c r="I454" s="46" t="n">
        <v>3</v>
      </c>
      <c r="J454" s="46" t="n">
        <v>102</v>
      </c>
      <c r="K454" s="46" t="n">
        <v>83</v>
      </c>
      <c r="L454" s="46" t="n">
        <v>292</v>
      </c>
      <c r="M454" s="46" t="n">
        <v>5</v>
      </c>
      <c r="N454" s="46" t="n">
        <v>5</v>
      </c>
      <c r="O454" s="46" t="n">
        <v>8</v>
      </c>
      <c r="P454" s="46" t="n">
        <v>35</v>
      </c>
      <c r="Q454" s="46"/>
      <c r="R454" s="46"/>
      <c r="S454" s="48"/>
      <c r="U454" s="48" t="n">
        <v>405</v>
      </c>
      <c r="V454" s="48" t="n">
        <v>175</v>
      </c>
      <c r="W454" s="49"/>
      <c r="X454" s="48" t="n">
        <v>457</v>
      </c>
      <c r="Z454" s="46" t="n">
        <v>37</v>
      </c>
      <c r="AA454" s="46" t="n">
        <v>1611</v>
      </c>
      <c r="AB454" s="46" t="n">
        <v>607</v>
      </c>
      <c r="AC454" s="50" t="n">
        <f aca="false">(AB454/AA454)*100</f>
        <v>37.6784605834885</v>
      </c>
    </row>
    <row r="455" s="42" customFormat="true" ht="12.75" hidden="false" customHeight="false" outlineLevel="0" collapsed="false">
      <c r="A455" s="45" t="n">
        <v>57</v>
      </c>
      <c r="B455" s="46" t="n">
        <v>153</v>
      </c>
      <c r="C455" s="46" t="n">
        <v>25</v>
      </c>
      <c r="D455" s="46" t="n">
        <v>11</v>
      </c>
      <c r="E455" s="46" t="n">
        <v>4</v>
      </c>
      <c r="F455" s="46" t="n">
        <v>0</v>
      </c>
      <c r="G455" s="46" t="n">
        <v>1</v>
      </c>
      <c r="H455" s="46" t="n">
        <v>1</v>
      </c>
      <c r="I455" s="46" t="n">
        <v>2</v>
      </c>
      <c r="J455" s="46" t="n">
        <v>29</v>
      </c>
      <c r="K455" s="46" t="n">
        <v>29</v>
      </c>
      <c r="L455" s="46" t="n">
        <v>116</v>
      </c>
      <c r="M455" s="46" t="n">
        <v>3</v>
      </c>
      <c r="N455" s="46" t="n">
        <v>3</v>
      </c>
      <c r="O455" s="46" t="n">
        <v>3</v>
      </c>
      <c r="P455" s="46" t="n">
        <v>5</v>
      </c>
      <c r="Q455" s="46"/>
      <c r="R455" s="46"/>
      <c r="S455" s="48"/>
      <c r="U455" s="48" t="n">
        <v>146</v>
      </c>
      <c r="V455" s="48" t="n">
        <v>43</v>
      </c>
      <c r="W455" s="49"/>
      <c r="X455" s="48" t="n">
        <v>155</v>
      </c>
      <c r="Z455" s="46" t="n">
        <v>13</v>
      </c>
      <c r="AA455" s="46" t="n">
        <v>503</v>
      </c>
      <c r="AB455" s="46" t="n">
        <v>207</v>
      </c>
      <c r="AC455" s="50" t="n">
        <f aca="false">(AB455/AA455)*100</f>
        <v>41.1530815109344</v>
      </c>
    </row>
    <row r="456" s="42" customFormat="true" ht="12.75" hidden="false" customHeight="false" outlineLevel="0" collapsed="false">
      <c r="A456" s="45" t="n">
        <v>58</v>
      </c>
      <c r="B456" s="46" t="n">
        <v>331</v>
      </c>
      <c r="C456" s="46" t="n">
        <v>90</v>
      </c>
      <c r="D456" s="46" t="n">
        <v>27</v>
      </c>
      <c r="E456" s="46" t="n">
        <v>29</v>
      </c>
      <c r="F456" s="46" t="n">
        <v>2</v>
      </c>
      <c r="G456" s="46" t="n">
        <v>4</v>
      </c>
      <c r="H456" s="46" t="n">
        <v>7</v>
      </c>
      <c r="I456" s="46" t="n">
        <v>5</v>
      </c>
      <c r="J456" s="46" t="n">
        <v>125</v>
      </c>
      <c r="K456" s="46" t="n">
        <v>86</v>
      </c>
      <c r="L456" s="46" t="n">
        <v>203</v>
      </c>
      <c r="M456" s="46" t="n">
        <v>6</v>
      </c>
      <c r="N456" s="46" t="n">
        <v>2</v>
      </c>
      <c r="O456" s="46" t="n">
        <v>3</v>
      </c>
      <c r="P456" s="46" t="n">
        <v>30</v>
      </c>
      <c r="Q456" s="46"/>
      <c r="R456" s="46"/>
      <c r="S456" s="48"/>
      <c r="U456" s="48" t="n">
        <v>354</v>
      </c>
      <c r="V456" s="48" t="n">
        <v>123</v>
      </c>
      <c r="W456" s="49"/>
      <c r="X456" s="48" t="n">
        <v>391</v>
      </c>
      <c r="Z456" s="46" t="n">
        <v>29</v>
      </c>
      <c r="AA456" s="46" t="n">
        <v>1184</v>
      </c>
      <c r="AB456" s="46" t="n">
        <v>503</v>
      </c>
      <c r="AC456" s="50" t="n">
        <f aca="false">(AB456/AA456)*100</f>
        <v>42.4831081081081</v>
      </c>
    </row>
    <row r="457" s="42" customFormat="true" ht="12.75" hidden="false" customHeight="false" outlineLevel="0" collapsed="false">
      <c r="A457" s="45" t="n">
        <v>59</v>
      </c>
      <c r="B457" s="46" t="n">
        <v>450</v>
      </c>
      <c r="C457" s="46" t="n">
        <v>147</v>
      </c>
      <c r="D457" s="46" t="n">
        <v>34</v>
      </c>
      <c r="E457" s="46" t="n">
        <v>58</v>
      </c>
      <c r="F457" s="46" t="n">
        <v>2</v>
      </c>
      <c r="G457" s="46" t="n">
        <v>6</v>
      </c>
      <c r="H457" s="46" t="n">
        <v>16</v>
      </c>
      <c r="I457" s="46" t="n">
        <v>2</v>
      </c>
      <c r="J457" s="46" t="n">
        <v>188</v>
      </c>
      <c r="K457" s="46" t="n">
        <v>138</v>
      </c>
      <c r="L457" s="46" t="n">
        <v>251</v>
      </c>
      <c r="M457" s="46" t="n">
        <v>10</v>
      </c>
      <c r="N457" s="46" t="n">
        <v>1</v>
      </c>
      <c r="O457" s="46" t="n">
        <v>6</v>
      </c>
      <c r="P457" s="46" t="n">
        <v>55</v>
      </c>
      <c r="Q457" s="46"/>
      <c r="R457" s="46"/>
      <c r="S457" s="48"/>
      <c r="U457" s="48" t="n">
        <v>460</v>
      </c>
      <c r="V457" s="48" t="n">
        <v>239</v>
      </c>
      <c r="W457" s="49"/>
      <c r="X457" s="48" t="n">
        <v>561</v>
      </c>
      <c r="Z457" s="46" t="n">
        <v>37</v>
      </c>
      <c r="AA457" s="46" t="n">
        <v>1765</v>
      </c>
      <c r="AB457" s="46" t="n">
        <v>743</v>
      </c>
      <c r="AC457" s="50" t="n">
        <f aca="false">(AB457/AA457)*100</f>
        <v>42.0963172804533</v>
      </c>
    </row>
    <row r="458" s="42" customFormat="true" ht="12.75" hidden="false" customHeight="false" outlineLevel="0" collapsed="false">
      <c r="A458" s="45" t="n">
        <v>60</v>
      </c>
      <c r="B458" s="46" t="n">
        <v>294</v>
      </c>
      <c r="C458" s="46" t="n">
        <v>64</v>
      </c>
      <c r="D458" s="46" t="n">
        <v>26</v>
      </c>
      <c r="E458" s="46" t="n">
        <v>36</v>
      </c>
      <c r="F458" s="46" t="n">
        <v>2</v>
      </c>
      <c r="G458" s="46" t="n">
        <v>5</v>
      </c>
      <c r="H458" s="46" t="n">
        <v>8</v>
      </c>
      <c r="I458" s="46" t="n">
        <v>2</v>
      </c>
      <c r="J458" s="46" t="n">
        <v>130</v>
      </c>
      <c r="K458" s="46" t="n">
        <v>76</v>
      </c>
      <c r="L458" s="46" t="n">
        <v>155</v>
      </c>
      <c r="M458" s="46" t="n">
        <v>5</v>
      </c>
      <c r="N458" s="46" t="n">
        <v>2</v>
      </c>
      <c r="O458" s="46" t="n">
        <v>0</v>
      </c>
      <c r="P458" s="46" t="n">
        <v>38</v>
      </c>
      <c r="Q458" s="46"/>
      <c r="R458" s="46"/>
      <c r="S458" s="48"/>
      <c r="U458" s="48" t="n">
        <v>292</v>
      </c>
      <c r="V458" s="48" t="n">
        <v>136</v>
      </c>
      <c r="W458" s="49"/>
      <c r="X458" s="48" t="n">
        <v>358</v>
      </c>
      <c r="Z458" s="46" t="n">
        <v>19</v>
      </c>
      <c r="AA458" s="46" t="n">
        <v>988</v>
      </c>
      <c r="AB458" s="46" t="n">
        <v>447</v>
      </c>
      <c r="AC458" s="50" t="n">
        <f aca="false">(AB458/AA458)*100</f>
        <v>45.2429149797571</v>
      </c>
    </row>
    <row r="459" s="42" customFormat="true" ht="12.75" hidden="false" customHeight="false" outlineLevel="0" collapsed="false">
      <c r="A459" s="45" t="n">
        <v>61</v>
      </c>
      <c r="B459" s="46" t="n">
        <v>329</v>
      </c>
      <c r="C459" s="46" t="n">
        <v>84</v>
      </c>
      <c r="D459" s="46" t="n">
        <v>17</v>
      </c>
      <c r="E459" s="46" t="n">
        <v>36</v>
      </c>
      <c r="F459" s="46" t="n">
        <v>4</v>
      </c>
      <c r="G459" s="46" t="n">
        <v>5</v>
      </c>
      <c r="H459" s="46" t="n">
        <v>10</v>
      </c>
      <c r="I459" s="46" t="n">
        <v>2</v>
      </c>
      <c r="J459" s="46" t="n">
        <v>129</v>
      </c>
      <c r="K459" s="46" t="n">
        <v>94</v>
      </c>
      <c r="L459" s="46" t="n">
        <v>183</v>
      </c>
      <c r="M459" s="46" t="n">
        <v>4</v>
      </c>
      <c r="N459" s="46" t="n">
        <v>2</v>
      </c>
      <c r="O459" s="46" t="n">
        <v>2</v>
      </c>
      <c r="P459" s="46" t="n">
        <v>40</v>
      </c>
      <c r="Q459" s="46"/>
      <c r="R459" s="46"/>
      <c r="S459" s="48"/>
      <c r="U459" s="48" t="n">
        <v>301</v>
      </c>
      <c r="V459" s="48" t="n">
        <v>162</v>
      </c>
      <c r="W459" s="49"/>
      <c r="X459" s="48" t="n">
        <v>390</v>
      </c>
      <c r="Z459" s="46" t="n">
        <v>26</v>
      </c>
      <c r="AA459" s="46" t="n">
        <v>1159</v>
      </c>
      <c r="AB459" s="46" t="n">
        <v>501</v>
      </c>
      <c r="AC459" s="50" t="n">
        <f aca="false">(AB459/AA459)*100</f>
        <v>43.2269197584124</v>
      </c>
    </row>
    <row r="460" s="42" customFormat="true" ht="12.75" hidden="false" customHeight="false" outlineLevel="0" collapsed="false">
      <c r="A460" s="45" t="n">
        <v>62</v>
      </c>
      <c r="B460" s="46" t="n">
        <v>131</v>
      </c>
      <c r="C460" s="46" t="n">
        <v>37</v>
      </c>
      <c r="D460" s="46" t="n">
        <v>4</v>
      </c>
      <c r="E460" s="46" t="n">
        <v>18</v>
      </c>
      <c r="F460" s="46" t="n">
        <v>2</v>
      </c>
      <c r="G460" s="46" t="n">
        <v>2</v>
      </c>
      <c r="H460" s="46" t="n">
        <v>2</v>
      </c>
      <c r="I460" s="46" t="n">
        <v>0</v>
      </c>
      <c r="J460" s="46" t="n">
        <v>46</v>
      </c>
      <c r="K460" s="46" t="n">
        <v>20</v>
      </c>
      <c r="L460" s="46" t="n">
        <v>83</v>
      </c>
      <c r="M460" s="46" t="n">
        <v>0</v>
      </c>
      <c r="N460" s="46" t="n">
        <v>5</v>
      </c>
      <c r="O460" s="46" t="n">
        <v>10</v>
      </c>
      <c r="P460" s="46" t="n">
        <v>19</v>
      </c>
      <c r="Q460" s="46"/>
      <c r="R460" s="46"/>
      <c r="S460" s="48"/>
      <c r="U460" s="48" t="n">
        <v>144</v>
      </c>
      <c r="V460" s="48" t="n">
        <v>46</v>
      </c>
      <c r="W460" s="49"/>
      <c r="X460" s="48" t="n">
        <v>160</v>
      </c>
      <c r="Z460" s="46" t="n">
        <v>3</v>
      </c>
      <c r="AA460" s="46" t="n">
        <v>906</v>
      </c>
      <c r="AB460" s="46" t="n">
        <v>209</v>
      </c>
      <c r="AC460" s="50" t="n">
        <f aca="false">(AB460/AA460)*100</f>
        <v>23.0684326710817</v>
      </c>
    </row>
    <row r="461" s="55" customFormat="true" ht="12.75" hidden="false" customHeight="false" outlineLevel="0" collapsed="false">
      <c r="A461" s="52" t="s">
        <v>43</v>
      </c>
      <c r="B461" s="53" t="n">
        <f aca="false">SUM(B406:B460)</f>
        <v>11756</v>
      </c>
      <c r="C461" s="53" t="n">
        <f aca="false">SUM(C406:C460)</f>
        <v>2868</v>
      </c>
      <c r="D461" s="53" t="n">
        <f aca="false">SUM(D406:D460)</f>
        <v>1028</v>
      </c>
      <c r="E461" s="53" t="n">
        <f aca="false">SUM(E406:E460)</f>
        <v>1595</v>
      </c>
      <c r="F461" s="53" t="n">
        <f aca="false">SUM(F406:F460)</f>
        <v>146</v>
      </c>
      <c r="G461" s="53" t="n">
        <f aca="false">SUM(G406:G460)</f>
        <v>249</v>
      </c>
      <c r="H461" s="53" t="n">
        <f aca="false">SUM(H406:H460)</f>
        <v>366</v>
      </c>
      <c r="I461" s="53" t="n">
        <f aca="false">SUM(I406:I460)</f>
        <v>157</v>
      </c>
      <c r="J461" s="53" t="n">
        <f aca="false">SUM(J406:J460)</f>
        <v>4115</v>
      </c>
      <c r="K461" s="53" t="n">
        <f aca="false">SUM(K406:K460)</f>
        <v>2722</v>
      </c>
      <c r="L461" s="53" t="n">
        <f aca="false">SUM(L406:L460)</f>
        <v>7368</v>
      </c>
      <c r="M461" s="53" t="n">
        <f aca="false">SUM(M406:M460)</f>
        <v>164</v>
      </c>
      <c r="N461" s="53" t="n">
        <f aca="false">SUM(N406:N460)</f>
        <v>124</v>
      </c>
      <c r="O461" s="53" t="n">
        <f aca="false">SUM(O406:O460)</f>
        <v>210</v>
      </c>
      <c r="P461" s="53" t="n">
        <f aca="false">SUM(P406:P460)</f>
        <v>1700</v>
      </c>
      <c r="Q461" s="53" t="n">
        <f aca="false">SUM(Q406:Q460)</f>
        <v>0</v>
      </c>
      <c r="R461" s="53" t="n">
        <f aca="false">SUM(R406:R460)</f>
        <v>0</v>
      </c>
      <c r="S461" s="54" t="n">
        <f aca="false">SUM(S406:S460)</f>
        <v>0</v>
      </c>
      <c r="U461" s="56" t="n">
        <f aca="false">SUM(U406:U460)</f>
        <v>11580</v>
      </c>
      <c r="V461" s="73" t="n">
        <f aca="false">SUM(V406:V460)</f>
        <v>5775</v>
      </c>
      <c r="W461" s="57"/>
      <c r="X461" s="54" t="n">
        <f aca="false">SUM(X406:X460)</f>
        <v>14135</v>
      </c>
      <c r="Z461" s="53" t="n">
        <f aca="false">SUM(Z406:Z460)</f>
        <v>1035</v>
      </c>
      <c r="AA461" s="53" t="n">
        <f aca="false">SUM(AA406:AA460)</f>
        <v>53013</v>
      </c>
      <c r="AB461" s="58" t="n">
        <f aca="false">SUM(AB406:AB460)</f>
        <v>18724</v>
      </c>
      <c r="AC461" s="59" t="n">
        <f aca="false">(AB461/AA461)*100</f>
        <v>35.3196385792164</v>
      </c>
    </row>
    <row r="462" s="42" customFormat="true" ht="13.5" hidden="false" customHeight="false" outlineLevel="0" collapsed="false">
      <c r="A462" s="7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U462" s="2"/>
      <c r="V462" s="2"/>
      <c r="W462" s="2"/>
      <c r="X462" s="2"/>
      <c r="Z462" s="61"/>
      <c r="AA462" s="61"/>
      <c r="AB462" s="61"/>
      <c r="AC462" s="5"/>
    </row>
    <row r="463" s="42" customFormat="true" ht="13.5" hidden="false" customHeight="false" outlineLevel="0" collapsed="false">
      <c r="A463" s="40" t="s">
        <v>232</v>
      </c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U463" s="69"/>
      <c r="V463" s="69"/>
      <c r="W463" s="70"/>
      <c r="X463" s="69"/>
      <c r="Z463" s="69"/>
      <c r="AA463" s="69"/>
      <c r="AB463" s="69"/>
      <c r="AC463" s="71"/>
    </row>
    <row r="464" s="42" customFormat="true" ht="12.75" hidden="false" customHeight="false" outlineLevel="0" collapsed="false">
      <c r="A464" s="45" t="s">
        <v>233</v>
      </c>
      <c r="B464" s="46" t="n">
        <v>164</v>
      </c>
      <c r="C464" s="46" t="n">
        <v>25</v>
      </c>
      <c r="D464" s="46" t="n">
        <v>0</v>
      </c>
      <c r="E464" s="46" t="n">
        <v>14</v>
      </c>
      <c r="F464" s="46" t="n">
        <v>1</v>
      </c>
      <c r="G464" s="46" t="n">
        <v>0</v>
      </c>
      <c r="H464" s="46"/>
      <c r="I464" s="46"/>
      <c r="J464" s="46"/>
      <c r="K464" s="46"/>
      <c r="L464" s="46"/>
      <c r="M464" s="46"/>
      <c r="N464" s="46"/>
      <c r="O464" s="46"/>
      <c r="P464" s="46"/>
      <c r="Q464" s="46" t="n">
        <v>180</v>
      </c>
      <c r="R464" s="46" t="n">
        <v>4</v>
      </c>
      <c r="S464" s="48" t="n">
        <v>11</v>
      </c>
      <c r="U464" s="48" t="n">
        <v>144</v>
      </c>
      <c r="V464" s="48" t="n">
        <v>66</v>
      </c>
      <c r="W464" s="49"/>
      <c r="X464" s="48" t="n">
        <v>162</v>
      </c>
      <c r="Z464" s="75" t="n">
        <v>17</v>
      </c>
      <c r="AA464" s="46" t="n">
        <v>728</v>
      </c>
      <c r="AB464" s="46" t="n">
        <v>219</v>
      </c>
      <c r="AC464" s="50" t="n">
        <f aca="false">(AB464/AA464)*100</f>
        <v>30.0824175824176</v>
      </c>
    </row>
    <row r="465" s="42" customFormat="true" ht="12.75" hidden="false" customHeight="false" outlineLevel="0" collapsed="false">
      <c r="A465" s="45" t="s">
        <v>234</v>
      </c>
      <c r="B465" s="46" t="n">
        <v>108</v>
      </c>
      <c r="C465" s="46" t="n">
        <v>34</v>
      </c>
      <c r="D465" s="46" t="n">
        <v>0</v>
      </c>
      <c r="E465" s="46" t="n">
        <v>15</v>
      </c>
      <c r="F465" s="46" t="n">
        <v>4</v>
      </c>
      <c r="G465" s="46" t="n">
        <v>0</v>
      </c>
      <c r="H465" s="46"/>
      <c r="I465" s="46"/>
      <c r="J465" s="46"/>
      <c r="K465" s="46"/>
      <c r="L465" s="46"/>
      <c r="M465" s="46"/>
      <c r="N465" s="46"/>
      <c r="O465" s="46"/>
      <c r="P465" s="46"/>
      <c r="Q465" s="46" t="n">
        <v>132</v>
      </c>
      <c r="R465" s="46" t="n">
        <v>0</v>
      </c>
      <c r="S465" s="48" t="n">
        <v>16</v>
      </c>
      <c r="U465" s="48" t="n">
        <v>104</v>
      </c>
      <c r="V465" s="48" t="n">
        <v>65</v>
      </c>
      <c r="W465" s="49"/>
      <c r="X465" s="48" t="n">
        <v>128</v>
      </c>
      <c r="Z465" s="75" t="n">
        <v>15</v>
      </c>
      <c r="AA465" s="46" t="n">
        <v>400</v>
      </c>
      <c r="AB465" s="46" t="n">
        <v>176</v>
      </c>
      <c r="AC465" s="50" t="n">
        <f aca="false">(AB465/AA465)*100</f>
        <v>44</v>
      </c>
    </row>
    <row r="466" s="42" customFormat="true" ht="12.75" hidden="false" customHeight="false" outlineLevel="0" collapsed="false">
      <c r="A466" s="45" t="s">
        <v>235</v>
      </c>
      <c r="B466" s="46" t="n">
        <v>98</v>
      </c>
      <c r="C466" s="46" t="n">
        <v>17</v>
      </c>
      <c r="D466" s="46" t="n">
        <v>0</v>
      </c>
      <c r="E466" s="46" t="n">
        <v>12</v>
      </c>
      <c r="F466" s="46" t="n">
        <v>1</v>
      </c>
      <c r="G466" s="46" t="n">
        <v>0</v>
      </c>
      <c r="H466" s="46"/>
      <c r="I466" s="46"/>
      <c r="J466" s="46"/>
      <c r="K466" s="46"/>
      <c r="L466" s="46"/>
      <c r="M466" s="46"/>
      <c r="N466" s="46"/>
      <c r="O466" s="46"/>
      <c r="P466" s="46"/>
      <c r="Q466" s="46" t="n">
        <v>104</v>
      </c>
      <c r="R466" s="46" t="n">
        <v>2</v>
      </c>
      <c r="S466" s="48" t="n">
        <v>11</v>
      </c>
      <c r="U466" s="48" t="n">
        <v>92</v>
      </c>
      <c r="V466" s="48" t="n">
        <v>36</v>
      </c>
      <c r="W466" s="49"/>
      <c r="X466" s="48" t="n">
        <v>92</v>
      </c>
      <c r="Z466" s="75" t="n">
        <v>7</v>
      </c>
      <c r="AA466" s="46" t="n">
        <v>498</v>
      </c>
      <c r="AB466" s="46" t="n">
        <v>141</v>
      </c>
      <c r="AC466" s="50" t="n">
        <f aca="false">(AB466/AA466)*100</f>
        <v>28.3132530120482</v>
      </c>
    </row>
    <row r="467" s="42" customFormat="true" ht="12.75" hidden="false" customHeight="false" outlineLevel="0" collapsed="false">
      <c r="A467" s="45" t="s">
        <v>236</v>
      </c>
      <c r="B467" s="46" t="n">
        <v>107</v>
      </c>
      <c r="C467" s="46" t="n">
        <v>14</v>
      </c>
      <c r="D467" s="46" t="n">
        <v>0</v>
      </c>
      <c r="E467" s="46" t="n">
        <v>12</v>
      </c>
      <c r="F467" s="46" t="n">
        <v>3</v>
      </c>
      <c r="G467" s="46" t="n">
        <v>0</v>
      </c>
      <c r="H467" s="46"/>
      <c r="I467" s="46"/>
      <c r="J467" s="46"/>
      <c r="K467" s="46"/>
      <c r="L467" s="46"/>
      <c r="M467" s="46"/>
      <c r="N467" s="46"/>
      <c r="O467" s="46"/>
      <c r="P467" s="46"/>
      <c r="Q467" s="46" t="n">
        <v>120</v>
      </c>
      <c r="R467" s="46" t="n">
        <v>6</v>
      </c>
      <c r="S467" s="48" t="n">
        <v>10</v>
      </c>
      <c r="U467" s="48" t="n">
        <v>96</v>
      </c>
      <c r="V467" s="48" t="n">
        <v>46</v>
      </c>
      <c r="W467" s="49"/>
      <c r="X467" s="48" t="n">
        <v>113</v>
      </c>
      <c r="Z467" s="75" t="n">
        <v>11</v>
      </c>
      <c r="AA467" s="46" t="n">
        <v>396</v>
      </c>
      <c r="AB467" s="46" t="n">
        <v>164</v>
      </c>
      <c r="AC467" s="50" t="n">
        <f aca="false">(AB467/AA467)*100</f>
        <v>41.4141414141414</v>
      </c>
    </row>
    <row r="468" s="42" customFormat="true" ht="12.75" hidden="false" customHeight="false" outlineLevel="0" collapsed="false">
      <c r="A468" s="45" t="s">
        <v>237</v>
      </c>
      <c r="B468" s="46" t="n">
        <v>168</v>
      </c>
      <c r="C468" s="46" t="n">
        <v>21</v>
      </c>
      <c r="D468" s="46" t="n">
        <v>0</v>
      </c>
      <c r="E468" s="46" t="n">
        <v>15</v>
      </c>
      <c r="F468" s="46" t="n">
        <v>3</v>
      </c>
      <c r="G468" s="46" t="n">
        <v>0</v>
      </c>
      <c r="H468" s="46"/>
      <c r="I468" s="46"/>
      <c r="J468" s="46"/>
      <c r="K468" s="46"/>
      <c r="L468" s="46"/>
      <c r="M468" s="46"/>
      <c r="N468" s="46"/>
      <c r="O468" s="46"/>
      <c r="P468" s="46"/>
      <c r="Q468" s="46" t="n">
        <v>204</v>
      </c>
      <c r="R468" s="46" t="n">
        <v>6</v>
      </c>
      <c r="S468" s="48" t="n">
        <v>18</v>
      </c>
      <c r="U468" s="48" t="n">
        <v>158</v>
      </c>
      <c r="V468" s="48" t="n">
        <v>63</v>
      </c>
      <c r="W468" s="49"/>
      <c r="X468" s="48" t="n">
        <v>183</v>
      </c>
      <c r="Z468" s="75" t="n">
        <v>11</v>
      </c>
      <c r="AA468" s="46" t="n">
        <v>479</v>
      </c>
      <c r="AB468" s="46" t="n">
        <v>242</v>
      </c>
      <c r="AC468" s="50" t="n">
        <f aca="false">(AB468/AA468)*100</f>
        <v>50.5219206680585</v>
      </c>
    </row>
    <row r="469" s="42" customFormat="true" ht="12.75" hidden="false" customHeight="false" outlineLevel="0" collapsed="false">
      <c r="A469" s="45" t="s">
        <v>238</v>
      </c>
      <c r="B469" s="46" t="n">
        <v>140</v>
      </c>
      <c r="C469" s="46" t="n">
        <v>21</v>
      </c>
      <c r="D469" s="46" t="n">
        <v>0</v>
      </c>
      <c r="E469" s="46" t="n">
        <v>19</v>
      </c>
      <c r="F469" s="46" t="n">
        <v>2</v>
      </c>
      <c r="G469" s="46" t="n">
        <v>0</v>
      </c>
      <c r="H469" s="46"/>
      <c r="I469" s="46"/>
      <c r="J469" s="46"/>
      <c r="K469" s="46"/>
      <c r="L469" s="46"/>
      <c r="M469" s="46"/>
      <c r="N469" s="46"/>
      <c r="O469" s="46"/>
      <c r="P469" s="46"/>
      <c r="Q469" s="46" t="n">
        <v>159</v>
      </c>
      <c r="R469" s="46" t="n">
        <v>4</v>
      </c>
      <c r="S469" s="48" t="n">
        <v>21</v>
      </c>
      <c r="U469" s="48" t="n">
        <v>144</v>
      </c>
      <c r="V469" s="48" t="n">
        <v>47</v>
      </c>
      <c r="W469" s="49"/>
      <c r="X469" s="48" t="n">
        <v>144</v>
      </c>
      <c r="Z469" s="75" t="n">
        <v>18</v>
      </c>
      <c r="AA469" s="46" t="n">
        <v>680</v>
      </c>
      <c r="AB469" s="46" t="n">
        <v>202</v>
      </c>
      <c r="AC469" s="50" t="n">
        <f aca="false">(AB469/AA469)*100</f>
        <v>29.7058823529412</v>
      </c>
    </row>
    <row r="470" s="42" customFormat="true" ht="12.75" hidden="false" customHeight="false" outlineLevel="0" collapsed="false">
      <c r="A470" s="45" t="s">
        <v>239</v>
      </c>
      <c r="B470" s="46" t="n">
        <v>87</v>
      </c>
      <c r="C470" s="46" t="n">
        <v>11</v>
      </c>
      <c r="D470" s="46" t="n">
        <v>5</v>
      </c>
      <c r="E470" s="46" t="n">
        <v>0</v>
      </c>
      <c r="F470" s="46" t="n">
        <v>0</v>
      </c>
      <c r="G470" s="46" t="n">
        <v>0</v>
      </c>
      <c r="H470" s="46"/>
      <c r="I470" s="46"/>
      <c r="J470" s="46"/>
      <c r="K470" s="46"/>
      <c r="L470" s="46"/>
      <c r="M470" s="46"/>
      <c r="N470" s="46"/>
      <c r="O470" s="46"/>
      <c r="P470" s="46"/>
      <c r="Q470" s="46" t="n">
        <v>105</v>
      </c>
      <c r="R470" s="46" t="n">
        <v>0</v>
      </c>
      <c r="S470" s="48" t="n">
        <v>0</v>
      </c>
      <c r="U470" s="48" t="n">
        <v>79</v>
      </c>
      <c r="V470" s="48" t="n">
        <v>40</v>
      </c>
      <c r="W470" s="49"/>
      <c r="X470" s="48" t="n">
        <v>93</v>
      </c>
      <c r="Z470" s="75" t="n">
        <v>2</v>
      </c>
      <c r="AA470" s="46" t="n">
        <v>412</v>
      </c>
      <c r="AB470" s="46" t="n">
        <v>130</v>
      </c>
      <c r="AC470" s="50" t="n">
        <f aca="false">(AB470/AA470)*100</f>
        <v>31.5533980582524</v>
      </c>
    </row>
    <row r="471" s="42" customFormat="true" ht="12.75" hidden="false" customHeight="false" outlineLevel="0" collapsed="false">
      <c r="A471" s="45" t="s">
        <v>240</v>
      </c>
      <c r="B471" s="46" t="n">
        <v>21</v>
      </c>
      <c r="C471" s="46" t="n">
        <v>3</v>
      </c>
      <c r="D471" s="46" t="n">
        <v>1</v>
      </c>
      <c r="E471" s="46" t="n">
        <v>0</v>
      </c>
      <c r="F471" s="46" t="n">
        <v>0</v>
      </c>
      <c r="G471" s="46" t="n">
        <v>0</v>
      </c>
      <c r="H471" s="46"/>
      <c r="I471" s="46"/>
      <c r="J471" s="46"/>
      <c r="K471" s="46"/>
      <c r="L471" s="46"/>
      <c r="M471" s="46"/>
      <c r="N471" s="46"/>
      <c r="O471" s="46"/>
      <c r="P471" s="46"/>
      <c r="Q471" s="46" t="n">
        <v>22</v>
      </c>
      <c r="R471" s="46" t="n">
        <v>0</v>
      </c>
      <c r="S471" s="48" t="n">
        <v>0</v>
      </c>
      <c r="U471" s="48" t="n">
        <v>21</v>
      </c>
      <c r="V471" s="48" t="n">
        <v>3</v>
      </c>
      <c r="W471" s="49"/>
      <c r="X471" s="48" t="n">
        <v>20</v>
      </c>
      <c r="Z471" s="75" t="n">
        <v>0</v>
      </c>
      <c r="AA471" s="46" t="n">
        <v>47</v>
      </c>
      <c r="AB471" s="46" t="n">
        <v>25</v>
      </c>
      <c r="AC471" s="50" t="n">
        <f aca="false">(AB471/AA471)*100</f>
        <v>53.1914893617021</v>
      </c>
    </row>
    <row r="472" s="42" customFormat="true" ht="12.75" hidden="false" customHeight="false" outlineLevel="0" collapsed="false">
      <c r="A472" s="45" t="s">
        <v>241</v>
      </c>
      <c r="B472" s="46" t="n">
        <v>14</v>
      </c>
      <c r="C472" s="46" t="n">
        <v>7</v>
      </c>
      <c r="D472" s="46" t="n">
        <v>1</v>
      </c>
      <c r="E472" s="46" t="n">
        <v>1</v>
      </c>
      <c r="F472" s="46" t="n">
        <v>1</v>
      </c>
      <c r="G472" s="46" t="n">
        <v>0</v>
      </c>
      <c r="H472" s="46"/>
      <c r="I472" s="46"/>
      <c r="J472" s="46"/>
      <c r="K472" s="46"/>
      <c r="L472" s="46"/>
      <c r="M472" s="46"/>
      <c r="N472" s="46"/>
      <c r="O472" s="46"/>
      <c r="P472" s="46"/>
      <c r="Q472" s="46" t="n">
        <v>22</v>
      </c>
      <c r="R472" s="46" t="n">
        <v>0</v>
      </c>
      <c r="S472" s="48" t="n">
        <v>2</v>
      </c>
      <c r="U472" s="48" t="n">
        <v>13</v>
      </c>
      <c r="V472" s="48" t="n">
        <v>8</v>
      </c>
      <c r="W472" s="49"/>
      <c r="X472" s="48" t="n">
        <v>23</v>
      </c>
      <c r="Z472" s="75" t="n">
        <v>1</v>
      </c>
      <c r="AA472" s="46" t="n">
        <v>73</v>
      </c>
      <c r="AB472" s="46" t="n">
        <v>26</v>
      </c>
      <c r="AC472" s="50" t="n">
        <f aca="false">(AB472/AA472)*100</f>
        <v>35.6164383561644</v>
      </c>
    </row>
    <row r="473" s="42" customFormat="true" ht="12.75" hidden="false" customHeight="false" outlineLevel="0" collapsed="false">
      <c r="A473" s="45" t="s">
        <v>181</v>
      </c>
      <c r="B473" s="46" t="n">
        <v>27</v>
      </c>
      <c r="C473" s="46" t="n">
        <v>3</v>
      </c>
      <c r="D473" s="46" t="n">
        <v>0</v>
      </c>
      <c r="E473" s="46" t="n">
        <v>6</v>
      </c>
      <c r="F473" s="46" t="n">
        <v>1</v>
      </c>
      <c r="G473" s="46" t="n">
        <v>1</v>
      </c>
      <c r="H473" s="46"/>
      <c r="I473" s="46"/>
      <c r="J473" s="46"/>
      <c r="K473" s="46"/>
      <c r="L473" s="46"/>
      <c r="M473" s="46"/>
      <c r="N473" s="46"/>
      <c r="O473" s="46"/>
      <c r="P473" s="46"/>
      <c r="Q473" s="46" t="n">
        <v>28</v>
      </c>
      <c r="R473" s="46" t="n">
        <v>3</v>
      </c>
      <c r="S473" s="48" t="n">
        <v>5</v>
      </c>
      <c r="U473" s="48" t="n">
        <v>23</v>
      </c>
      <c r="V473" s="48" t="n">
        <v>17</v>
      </c>
      <c r="W473" s="49"/>
      <c r="X473" s="48" t="n">
        <v>33</v>
      </c>
      <c r="Z473" s="75" t="n">
        <v>0</v>
      </c>
      <c r="AA473" s="46" t="n">
        <v>0</v>
      </c>
      <c r="AB473" s="46" t="n">
        <v>46</v>
      </c>
      <c r="AC473" s="50"/>
    </row>
    <row r="474" s="55" customFormat="true" ht="12.75" hidden="false" customHeight="false" outlineLevel="0" collapsed="false">
      <c r="A474" s="52" t="s">
        <v>43</v>
      </c>
      <c r="B474" s="53" t="n">
        <f aca="false">SUM(B464:B473)</f>
        <v>934</v>
      </c>
      <c r="C474" s="53" t="n">
        <f aca="false">SUM(C464:C473)</f>
        <v>156</v>
      </c>
      <c r="D474" s="53" t="n">
        <f aca="false">SUM(D464:D473)</f>
        <v>7</v>
      </c>
      <c r="E474" s="53" t="n">
        <f aca="false">SUM(E464:E473)</f>
        <v>94</v>
      </c>
      <c r="F474" s="53" t="n">
        <f aca="false">SUM(F464:F473)</f>
        <v>16</v>
      </c>
      <c r="G474" s="53" t="n">
        <f aca="false">SUM(G464:G473)</f>
        <v>1</v>
      </c>
      <c r="H474" s="53" t="n">
        <f aca="false">SUM(H464:H473)</f>
        <v>0</v>
      </c>
      <c r="I474" s="53" t="n">
        <f aca="false">SUM(I464:I473)</f>
        <v>0</v>
      </c>
      <c r="J474" s="53" t="n">
        <f aca="false">SUM(J464:J473)</f>
        <v>0</v>
      </c>
      <c r="K474" s="53" t="n">
        <f aca="false">SUM(K464:K473)</f>
        <v>0</v>
      </c>
      <c r="L474" s="53" t="n">
        <f aca="false">SUM(L464:L473)</f>
        <v>0</v>
      </c>
      <c r="M474" s="53" t="n">
        <f aca="false">SUM(M464:M473)</f>
        <v>0</v>
      </c>
      <c r="N474" s="53" t="n">
        <f aca="false">SUM(N464:N473)</f>
        <v>0</v>
      </c>
      <c r="O474" s="53" t="n">
        <f aca="false">SUM(O464:O473)</f>
        <v>0</v>
      </c>
      <c r="P474" s="53" t="n">
        <f aca="false">SUM(P464:P473)</f>
        <v>0</v>
      </c>
      <c r="Q474" s="53" t="n">
        <f aca="false">SUM(Q464:Q473)</f>
        <v>1076</v>
      </c>
      <c r="R474" s="53" t="n">
        <f aca="false">SUM(R464:R473)</f>
        <v>25</v>
      </c>
      <c r="S474" s="54" t="n">
        <f aca="false">SUM(S464:S473)</f>
        <v>94</v>
      </c>
      <c r="U474" s="56" t="n">
        <f aca="false">SUM(U464:U473)</f>
        <v>874</v>
      </c>
      <c r="V474" s="73" t="n">
        <f aca="false">SUM(V464:V473)</f>
        <v>391</v>
      </c>
      <c r="W474" s="57"/>
      <c r="X474" s="54" t="n">
        <f aca="false">SUM(X464:X473)</f>
        <v>991</v>
      </c>
      <c r="Z474" s="53" t="n">
        <f aca="false">SUM(Z464:Z473)</f>
        <v>82</v>
      </c>
      <c r="AA474" s="53" t="n">
        <f aca="false">SUM(AA464:AA473)</f>
        <v>3713</v>
      </c>
      <c r="AB474" s="58" t="n">
        <f aca="false">SUM(AB464:AB473)</f>
        <v>1371</v>
      </c>
      <c r="AC474" s="59" t="n">
        <f aca="false">(AB474/AA474)*100</f>
        <v>36.9243199569082</v>
      </c>
    </row>
    <row r="475" s="42" customFormat="true" ht="13.5" hidden="false" customHeight="false" outlineLevel="0" collapsed="false">
      <c r="A475" s="6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U475" s="2"/>
      <c r="V475" s="2"/>
      <c r="W475" s="2"/>
      <c r="X475" s="2"/>
      <c r="Z475" s="61"/>
      <c r="AA475" s="61"/>
      <c r="AB475" s="61"/>
      <c r="AC475" s="5"/>
    </row>
    <row r="476" s="42" customFormat="true" ht="13.5" hidden="false" customHeight="false" outlineLevel="0" collapsed="false">
      <c r="A476" s="40" t="s">
        <v>242</v>
      </c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U476" s="69"/>
      <c r="V476" s="69"/>
      <c r="W476" s="70"/>
      <c r="X476" s="69"/>
      <c r="Z476" s="69"/>
      <c r="AA476" s="69"/>
      <c r="AB476" s="69"/>
      <c r="AC476" s="71"/>
    </row>
    <row r="477" s="42" customFormat="true" ht="12.75" hidden="false" customHeight="false" outlineLevel="0" collapsed="false">
      <c r="A477" s="45" t="s">
        <v>243</v>
      </c>
      <c r="B477" s="46" t="n">
        <v>121</v>
      </c>
      <c r="C477" s="46" t="n">
        <v>7</v>
      </c>
      <c r="D477" s="46" t="n">
        <v>11</v>
      </c>
      <c r="E477" s="46" t="n">
        <v>5</v>
      </c>
      <c r="F477" s="46" t="n">
        <v>2</v>
      </c>
      <c r="G477" s="46" t="n">
        <v>2</v>
      </c>
      <c r="H477" s="46"/>
      <c r="I477" s="46"/>
      <c r="J477" s="46"/>
      <c r="K477" s="46"/>
      <c r="L477" s="46"/>
      <c r="M477" s="46"/>
      <c r="N477" s="46"/>
      <c r="O477" s="46"/>
      <c r="P477" s="46"/>
      <c r="Q477" s="46" t="n">
        <v>119</v>
      </c>
      <c r="R477" s="46" t="n">
        <v>3</v>
      </c>
      <c r="S477" s="48" t="n">
        <v>6</v>
      </c>
      <c r="U477" s="48" t="n">
        <v>99</v>
      </c>
      <c r="V477" s="48" t="n">
        <v>26</v>
      </c>
      <c r="W477" s="49"/>
      <c r="X477" s="48" t="n">
        <v>110</v>
      </c>
      <c r="Z477" s="75" t="n">
        <v>9</v>
      </c>
      <c r="AA477" s="46" t="n">
        <v>300</v>
      </c>
      <c r="AB477" s="46" t="n">
        <v>160</v>
      </c>
      <c r="AC477" s="50" t="n">
        <f aca="false">(AB477/AA477)*100</f>
        <v>53.3333333333333</v>
      </c>
    </row>
    <row r="478" s="42" customFormat="true" ht="12.75" hidden="false" customHeight="false" outlineLevel="0" collapsed="false">
      <c r="A478" s="45" t="s">
        <v>244</v>
      </c>
      <c r="B478" s="46" t="n">
        <v>39</v>
      </c>
      <c r="C478" s="46" t="n">
        <v>5</v>
      </c>
      <c r="D478" s="46" t="n">
        <v>4</v>
      </c>
      <c r="E478" s="46" t="n">
        <v>0</v>
      </c>
      <c r="F478" s="46" t="n">
        <v>0</v>
      </c>
      <c r="G478" s="46" t="n">
        <v>0</v>
      </c>
      <c r="H478" s="46"/>
      <c r="I478" s="46"/>
      <c r="J478" s="46"/>
      <c r="K478" s="46"/>
      <c r="L478" s="46"/>
      <c r="M478" s="46"/>
      <c r="N478" s="46"/>
      <c r="O478" s="46"/>
      <c r="P478" s="46"/>
      <c r="Q478" s="46" t="n">
        <v>43</v>
      </c>
      <c r="R478" s="46" t="n">
        <v>0</v>
      </c>
      <c r="S478" s="48" t="n">
        <v>0</v>
      </c>
      <c r="U478" s="48" t="n">
        <v>36</v>
      </c>
      <c r="V478" s="48" t="n">
        <v>8</v>
      </c>
      <c r="W478" s="49"/>
      <c r="X478" s="48" t="n">
        <v>38</v>
      </c>
      <c r="Z478" s="46" t="n">
        <v>2</v>
      </c>
      <c r="AA478" s="46" t="n">
        <v>92</v>
      </c>
      <c r="AB478" s="46" t="n">
        <v>51</v>
      </c>
      <c r="AC478" s="50" t="n">
        <f aca="false">(AB478/AA478)*100</f>
        <v>55.4347826086957</v>
      </c>
    </row>
    <row r="479" s="42" customFormat="true" ht="12.75" hidden="false" customHeight="false" outlineLevel="0" collapsed="false">
      <c r="A479" s="45" t="s">
        <v>245</v>
      </c>
      <c r="B479" s="46" t="n">
        <v>13</v>
      </c>
      <c r="C479" s="46" t="n">
        <v>2</v>
      </c>
      <c r="D479" s="46" t="n">
        <v>3</v>
      </c>
      <c r="E479" s="46" t="n">
        <v>0</v>
      </c>
      <c r="F479" s="46" t="n">
        <v>0</v>
      </c>
      <c r="G479" s="46" t="n">
        <v>0</v>
      </c>
      <c r="H479" s="46"/>
      <c r="I479" s="46"/>
      <c r="J479" s="46"/>
      <c r="K479" s="46"/>
      <c r="L479" s="46"/>
      <c r="M479" s="46"/>
      <c r="N479" s="46"/>
      <c r="O479" s="46"/>
      <c r="P479" s="46"/>
      <c r="Q479" s="46" t="n">
        <v>16</v>
      </c>
      <c r="R479" s="46" t="n">
        <v>0</v>
      </c>
      <c r="S479" s="48" t="n">
        <v>0</v>
      </c>
      <c r="U479" s="48" t="n">
        <v>11</v>
      </c>
      <c r="V479" s="48" t="n">
        <v>7</v>
      </c>
      <c r="W479" s="49"/>
      <c r="X479" s="48" t="n">
        <v>14</v>
      </c>
      <c r="Z479" s="46" t="n">
        <v>1</v>
      </c>
      <c r="AA479" s="46" t="n">
        <v>61</v>
      </c>
      <c r="AB479" s="46" t="n">
        <v>19</v>
      </c>
      <c r="AC479" s="50" t="n">
        <f aca="false">(AB479/AA479)*100</f>
        <v>31.1475409836066</v>
      </c>
    </row>
    <row r="480" s="42" customFormat="true" ht="12.75" hidden="false" customHeight="false" outlineLevel="0" collapsed="false">
      <c r="A480" s="45" t="s">
        <v>246</v>
      </c>
      <c r="B480" s="46" t="n">
        <v>286</v>
      </c>
      <c r="C480" s="46" t="n">
        <v>36</v>
      </c>
      <c r="D480" s="46" t="n">
        <v>18</v>
      </c>
      <c r="E480" s="46" t="n">
        <v>16</v>
      </c>
      <c r="F480" s="46" t="n">
        <v>0</v>
      </c>
      <c r="G480" s="46" t="n">
        <v>1</v>
      </c>
      <c r="H480" s="46"/>
      <c r="I480" s="46"/>
      <c r="J480" s="46"/>
      <c r="K480" s="46"/>
      <c r="L480" s="46"/>
      <c r="M480" s="46"/>
      <c r="N480" s="46"/>
      <c r="O480" s="46"/>
      <c r="P480" s="46"/>
      <c r="Q480" s="46" t="n">
        <v>317</v>
      </c>
      <c r="R480" s="46" t="n">
        <v>4</v>
      </c>
      <c r="S480" s="48" t="n">
        <v>13</v>
      </c>
      <c r="U480" s="48" t="n">
        <v>237</v>
      </c>
      <c r="V480" s="48" t="n">
        <v>94</v>
      </c>
      <c r="W480" s="49"/>
      <c r="X480" s="48" t="n">
        <v>282</v>
      </c>
      <c r="Z480" s="46" t="n">
        <v>30</v>
      </c>
      <c r="AA480" s="46" t="n">
        <v>796</v>
      </c>
      <c r="AB480" s="46" t="n">
        <v>381</v>
      </c>
      <c r="AC480" s="50" t="n">
        <f aca="false">(AB480/AA480)*100</f>
        <v>47.8643216080402</v>
      </c>
    </row>
    <row r="481" s="42" customFormat="true" ht="12.75" hidden="false" customHeight="false" outlineLevel="0" collapsed="false">
      <c r="A481" s="45" t="s">
        <v>247</v>
      </c>
      <c r="B481" s="46" t="n">
        <v>111</v>
      </c>
      <c r="C481" s="46" t="n">
        <v>12</v>
      </c>
      <c r="D481" s="46" t="n">
        <v>19</v>
      </c>
      <c r="E481" s="46" t="n">
        <v>8</v>
      </c>
      <c r="F481" s="46" t="n">
        <v>1</v>
      </c>
      <c r="G481" s="46" t="n">
        <v>1</v>
      </c>
      <c r="H481" s="46"/>
      <c r="I481" s="46"/>
      <c r="J481" s="46"/>
      <c r="K481" s="46"/>
      <c r="L481" s="46"/>
      <c r="M481" s="46"/>
      <c r="N481" s="46"/>
      <c r="O481" s="46"/>
      <c r="P481" s="46"/>
      <c r="Q481" s="46" t="n">
        <v>119</v>
      </c>
      <c r="R481" s="46" t="n">
        <v>3</v>
      </c>
      <c r="S481" s="48" t="n">
        <v>4</v>
      </c>
      <c r="U481" s="48" t="n">
        <v>102</v>
      </c>
      <c r="V481" s="48" t="n">
        <v>32</v>
      </c>
      <c r="W481" s="49"/>
      <c r="X481" s="48" t="n">
        <v>110</v>
      </c>
      <c r="Z481" s="46" t="n">
        <v>25</v>
      </c>
      <c r="AA481" s="46" t="n">
        <v>488</v>
      </c>
      <c r="AB481" s="46" t="n">
        <v>164</v>
      </c>
      <c r="AC481" s="50" t="n">
        <f aca="false">(AB481/AA481)*100</f>
        <v>33.6065573770492</v>
      </c>
    </row>
    <row r="482" s="42" customFormat="true" ht="12.75" hidden="false" customHeight="false" outlineLevel="0" collapsed="false">
      <c r="A482" s="45" t="s">
        <v>248</v>
      </c>
      <c r="B482" s="46" t="n">
        <v>58</v>
      </c>
      <c r="C482" s="46" t="n">
        <v>16</v>
      </c>
      <c r="D482" s="46" t="n">
        <v>7</v>
      </c>
      <c r="E482" s="46" t="n">
        <v>3</v>
      </c>
      <c r="F482" s="46" t="n">
        <v>1</v>
      </c>
      <c r="G482" s="46" t="n">
        <v>0</v>
      </c>
      <c r="H482" s="46"/>
      <c r="I482" s="46"/>
      <c r="J482" s="46"/>
      <c r="K482" s="46"/>
      <c r="L482" s="46"/>
      <c r="M482" s="46"/>
      <c r="N482" s="46"/>
      <c r="O482" s="46"/>
      <c r="P482" s="46"/>
      <c r="Q482" s="46" t="n">
        <v>68</v>
      </c>
      <c r="R482" s="46" t="n">
        <v>3</v>
      </c>
      <c r="S482" s="48" t="n">
        <v>0</v>
      </c>
      <c r="U482" s="48" t="n">
        <v>54</v>
      </c>
      <c r="V482" s="48" t="n">
        <v>26</v>
      </c>
      <c r="W482" s="49"/>
      <c r="X482" s="48" t="n">
        <v>66</v>
      </c>
      <c r="Z482" s="46" t="n">
        <v>11</v>
      </c>
      <c r="AA482" s="46" t="n">
        <v>383</v>
      </c>
      <c r="AB482" s="46" t="n">
        <v>99</v>
      </c>
      <c r="AC482" s="50" t="n">
        <f aca="false">(AB482/AA482)*100</f>
        <v>25.8485639686684</v>
      </c>
    </row>
    <row r="483" s="42" customFormat="true" ht="12.75" hidden="false" customHeight="false" outlineLevel="0" collapsed="false">
      <c r="A483" s="45" t="s">
        <v>249</v>
      </c>
      <c r="B483" s="46" t="n">
        <v>174</v>
      </c>
      <c r="C483" s="46" t="n">
        <v>30</v>
      </c>
      <c r="D483" s="46" t="n">
        <v>12</v>
      </c>
      <c r="E483" s="46" t="n">
        <v>10</v>
      </c>
      <c r="F483" s="46" t="n">
        <v>2</v>
      </c>
      <c r="G483" s="46" t="n">
        <v>1</v>
      </c>
      <c r="H483" s="46"/>
      <c r="I483" s="46"/>
      <c r="J483" s="46"/>
      <c r="K483" s="46"/>
      <c r="L483" s="46"/>
      <c r="M483" s="46"/>
      <c r="N483" s="46"/>
      <c r="O483" s="46"/>
      <c r="P483" s="46"/>
      <c r="Q483" s="46" t="n">
        <v>188</v>
      </c>
      <c r="R483" s="46" t="n">
        <v>4</v>
      </c>
      <c r="S483" s="48" t="n">
        <v>8</v>
      </c>
      <c r="U483" s="48" t="n">
        <v>168</v>
      </c>
      <c r="V483" s="48" t="n">
        <v>58</v>
      </c>
      <c r="W483" s="49"/>
      <c r="X483" s="48" t="n">
        <v>184</v>
      </c>
      <c r="Z483" s="46" t="n">
        <v>29</v>
      </c>
      <c r="AA483" s="46" t="n">
        <v>682</v>
      </c>
      <c r="AB483" s="46" t="n">
        <v>256</v>
      </c>
      <c r="AC483" s="50" t="n">
        <f aca="false">(AB483/AA483)*100</f>
        <v>37.5366568914956</v>
      </c>
    </row>
    <row r="484" s="42" customFormat="true" ht="12.75" hidden="false" customHeight="false" outlineLevel="0" collapsed="false">
      <c r="A484" s="45" t="s">
        <v>250</v>
      </c>
      <c r="B484" s="46" t="n">
        <v>152</v>
      </c>
      <c r="C484" s="46" t="n">
        <v>17</v>
      </c>
      <c r="D484" s="46" t="n">
        <v>12</v>
      </c>
      <c r="E484" s="46" t="n">
        <v>11</v>
      </c>
      <c r="F484" s="46" t="n">
        <v>0</v>
      </c>
      <c r="G484" s="46" t="n">
        <v>1</v>
      </c>
      <c r="H484" s="46"/>
      <c r="I484" s="46"/>
      <c r="J484" s="46"/>
      <c r="K484" s="46"/>
      <c r="L484" s="46"/>
      <c r="M484" s="46"/>
      <c r="N484" s="46"/>
      <c r="O484" s="46"/>
      <c r="P484" s="46"/>
      <c r="Q484" s="46" t="n">
        <v>169</v>
      </c>
      <c r="R484" s="46" t="n">
        <v>5</v>
      </c>
      <c r="S484" s="48" t="n">
        <v>5</v>
      </c>
      <c r="U484" s="48" t="n">
        <v>121</v>
      </c>
      <c r="V484" s="48" t="n">
        <v>67</v>
      </c>
      <c r="W484" s="49"/>
      <c r="X484" s="48" t="n">
        <v>152</v>
      </c>
      <c r="Z484" s="46" t="n">
        <v>26</v>
      </c>
      <c r="AA484" s="46" t="n">
        <v>439</v>
      </c>
      <c r="AB484" s="46" t="n">
        <v>222</v>
      </c>
      <c r="AC484" s="50" t="n">
        <f aca="false">(AB484/AA484)*100</f>
        <v>50.5694760820046</v>
      </c>
    </row>
    <row r="485" s="42" customFormat="true" ht="12.75" hidden="false" customHeight="false" outlineLevel="0" collapsed="false">
      <c r="A485" s="45" t="s">
        <v>251</v>
      </c>
      <c r="B485" s="46" t="n">
        <v>40</v>
      </c>
      <c r="C485" s="46" t="n">
        <v>3</v>
      </c>
      <c r="D485" s="46" t="n">
        <v>3</v>
      </c>
      <c r="E485" s="46" t="n">
        <v>8</v>
      </c>
      <c r="F485" s="46" t="n">
        <v>1</v>
      </c>
      <c r="G485" s="46" t="n">
        <v>1</v>
      </c>
      <c r="H485" s="46"/>
      <c r="I485" s="46"/>
      <c r="J485" s="46"/>
      <c r="K485" s="46"/>
      <c r="L485" s="46"/>
      <c r="M485" s="46"/>
      <c r="N485" s="46"/>
      <c r="O485" s="46"/>
      <c r="P485" s="46"/>
      <c r="Q485" s="46" t="n">
        <v>43</v>
      </c>
      <c r="R485" s="46" t="n">
        <v>2</v>
      </c>
      <c r="S485" s="48" t="n">
        <v>6</v>
      </c>
      <c r="U485" s="48" t="n">
        <v>31</v>
      </c>
      <c r="V485" s="48" t="n">
        <v>16</v>
      </c>
      <c r="W485" s="49"/>
      <c r="X485" s="48" t="n">
        <v>40</v>
      </c>
      <c r="Z485" s="46" t="n">
        <v>9</v>
      </c>
      <c r="AA485" s="46" t="n">
        <v>265</v>
      </c>
      <c r="AB485" s="46" t="n">
        <v>59</v>
      </c>
      <c r="AC485" s="50" t="n">
        <f aca="false">(AB485/AA485)*100</f>
        <v>22.2641509433962</v>
      </c>
    </row>
    <row r="486" s="42" customFormat="true" ht="12.75" hidden="false" customHeight="false" outlineLevel="0" collapsed="false">
      <c r="A486" s="45" t="s">
        <v>252</v>
      </c>
      <c r="B486" s="46" t="n">
        <v>39</v>
      </c>
      <c r="C486" s="46" t="n">
        <v>5</v>
      </c>
      <c r="D486" s="46" t="n">
        <v>5</v>
      </c>
      <c r="E486" s="46" t="n">
        <v>5</v>
      </c>
      <c r="F486" s="46" t="n">
        <v>1</v>
      </c>
      <c r="G486" s="46" t="n">
        <v>2</v>
      </c>
      <c r="H486" s="46"/>
      <c r="I486" s="46"/>
      <c r="J486" s="46"/>
      <c r="K486" s="46"/>
      <c r="L486" s="46"/>
      <c r="M486" s="46"/>
      <c r="N486" s="46"/>
      <c r="O486" s="46"/>
      <c r="P486" s="46"/>
      <c r="Q486" s="46" t="n">
        <v>44</v>
      </c>
      <c r="R486" s="46" t="n">
        <v>2</v>
      </c>
      <c r="S486" s="48" t="n">
        <v>6</v>
      </c>
      <c r="U486" s="48" t="n">
        <v>43</v>
      </c>
      <c r="V486" s="48" t="n">
        <v>17</v>
      </c>
      <c r="W486" s="49"/>
      <c r="X486" s="48" t="n">
        <v>45</v>
      </c>
      <c r="Z486" s="46" t="n">
        <v>15</v>
      </c>
      <c r="AA486" s="46" t="n">
        <v>265</v>
      </c>
      <c r="AB486" s="46" t="n">
        <v>74</v>
      </c>
      <c r="AC486" s="50" t="n">
        <f aca="false">(AB486/AA486)*100</f>
        <v>27.9245283018868</v>
      </c>
    </row>
    <row r="487" s="42" customFormat="true" ht="12.75" hidden="false" customHeight="false" outlineLevel="0" collapsed="false">
      <c r="A487" s="45" t="s">
        <v>253</v>
      </c>
      <c r="B487" s="46" t="n">
        <v>181</v>
      </c>
      <c r="C487" s="46" t="n">
        <v>19</v>
      </c>
      <c r="D487" s="46" t="n">
        <v>15</v>
      </c>
      <c r="E487" s="46" t="n">
        <v>9</v>
      </c>
      <c r="F487" s="46" t="n">
        <v>0</v>
      </c>
      <c r="G487" s="46" t="n">
        <v>3</v>
      </c>
      <c r="H487" s="46"/>
      <c r="I487" s="46"/>
      <c r="J487" s="46"/>
      <c r="K487" s="46"/>
      <c r="L487" s="46"/>
      <c r="M487" s="46"/>
      <c r="N487" s="46"/>
      <c r="O487" s="46"/>
      <c r="P487" s="46"/>
      <c r="Q487" s="46" t="n">
        <v>198</v>
      </c>
      <c r="R487" s="46" t="n">
        <v>2</v>
      </c>
      <c r="S487" s="48" t="n">
        <v>10</v>
      </c>
      <c r="U487" s="48" t="n">
        <v>159</v>
      </c>
      <c r="V487" s="48" t="n">
        <v>59</v>
      </c>
      <c r="W487" s="49"/>
      <c r="X487" s="48" t="n">
        <v>180</v>
      </c>
      <c r="Z487" s="46" t="n">
        <v>33</v>
      </c>
      <c r="AA487" s="46" t="n">
        <v>591</v>
      </c>
      <c r="AB487" s="46" t="n">
        <v>253</v>
      </c>
      <c r="AC487" s="50" t="n">
        <f aca="false">(AB487/AA487)*100</f>
        <v>42.8087986463621</v>
      </c>
    </row>
    <row r="488" s="42" customFormat="true" ht="12.75" hidden="false" customHeight="false" outlineLevel="0" collapsed="false">
      <c r="A488" s="45" t="s">
        <v>254</v>
      </c>
      <c r="B488" s="46" t="n">
        <v>207</v>
      </c>
      <c r="C488" s="46" t="n">
        <v>24</v>
      </c>
      <c r="D488" s="46" t="n">
        <v>13</v>
      </c>
      <c r="E488" s="46" t="n">
        <v>7</v>
      </c>
      <c r="F488" s="46" t="n">
        <v>1</v>
      </c>
      <c r="G488" s="46" t="n">
        <v>1</v>
      </c>
      <c r="H488" s="46"/>
      <c r="I488" s="46"/>
      <c r="J488" s="46"/>
      <c r="K488" s="46"/>
      <c r="L488" s="46"/>
      <c r="M488" s="46"/>
      <c r="N488" s="46"/>
      <c r="O488" s="46"/>
      <c r="P488" s="46"/>
      <c r="Q488" s="46" t="n">
        <v>220</v>
      </c>
      <c r="R488" s="46" t="n">
        <v>3</v>
      </c>
      <c r="S488" s="48" t="n">
        <v>4</v>
      </c>
      <c r="U488" s="48" t="n">
        <v>180</v>
      </c>
      <c r="V488" s="48" t="n">
        <v>49</v>
      </c>
      <c r="W488" s="49"/>
      <c r="X488" s="48" t="n">
        <v>194</v>
      </c>
      <c r="Z488" s="46" t="n">
        <v>24</v>
      </c>
      <c r="AA488" s="46" t="n">
        <v>625</v>
      </c>
      <c r="AB488" s="46" t="n">
        <v>267</v>
      </c>
      <c r="AC488" s="50" t="n">
        <f aca="false">(AB488/AA488)*100</f>
        <v>42.72</v>
      </c>
    </row>
    <row r="489" s="42" customFormat="true" ht="12.75" hidden="false" customHeight="false" outlineLevel="0" collapsed="false">
      <c r="A489" s="45" t="s">
        <v>255</v>
      </c>
      <c r="B489" s="46" t="n">
        <v>45</v>
      </c>
      <c r="C489" s="46" t="n">
        <v>4</v>
      </c>
      <c r="D489" s="46" t="n">
        <v>1</v>
      </c>
      <c r="E489" s="46" t="n">
        <v>2</v>
      </c>
      <c r="F489" s="46" t="n">
        <v>0</v>
      </c>
      <c r="G489" s="46" t="n">
        <v>1</v>
      </c>
      <c r="H489" s="46"/>
      <c r="I489" s="46"/>
      <c r="J489" s="46"/>
      <c r="K489" s="46"/>
      <c r="L489" s="46"/>
      <c r="M489" s="46"/>
      <c r="N489" s="46"/>
      <c r="O489" s="46"/>
      <c r="P489" s="46"/>
      <c r="Q489" s="46" t="n">
        <v>45</v>
      </c>
      <c r="R489" s="46" t="n">
        <v>1</v>
      </c>
      <c r="S489" s="48" t="n">
        <v>3</v>
      </c>
      <c r="U489" s="48" t="n">
        <v>40</v>
      </c>
      <c r="V489" s="48" t="n">
        <v>12</v>
      </c>
      <c r="W489" s="49"/>
      <c r="X489" s="48" t="n">
        <v>48</v>
      </c>
      <c r="Z489" s="46" t="n">
        <v>6</v>
      </c>
      <c r="AA489" s="46" t="n">
        <v>104</v>
      </c>
      <c r="AB489" s="46" t="n">
        <v>58</v>
      </c>
      <c r="AC489" s="50" t="n">
        <f aca="false">(AB489/AA489)*100</f>
        <v>55.7692307692308</v>
      </c>
    </row>
    <row r="490" s="42" customFormat="true" ht="12.75" hidden="false" customHeight="false" outlineLevel="0" collapsed="false">
      <c r="A490" s="45" t="s">
        <v>256</v>
      </c>
      <c r="B490" s="46" t="n">
        <v>44</v>
      </c>
      <c r="C490" s="46" t="n">
        <v>2</v>
      </c>
      <c r="D490" s="46" t="n">
        <v>1</v>
      </c>
      <c r="E490" s="46" t="n">
        <v>0</v>
      </c>
      <c r="F490" s="46" t="n">
        <v>1</v>
      </c>
      <c r="G490" s="46" t="n">
        <v>0</v>
      </c>
      <c r="H490" s="46"/>
      <c r="I490" s="46"/>
      <c r="J490" s="46"/>
      <c r="K490" s="46"/>
      <c r="L490" s="46"/>
      <c r="M490" s="46"/>
      <c r="N490" s="46"/>
      <c r="O490" s="46"/>
      <c r="P490" s="46"/>
      <c r="Q490" s="46" t="n">
        <v>44</v>
      </c>
      <c r="R490" s="46" t="n">
        <v>0</v>
      </c>
      <c r="S490" s="48" t="n">
        <v>0</v>
      </c>
      <c r="U490" s="48" t="n">
        <v>42</v>
      </c>
      <c r="V490" s="48" t="n">
        <v>4</v>
      </c>
      <c r="W490" s="49"/>
      <c r="X490" s="48" t="n">
        <v>41</v>
      </c>
      <c r="Z490" s="46" t="n">
        <v>4</v>
      </c>
      <c r="AA490" s="46" t="n">
        <v>115</v>
      </c>
      <c r="AB490" s="46" t="n">
        <v>49</v>
      </c>
      <c r="AC490" s="50" t="n">
        <f aca="false">(AB490/AA490)*100</f>
        <v>42.6086956521739</v>
      </c>
    </row>
    <row r="491" s="42" customFormat="true" ht="12.75" hidden="false" customHeight="false" outlineLevel="0" collapsed="false">
      <c r="A491" s="45" t="s">
        <v>257</v>
      </c>
      <c r="B491" s="46" t="n">
        <v>40</v>
      </c>
      <c r="C491" s="46" t="n">
        <v>11</v>
      </c>
      <c r="D491" s="46" t="n">
        <v>5</v>
      </c>
      <c r="E491" s="46" t="n">
        <v>5</v>
      </c>
      <c r="F491" s="46" t="n">
        <v>1</v>
      </c>
      <c r="G491" s="46" t="n">
        <v>1</v>
      </c>
      <c r="H491" s="46"/>
      <c r="I491" s="46"/>
      <c r="J491" s="46"/>
      <c r="K491" s="46"/>
      <c r="L491" s="46"/>
      <c r="M491" s="46"/>
      <c r="N491" s="46"/>
      <c r="O491" s="46"/>
      <c r="P491" s="46"/>
      <c r="Q491" s="46" t="n">
        <v>48</v>
      </c>
      <c r="R491" s="46" t="n">
        <v>1</v>
      </c>
      <c r="S491" s="48" t="n">
        <v>4</v>
      </c>
      <c r="U491" s="48" t="n">
        <v>44</v>
      </c>
      <c r="V491" s="48" t="n">
        <v>14</v>
      </c>
      <c r="W491" s="49"/>
      <c r="X491" s="48" t="n">
        <v>49</v>
      </c>
      <c r="Z491" s="46" t="n">
        <v>2</v>
      </c>
      <c r="AA491" s="46" t="n">
        <v>181</v>
      </c>
      <c r="AB491" s="46" t="n">
        <v>66</v>
      </c>
      <c r="AC491" s="50" t="n">
        <f aca="false">(AB491/AA491)*100</f>
        <v>36.4640883977901</v>
      </c>
    </row>
    <row r="492" s="42" customFormat="true" ht="12.75" hidden="false" customHeight="false" outlineLevel="0" collapsed="false">
      <c r="A492" s="45" t="s">
        <v>258</v>
      </c>
      <c r="B492" s="46" t="n">
        <v>94</v>
      </c>
      <c r="C492" s="46" t="n">
        <v>11</v>
      </c>
      <c r="D492" s="46" t="n">
        <v>7</v>
      </c>
      <c r="E492" s="46" t="n">
        <v>3</v>
      </c>
      <c r="F492" s="46" t="n">
        <v>4</v>
      </c>
      <c r="G492" s="46" t="n">
        <v>0</v>
      </c>
      <c r="H492" s="46"/>
      <c r="I492" s="46"/>
      <c r="J492" s="46"/>
      <c r="K492" s="46"/>
      <c r="L492" s="46"/>
      <c r="M492" s="46"/>
      <c r="N492" s="46"/>
      <c r="O492" s="46"/>
      <c r="P492" s="46"/>
      <c r="Q492" s="46" t="n">
        <v>106</v>
      </c>
      <c r="R492" s="46" t="n">
        <v>0</v>
      </c>
      <c r="S492" s="48" t="n">
        <v>4</v>
      </c>
      <c r="U492" s="48" t="n">
        <v>88</v>
      </c>
      <c r="V492" s="48" t="n">
        <v>22</v>
      </c>
      <c r="W492" s="49"/>
      <c r="X492" s="48" t="n">
        <v>97</v>
      </c>
      <c r="Z492" s="46" t="n">
        <v>5</v>
      </c>
      <c r="AA492" s="46" t="n">
        <v>288</v>
      </c>
      <c r="AB492" s="46" t="n">
        <v>124</v>
      </c>
      <c r="AC492" s="50" t="n">
        <f aca="false">(AB492/AA492)*100</f>
        <v>43.0555555555556</v>
      </c>
    </row>
    <row r="493" s="42" customFormat="true" ht="12.75" hidden="false" customHeight="false" outlineLevel="0" collapsed="false">
      <c r="A493" s="45" t="s">
        <v>259</v>
      </c>
      <c r="B493" s="46" t="n">
        <v>91</v>
      </c>
      <c r="C493" s="46" t="n">
        <v>6</v>
      </c>
      <c r="D493" s="46" t="n">
        <v>4</v>
      </c>
      <c r="E493" s="46" t="n">
        <v>2</v>
      </c>
      <c r="F493" s="46" t="n">
        <v>3</v>
      </c>
      <c r="G493" s="46" t="n">
        <v>1</v>
      </c>
      <c r="H493" s="46"/>
      <c r="I493" s="46"/>
      <c r="J493" s="46"/>
      <c r="K493" s="46"/>
      <c r="L493" s="46"/>
      <c r="M493" s="46"/>
      <c r="N493" s="46"/>
      <c r="O493" s="46"/>
      <c r="P493" s="46"/>
      <c r="Q493" s="46" t="n">
        <v>94</v>
      </c>
      <c r="R493" s="46" t="n">
        <v>0</v>
      </c>
      <c r="S493" s="48" t="n">
        <v>7</v>
      </c>
      <c r="U493" s="48" t="n">
        <v>77</v>
      </c>
      <c r="V493" s="48" t="n">
        <v>25</v>
      </c>
      <c r="W493" s="49"/>
      <c r="X493" s="48" t="n">
        <v>94</v>
      </c>
      <c r="Z493" s="46" t="n">
        <v>10</v>
      </c>
      <c r="AA493" s="46" t="n">
        <v>270</v>
      </c>
      <c r="AB493" s="46" t="n">
        <v>113</v>
      </c>
      <c r="AC493" s="50" t="n">
        <f aca="false">(AB493/AA493)*100</f>
        <v>41.8518518518519</v>
      </c>
    </row>
    <row r="494" s="42" customFormat="true" ht="12.75" hidden="false" customHeight="false" outlineLevel="0" collapsed="false">
      <c r="A494" s="45" t="s">
        <v>260</v>
      </c>
      <c r="B494" s="46" t="n">
        <v>139</v>
      </c>
      <c r="C494" s="46" t="n">
        <v>28</v>
      </c>
      <c r="D494" s="46" t="n">
        <v>6</v>
      </c>
      <c r="E494" s="46" t="n">
        <v>1</v>
      </c>
      <c r="F494" s="46" t="n">
        <v>0</v>
      </c>
      <c r="G494" s="46" t="n">
        <v>1</v>
      </c>
      <c r="H494" s="46"/>
      <c r="I494" s="46"/>
      <c r="J494" s="46"/>
      <c r="K494" s="46"/>
      <c r="L494" s="46"/>
      <c r="M494" s="46"/>
      <c r="N494" s="46"/>
      <c r="O494" s="46"/>
      <c r="P494" s="46"/>
      <c r="Q494" s="46" t="n">
        <v>153</v>
      </c>
      <c r="R494" s="46" t="n">
        <v>1</v>
      </c>
      <c r="S494" s="48" t="n">
        <v>2</v>
      </c>
      <c r="U494" s="48" t="n">
        <v>125</v>
      </c>
      <c r="V494" s="48" t="n">
        <v>32</v>
      </c>
      <c r="W494" s="49"/>
      <c r="X494" s="48" t="n">
        <v>140</v>
      </c>
      <c r="Z494" s="46" t="n">
        <v>15</v>
      </c>
      <c r="AA494" s="46" t="n">
        <v>377</v>
      </c>
      <c r="AB494" s="46" t="n">
        <v>190</v>
      </c>
      <c r="AC494" s="50" t="n">
        <f aca="false">(AB494/AA494)*100</f>
        <v>50.3978779840849</v>
      </c>
    </row>
    <row r="495" s="42" customFormat="true" ht="12.75" hidden="false" customHeight="false" outlineLevel="0" collapsed="false">
      <c r="A495" s="45" t="s">
        <v>261</v>
      </c>
      <c r="B495" s="46" t="n">
        <v>24</v>
      </c>
      <c r="C495" s="46" t="n">
        <v>1</v>
      </c>
      <c r="D495" s="46" t="n">
        <v>0</v>
      </c>
      <c r="E495" s="46" t="n">
        <v>0</v>
      </c>
      <c r="F495" s="46" t="n">
        <v>3</v>
      </c>
      <c r="G495" s="46" t="n">
        <v>0</v>
      </c>
      <c r="H495" s="46"/>
      <c r="I495" s="46"/>
      <c r="J495" s="46"/>
      <c r="K495" s="46"/>
      <c r="L495" s="46"/>
      <c r="M495" s="46"/>
      <c r="N495" s="46"/>
      <c r="O495" s="46"/>
      <c r="P495" s="46"/>
      <c r="Q495" s="46" t="n">
        <v>24</v>
      </c>
      <c r="R495" s="46" t="n">
        <v>0</v>
      </c>
      <c r="S495" s="48" t="n">
        <v>0</v>
      </c>
      <c r="U495" s="48" t="n">
        <v>24</v>
      </c>
      <c r="V495" s="48" t="n">
        <v>1</v>
      </c>
      <c r="W495" s="49"/>
      <c r="X495" s="48" t="n">
        <v>23</v>
      </c>
      <c r="Z495" s="46" t="n">
        <v>0</v>
      </c>
      <c r="AA495" s="46" t="n">
        <v>87</v>
      </c>
      <c r="AB495" s="46" t="n">
        <v>27</v>
      </c>
      <c r="AC495" s="50" t="n">
        <f aca="false">(AB495/AA495)*100</f>
        <v>31.0344827586207</v>
      </c>
    </row>
    <row r="496" s="42" customFormat="true" ht="12.75" hidden="false" customHeight="false" outlineLevel="0" collapsed="false">
      <c r="A496" s="45" t="s">
        <v>262</v>
      </c>
      <c r="B496" s="46" t="n">
        <v>162</v>
      </c>
      <c r="C496" s="46" t="n">
        <v>16</v>
      </c>
      <c r="D496" s="46" t="n">
        <v>5</v>
      </c>
      <c r="E496" s="46" t="n">
        <v>3</v>
      </c>
      <c r="F496" s="46" t="n">
        <v>1</v>
      </c>
      <c r="G496" s="46" t="n">
        <v>2</v>
      </c>
      <c r="H496" s="46"/>
      <c r="I496" s="46"/>
      <c r="J496" s="46"/>
      <c r="K496" s="46"/>
      <c r="L496" s="46"/>
      <c r="M496" s="46"/>
      <c r="N496" s="46"/>
      <c r="O496" s="46"/>
      <c r="P496" s="46"/>
      <c r="Q496" s="46" t="n">
        <v>169</v>
      </c>
      <c r="R496" s="46" t="n">
        <v>1</v>
      </c>
      <c r="S496" s="48" t="n">
        <v>7</v>
      </c>
      <c r="U496" s="48" t="n">
        <v>147</v>
      </c>
      <c r="V496" s="48" t="n">
        <v>42</v>
      </c>
      <c r="W496" s="49"/>
      <c r="X496" s="48" t="n">
        <v>176</v>
      </c>
      <c r="Z496" s="46" t="n">
        <v>13</v>
      </c>
      <c r="AA496" s="46" t="n">
        <v>376</v>
      </c>
      <c r="AB496" s="46" t="n">
        <v>202</v>
      </c>
      <c r="AC496" s="50" t="n">
        <f aca="false">(AB496/AA496)*100</f>
        <v>53.7234042553192</v>
      </c>
    </row>
    <row r="497" s="42" customFormat="true" ht="12.75" hidden="false" customHeight="false" outlineLevel="0" collapsed="false">
      <c r="A497" s="45" t="s">
        <v>263</v>
      </c>
      <c r="B497" s="46" t="n">
        <v>164</v>
      </c>
      <c r="C497" s="46" t="n">
        <v>30</v>
      </c>
      <c r="D497" s="46" t="n">
        <v>11</v>
      </c>
      <c r="E497" s="46" t="n">
        <v>6</v>
      </c>
      <c r="F497" s="46" t="n">
        <v>2</v>
      </c>
      <c r="G497" s="46" t="n">
        <v>1</v>
      </c>
      <c r="H497" s="46"/>
      <c r="I497" s="46"/>
      <c r="J497" s="46"/>
      <c r="K497" s="46"/>
      <c r="L497" s="46"/>
      <c r="M497" s="46"/>
      <c r="N497" s="46"/>
      <c r="O497" s="46"/>
      <c r="P497" s="46"/>
      <c r="Q497" s="46" t="n">
        <v>181</v>
      </c>
      <c r="R497" s="46" t="n">
        <v>2</v>
      </c>
      <c r="S497" s="48" t="n">
        <v>5</v>
      </c>
      <c r="U497" s="48" t="n">
        <v>151</v>
      </c>
      <c r="V497" s="48" t="n">
        <v>42</v>
      </c>
      <c r="W497" s="49"/>
      <c r="X497" s="48" t="n">
        <v>169</v>
      </c>
      <c r="Z497" s="46" t="n">
        <v>24</v>
      </c>
      <c r="AA497" s="46" t="n">
        <v>440</v>
      </c>
      <c r="AB497" s="46" t="n">
        <v>226</v>
      </c>
      <c r="AC497" s="50" t="n">
        <f aca="false">(AB497/AA497)*100</f>
        <v>51.3636363636364</v>
      </c>
    </row>
    <row r="498" s="42" customFormat="true" ht="12.75" hidden="false" customHeight="false" outlineLevel="0" collapsed="false">
      <c r="A498" s="45" t="s">
        <v>264</v>
      </c>
      <c r="B498" s="46" t="n">
        <v>334</v>
      </c>
      <c r="C498" s="46" t="n">
        <v>44</v>
      </c>
      <c r="D498" s="46" t="n">
        <v>24</v>
      </c>
      <c r="E498" s="46" t="n">
        <v>8</v>
      </c>
      <c r="F498" s="46" t="n">
        <v>0</v>
      </c>
      <c r="G498" s="46" t="n">
        <v>5</v>
      </c>
      <c r="H498" s="46"/>
      <c r="I498" s="46"/>
      <c r="J498" s="46"/>
      <c r="K498" s="46"/>
      <c r="L498" s="46"/>
      <c r="M498" s="46"/>
      <c r="N498" s="46"/>
      <c r="O498" s="46"/>
      <c r="P498" s="46"/>
      <c r="Q498" s="46" t="n">
        <v>370</v>
      </c>
      <c r="R498" s="46" t="n">
        <v>3</v>
      </c>
      <c r="S498" s="48" t="n">
        <v>11</v>
      </c>
      <c r="U498" s="48" t="n">
        <v>302</v>
      </c>
      <c r="V498" s="48" t="n">
        <v>86</v>
      </c>
      <c r="W498" s="49"/>
      <c r="X498" s="48" t="n">
        <v>340</v>
      </c>
      <c r="Z498" s="46" t="n">
        <v>48</v>
      </c>
      <c r="AA498" s="46" t="n">
        <v>877</v>
      </c>
      <c r="AB498" s="46" t="n">
        <v>445</v>
      </c>
      <c r="AC498" s="50" t="n">
        <f aca="false">(AB498/AA498)*100</f>
        <v>50.7411630558723</v>
      </c>
    </row>
    <row r="499" s="42" customFormat="true" ht="12.75" hidden="false" customHeight="false" outlineLevel="0" collapsed="false">
      <c r="A499" s="45" t="s">
        <v>265</v>
      </c>
      <c r="B499" s="46" t="n">
        <v>20</v>
      </c>
      <c r="C499" s="46" t="n">
        <v>1</v>
      </c>
      <c r="D499" s="46" t="n">
        <v>3</v>
      </c>
      <c r="E499" s="46" t="n">
        <v>0</v>
      </c>
      <c r="F499" s="46" t="n">
        <v>3</v>
      </c>
      <c r="G499" s="46" t="n">
        <v>0</v>
      </c>
      <c r="H499" s="46"/>
      <c r="I499" s="46"/>
      <c r="J499" s="46"/>
      <c r="K499" s="46"/>
      <c r="L499" s="46"/>
      <c r="M499" s="46"/>
      <c r="N499" s="46"/>
      <c r="O499" s="46"/>
      <c r="P499" s="46"/>
      <c r="Q499" s="46" t="n">
        <v>23</v>
      </c>
      <c r="R499" s="46" t="n">
        <v>0</v>
      </c>
      <c r="S499" s="48" t="n">
        <v>0</v>
      </c>
      <c r="U499" s="48" t="n">
        <v>18</v>
      </c>
      <c r="V499" s="48" t="n">
        <v>3</v>
      </c>
      <c r="W499" s="49"/>
      <c r="X499" s="48" t="n">
        <v>19</v>
      </c>
      <c r="Z499" s="46" t="n">
        <v>0</v>
      </c>
      <c r="AA499" s="46" t="n">
        <v>40</v>
      </c>
      <c r="AB499" s="46" t="n">
        <v>24</v>
      </c>
      <c r="AC499" s="50" t="n">
        <f aca="false">(AB499/AA499)*100</f>
        <v>60</v>
      </c>
    </row>
    <row r="500" s="42" customFormat="true" ht="12.75" hidden="false" customHeight="false" outlineLevel="0" collapsed="false">
      <c r="A500" s="45" t="s">
        <v>266</v>
      </c>
      <c r="B500" s="46" t="n">
        <v>304</v>
      </c>
      <c r="C500" s="46" t="n">
        <v>39</v>
      </c>
      <c r="D500" s="46" t="n">
        <v>16</v>
      </c>
      <c r="E500" s="46" t="n">
        <v>14</v>
      </c>
      <c r="F500" s="46" t="n">
        <v>0</v>
      </c>
      <c r="G500" s="46" t="n">
        <v>2</v>
      </c>
      <c r="H500" s="46"/>
      <c r="I500" s="46"/>
      <c r="J500" s="46"/>
      <c r="K500" s="46"/>
      <c r="L500" s="46"/>
      <c r="M500" s="46"/>
      <c r="N500" s="46"/>
      <c r="O500" s="46"/>
      <c r="P500" s="46"/>
      <c r="Q500" s="46" t="n">
        <v>320</v>
      </c>
      <c r="R500" s="46" t="n">
        <v>4</v>
      </c>
      <c r="S500" s="48" t="n">
        <v>15</v>
      </c>
      <c r="U500" s="48" t="n">
        <v>280</v>
      </c>
      <c r="V500" s="48" t="n">
        <v>54</v>
      </c>
      <c r="W500" s="49"/>
      <c r="X500" s="48" t="n">
        <v>291</v>
      </c>
      <c r="Z500" s="46" t="n">
        <v>42</v>
      </c>
      <c r="AA500" s="46" t="n">
        <v>927</v>
      </c>
      <c r="AB500" s="46" t="n">
        <v>404</v>
      </c>
      <c r="AC500" s="50" t="n">
        <f aca="false">(AB500/AA500)*100</f>
        <v>43.5814455231931</v>
      </c>
    </row>
    <row r="501" s="42" customFormat="true" ht="12.75" hidden="false" customHeight="false" outlineLevel="0" collapsed="false">
      <c r="A501" s="45" t="s">
        <v>267</v>
      </c>
      <c r="B501" s="46" t="n">
        <v>124</v>
      </c>
      <c r="C501" s="46" t="n">
        <v>20</v>
      </c>
      <c r="D501" s="46" t="n">
        <v>6</v>
      </c>
      <c r="E501" s="46" t="n">
        <v>1</v>
      </c>
      <c r="F501" s="46" t="n">
        <v>3</v>
      </c>
      <c r="G501" s="46" t="n">
        <v>1</v>
      </c>
      <c r="H501" s="46"/>
      <c r="I501" s="46"/>
      <c r="J501" s="46"/>
      <c r="K501" s="46"/>
      <c r="L501" s="46"/>
      <c r="M501" s="46"/>
      <c r="N501" s="46"/>
      <c r="O501" s="46"/>
      <c r="P501" s="46"/>
      <c r="Q501" s="46" t="n">
        <v>127</v>
      </c>
      <c r="R501" s="46" t="n">
        <v>0</v>
      </c>
      <c r="S501" s="48" t="n">
        <v>1</v>
      </c>
      <c r="U501" s="48" t="n">
        <v>121</v>
      </c>
      <c r="V501" s="48" t="n">
        <v>14</v>
      </c>
      <c r="W501" s="49"/>
      <c r="X501" s="48" t="n">
        <v>115</v>
      </c>
      <c r="Z501" s="46" t="n">
        <v>21</v>
      </c>
      <c r="AA501" s="46" t="n">
        <v>316</v>
      </c>
      <c r="AB501" s="46" t="n">
        <v>159</v>
      </c>
      <c r="AC501" s="50" t="n">
        <f aca="false">(AB501/AA501)*100</f>
        <v>50.3164556962025</v>
      </c>
    </row>
    <row r="502" s="42" customFormat="true" ht="12.75" hidden="false" customHeight="false" outlineLevel="0" collapsed="false">
      <c r="A502" s="45" t="s">
        <v>268</v>
      </c>
      <c r="B502" s="46" t="n">
        <v>223</v>
      </c>
      <c r="C502" s="46" t="n">
        <v>27</v>
      </c>
      <c r="D502" s="46" t="n">
        <v>15</v>
      </c>
      <c r="E502" s="46" t="n">
        <v>25</v>
      </c>
      <c r="F502" s="46"/>
      <c r="G502" s="46" t="n">
        <v>4</v>
      </c>
      <c r="H502" s="46"/>
      <c r="I502" s="46"/>
      <c r="J502" s="46"/>
      <c r="K502" s="46"/>
      <c r="L502" s="46"/>
      <c r="M502" s="46"/>
      <c r="N502" s="46"/>
      <c r="O502" s="46"/>
      <c r="P502" s="46"/>
      <c r="Q502" s="46" t="n">
        <v>234</v>
      </c>
      <c r="R502" s="46" t="n">
        <v>9</v>
      </c>
      <c r="S502" s="48" t="n">
        <v>20</v>
      </c>
      <c r="U502" s="48" t="n">
        <v>123</v>
      </c>
      <c r="V502" s="48" t="n">
        <v>131</v>
      </c>
      <c r="W502" s="49"/>
      <c r="X502" s="48" t="n">
        <v>222</v>
      </c>
      <c r="Z502" s="46"/>
      <c r="AA502" s="46" t="n">
        <v>63</v>
      </c>
      <c r="AB502" s="46" t="n">
        <v>325</v>
      </c>
      <c r="AC502" s="50"/>
    </row>
    <row r="503" s="55" customFormat="true" ht="12.75" hidden="false" customHeight="false" outlineLevel="0" collapsed="false">
      <c r="A503" s="52" t="s">
        <v>43</v>
      </c>
      <c r="B503" s="53" t="n">
        <f aca="false">SUM(B477:B502)</f>
        <v>3229</v>
      </c>
      <c r="C503" s="53" t="n">
        <f aca="false">SUM(C477:C502)</f>
        <v>416</v>
      </c>
      <c r="D503" s="53" t="n">
        <f aca="false">SUM(D477:D502)</f>
        <v>226</v>
      </c>
      <c r="E503" s="53" t="n">
        <f aca="false">SUM(E477:E502)</f>
        <v>152</v>
      </c>
      <c r="F503" s="53" t="n">
        <f aca="false">SUM(F477:F502)</f>
        <v>30</v>
      </c>
      <c r="G503" s="53" t="n">
        <f aca="false">SUM(G477:G502)</f>
        <v>32</v>
      </c>
      <c r="H503" s="53" t="n">
        <f aca="false">SUM(H477:H502)</f>
        <v>0</v>
      </c>
      <c r="I503" s="53" t="n">
        <f aca="false">SUM(I477:I502)</f>
        <v>0</v>
      </c>
      <c r="J503" s="53" t="n">
        <f aca="false">SUM(J477:J502)</f>
        <v>0</v>
      </c>
      <c r="K503" s="53" t="n">
        <f aca="false">SUM(K477:K502)</f>
        <v>0</v>
      </c>
      <c r="L503" s="53" t="n">
        <f aca="false">SUM(L477:L502)</f>
        <v>0</v>
      </c>
      <c r="M503" s="53" t="n">
        <f aca="false">SUM(M477:M502)</f>
        <v>0</v>
      </c>
      <c r="N503" s="53" t="n">
        <f aca="false">SUM(N477:N502)</f>
        <v>0</v>
      </c>
      <c r="O503" s="53" t="n">
        <f aca="false">SUM(O477:O502)</f>
        <v>0</v>
      </c>
      <c r="P503" s="53" t="n">
        <f aca="false">SUM(P477:P502)</f>
        <v>0</v>
      </c>
      <c r="Q503" s="53" t="n">
        <f aca="false">SUM(Q477:Q502)</f>
        <v>3482</v>
      </c>
      <c r="R503" s="53" t="n">
        <f aca="false">SUM(R477:R502)</f>
        <v>53</v>
      </c>
      <c r="S503" s="54" t="n">
        <f aca="false">SUM(S477:S502)</f>
        <v>141</v>
      </c>
      <c r="U503" s="56" t="n">
        <f aca="false">SUM(U477:U502)</f>
        <v>2823</v>
      </c>
      <c r="V503" s="73" t="n">
        <f aca="false">SUM(V477:V502)</f>
        <v>941</v>
      </c>
      <c r="W503" s="57"/>
      <c r="X503" s="54" t="n">
        <f aca="false">SUM(X477:X502)</f>
        <v>3239</v>
      </c>
      <c r="Z503" s="53" t="n">
        <f aca="false">SUM(Z477:Z502)</f>
        <v>404</v>
      </c>
      <c r="AA503" s="53" t="n">
        <f aca="false">SUM(AA477:AA502)</f>
        <v>9448</v>
      </c>
      <c r="AB503" s="58" t="n">
        <f aca="false">SUM(AB477:AB502)</f>
        <v>4417</v>
      </c>
      <c r="AC503" s="59" t="n">
        <f aca="false">(AB503/AA503)*100</f>
        <v>46.7506350550381</v>
      </c>
    </row>
    <row r="504" s="42" customFormat="true" ht="13.5" hidden="false" customHeight="false" outlineLevel="0" collapsed="false">
      <c r="A504" s="7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U504" s="2"/>
      <c r="V504" s="2"/>
      <c r="W504" s="2"/>
      <c r="X504" s="2"/>
      <c r="Z504" s="57"/>
      <c r="AA504" s="57"/>
      <c r="AB504" s="55"/>
      <c r="AC504" s="78"/>
    </row>
    <row r="505" s="42" customFormat="true" ht="13.5" hidden="false" customHeight="false" outlineLevel="0" collapsed="false">
      <c r="A505" s="81" t="s">
        <v>269</v>
      </c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U505" s="69"/>
      <c r="V505" s="69"/>
      <c r="W505" s="70"/>
      <c r="X505" s="69"/>
      <c r="Z505" s="69"/>
      <c r="AA505" s="69"/>
      <c r="AB505" s="69"/>
      <c r="AC505" s="71"/>
    </row>
    <row r="506" s="42" customFormat="true" ht="12.75" hidden="false" customHeight="false" outlineLevel="0" collapsed="false">
      <c r="A506" s="45" t="n">
        <v>1</v>
      </c>
      <c r="B506" s="46" t="n">
        <v>87</v>
      </c>
      <c r="C506" s="46" t="n">
        <v>13</v>
      </c>
      <c r="D506" s="46" t="n">
        <v>3</v>
      </c>
      <c r="E506" s="46" t="n">
        <v>2</v>
      </c>
      <c r="F506" s="46" t="n">
        <v>1</v>
      </c>
      <c r="G506" s="46" t="n">
        <v>0</v>
      </c>
      <c r="H506" s="46"/>
      <c r="I506" s="46"/>
      <c r="J506" s="46"/>
      <c r="K506" s="46"/>
      <c r="L506" s="46"/>
      <c r="M506" s="46"/>
      <c r="N506" s="46"/>
      <c r="O506" s="46"/>
      <c r="P506" s="46"/>
      <c r="Q506" s="46" t="n">
        <v>95</v>
      </c>
      <c r="R506" s="46" t="n">
        <v>1</v>
      </c>
      <c r="S506" s="48" t="n">
        <v>2</v>
      </c>
      <c r="U506" s="48" t="n">
        <v>79</v>
      </c>
      <c r="V506" s="48" t="n">
        <v>39</v>
      </c>
      <c r="W506" s="49"/>
      <c r="X506" s="48" t="n">
        <v>81</v>
      </c>
      <c r="Z506" s="75" t="n">
        <v>1</v>
      </c>
      <c r="AA506" s="46" t="n">
        <v>205</v>
      </c>
      <c r="AB506" s="46" t="n">
        <v>121</v>
      </c>
      <c r="AC506" s="50" t="n">
        <f aca="false">(AB506/AA506)*100</f>
        <v>59.0243902439024</v>
      </c>
    </row>
    <row r="507" s="42" customFormat="true" ht="12.75" hidden="false" customHeight="false" outlineLevel="0" collapsed="false">
      <c r="A507" s="45" t="n">
        <v>2</v>
      </c>
      <c r="B507" s="46" t="n">
        <v>69</v>
      </c>
      <c r="C507" s="46" t="n">
        <v>7</v>
      </c>
      <c r="D507" s="46" t="n">
        <v>5</v>
      </c>
      <c r="E507" s="46" t="n">
        <v>1</v>
      </c>
      <c r="F507" s="46" t="n">
        <v>0</v>
      </c>
      <c r="G507" s="46" t="n">
        <v>0</v>
      </c>
      <c r="H507" s="46"/>
      <c r="I507" s="46"/>
      <c r="J507" s="46"/>
      <c r="K507" s="46"/>
      <c r="L507" s="46"/>
      <c r="M507" s="46"/>
      <c r="N507" s="46"/>
      <c r="O507" s="46"/>
      <c r="P507" s="46"/>
      <c r="Q507" s="46" t="n">
        <v>74</v>
      </c>
      <c r="R507" s="46" t="n">
        <v>1</v>
      </c>
      <c r="S507" s="48" t="n">
        <v>1</v>
      </c>
      <c r="U507" s="48" t="n">
        <v>58</v>
      </c>
      <c r="V507" s="48" t="n">
        <v>30</v>
      </c>
      <c r="W507" s="49"/>
      <c r="X507" s="48" t="n">
        <v>65</v>
      </c>
      <c r="Z507" s="75" t="n">
        <v>12</v>
      </c>
      <c r="AA507" s="46" t="n">
        <v>171</v>
      </c>
      <c r="AB507" s="46" t="n">
        <v>95</v>
      </c>
      <c r="AC507" s="50" t="n">
        <f aca="false">(AB507/AA507)*100</f>
        <v>55.5555555555556</v>
      </c>
    </row>
    <row r="508" s="42" customFormat="true" ht="12.75" hidden="false" customHeight="false" outlineLevel="0" collapsed="false">
      <c r="A508" s="45" t="n">
        <v>3</v>
      </c>
      <c r="B508" s="46" t="n">
        <v>64</v>
      </c>
      <c r="C508" s="46" t="n">
        <v>12</v>
      </c>
      <c r="D508" s="46" t="n">
        <v>2</v>
      </c>
      <c r="E508" s="46" t="n">
        <v>0</v>
      </c>
      <c r="F508" s="46" t="n">
        <v>1</v>
      </c>
      <c r="G508" s="46" t="n">
        <v>0</v>
      </c>
      <c r="H508" s="46"/>
      <c r="I508" s="46"/>
      <c r="J508" s="46"/>
      <c r="K508" s="46"/>
      <c r="L508" s="46"/>
      <c r="M508" s="46"/>
      <c r="N508" s="46"/>
      <c r="O508" s="46"/>
      <c r="P508" s="46"/>
      <c r="Q508" s="46" t="n">
        <v>75</v>
      </c>
      <c r="R508" s="46" t="n">
        <v>0</v>
      </c>
      <c r="S508" s="48" t="n">
        <v>1</v>
      </c>
      <c r="U508" s="48" t="n">
        <v>72</v>
      </c>
      <c r="V508" s="48" t="n">
        <v>13</v>
      </c>
      <c r="W508" s="49"/>
      <c r="X508" s="48" t="n">
        <v>65</v>
      </c>
      <c r="Z508" s="75" t="n">
        <v>3</v>
      </c>
      <c r="AA508" s="46" t="n">
        <v>191</v>
      </c>
      <c r="AB508" s="46" t="n">
        <v>90</v>
      </c>
      <c r="AC508" s="50" t="n">
        <f aca="false">(AB508/AA508)*100</f>
        <v>47.1204188481675</v>
      </c>
    </row>
    <row r="509" s="55" customFormat="true" ht="12.75" hidden="false" customHeight="false" outlineLevel="0" collapsed="false">
      <c r="A509" s="52" t="s">
        <v>43</v>
      </c>
      <c r="B509" s="53" t="n">
        <f aca="false">SUM(B506:B508)</f>
        <v>220</v>
      </c>
      <c r="C509" s="53" t="n">
        <f aca="false">SUM(C506:C508)</f>
        <v>32</v>
      </c>
      <c r="D509" s="53" t="n">
        <f aca="false">SUM(D506:D508)</f>
        <v>10</v>
      </c>
      <c r="E509" s="53" t="n">
        <f aca="false">SUM(E506:E508)</f>
        <v>3</v>
      </c>
      <c r="F509" s="53" t="n">
        <f aca="false">SUM(F506:F508)</f>
        <v>2</v>
      </c>
      <c r="G509" s="53" t="n">
        <f aca="false">SUM(G506:G508)</f>
        <v>0</v>
      </c>
      <c r="H509" s="53" t="n">
        <f aca="false">SUM(H506:H508)</f>
        <v>0</v>
      </c>
      <c r="I509" s="53" t="n">
        <f aca="false">SUM(I506:I508)</f>
        <v>0</v>
      </c>
      <c r="J509" s="53" t="n">
        <f aca="false">SUM(J506:J508)</f>
        <v>0</v>
      </c>
      <c r="K509" s="53" t="n">
        <f aca="false">SUM(K506:K508)</f>
        <v>0</v>
      </c>
      <c r="L509" s="53" t="n">
        <f aca="false">SUM(L506:L508)</f>
        <v>0</v>
      </c>
      <c r="M509" s="53" t="n">
        <f aca="false">SUM(M506:M508)</f>
        <v>0</v>
      </c>
      <c r="N509" s="53" t="n">
        <f aca="false">SUM(N506:N508)</f>
        <v>0</v>
      </c>
      <c r="O509" s="53" t="n">
        <f aca="false">SUM(O506:O508)</f>
        <v>0</v>
      </c>
      <c r="P509" s="53" t="n">
        <f aca="false">SUM(P506:P508)</f>
        <v>0</v>
      </c>
      <c r="Q509" s="53" t="n">
        <f aca="false">SUM(Q506:Q508)</f>
        <v>244</v>
      </c>
      <c r="R509" s="53" t="n">
        <f aca="false">SUM(R506:R508)</f>
        <v>2</v>
      </c>
      <c r="S509" s="54" t="n">
        <f aca="false">SUM(S506:S508)</f>
        <v>4</v>
      </c>
      <c r="U509" s="56" t="n">
        <f aca="false">SUM(U506:U508)</f>
        <v>209</v>
      </c>
      <c r="V509" s="73" t="n">
        <f aca="false">SUM(V506:V508)</f>
        <v>82</v>
      </c>
      <c r="W509" s="57"/>
      <c r="X509" s="54" t="n">
        <f aca="false">SUM(X506:X508)</f>
        <v>211</v>
      </c>
      <c r="Z509" s="53" t="n">
        <f aca="false">SUM(Z506:Z508)</f>
        <v>16</v>
      </c>
      <c r="AA509" s="53" t="n">
        <f aca="false">SUM(AA506:AA508)</f>
        <v>567</v>
      </c>
      <c r="AB509" s="58" t="n">
        <f aca="false">SUM(AB506:AB508)</f>
        <v>306</v>
      </c>
      <c r="AC509" s="59" t="n">
        <f aca="false">(AB509/AA509)*100</f>
        <v>53.968253968254</v>
      </c>
    </row>
    <row r="510" s="42" customFormat="true" ht="13.5" hidden="false" customHeight="false" outlineLevel="0" collapsed="false">
      <c r="A510" s="7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U510" s="2"/>
      <c r="V510" s="2"/>
      <c r="W510" s="2"/>
      <c r="X510" s="2"/>
      <c r="Z510" s="61"/>
      <c r="AA510" s="61"/>
      <c r="AB510" s="61"/>
      <c r="AC510" s="5"/>
    </row>
    <row r="511" s="42" customFormat="true" ht="13.5" hidden="false" customHeight="false" outlineLevel="0" collapsed="false">
      <c r="A511" s="62" t="s">
        <v>270</v>
      </c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U511" s="63"/>
      <c r="V511" s="63"/>
      <c r="W511" s="64"/>
      <c r="X511" s="63"/>
      <c r="Z511" s="63"/>
      <c r="AA511" s="63"/>
      <c r="AB511" s="63"/>
      <c r="AC511" s="65"/>
    </row>
    <row r="512" s="42" customFormat="true" ht="12.75" hidden="false" customHeight="false" outlineLevel="0" collapsed="false">
      <c r="A512" s="45" t="s">
        <v>271</v>
      </c>
      <c r="B512" s="46" t="n">
        <v>53</v>
      </c>
      <c r="C512" s="46" t="n">
        <v>17</v>
      </c>
      <c r="D512" s="46" t="n">
        <v>14</v>
      </c>
      <c r="E512" s="46" t="n">
        <v>23</v>
      </c>
      <c r="F512" s="46" t="n">
        <v>4</v>
      </c>
      <c r="G512" s="46" t="n">
        <v>14</v>
      </c>
      <c r="H512" s="46" t="n">
        <v>8</v>
      </c>
      <c r="I512" s="46" t="n">
        <v>2</v>
      </c>
      <c r="J512" s="46" t="n">
        <v>18</v>
      </c>
      <c r="K512" s="46" t="n">
        <v>22</v>
      </c>
      <c r="L512" s="46" t="n">
        <v>33</v>
      </c>
      <c r="M512" s="46" t="n">
        <v>2</v>
      </c>
      <c r="N512" s="46" t="n">
        <v>0</v>
      </c>
      <c r="O512" s="46" t="n">
        <v>0</v>
      </c>
      <c r="P512" s="46" t="n">
        <v>43</v>
      </c>
      <c r="Q512" s="46"/>
      <c r="R512" s="47"/>
      <c r="S512" s="48"/>
      <c r="U512" s="48" t="n">
        <v>44</v>
      </c>
      <c r="V512" s="48" t="n">
        <v>69</v>
      </c>
      <c r="W512" s="49"/>
      <c r="X512" s="48" t="n">
        <v>85</v>
      </c>
      <c r="Z512" s="46" t="n">
        <v>9</v>
      </c>
      <c r="AA512" s="46" t="n">
        <v>640</v>
      </c>
      <c r="AB512" s="46" t="n">
        <v>154</v>
      </c>
      <c r="AC512" s="50" t="n">
        <f aca="false">(AB512/AA512)*100</f>
        <v>24.0625</v>
      </c>
    </row>
    <row r="513" s="42" customFormat="true" ht="12.75" hidden="false" customHeight="false" outlineLevel="0" collapsed="false">
      <c r="A513" s="45" t="s">
        <v>272</v>
      </c>
      <c r="B513" s="46" t="n">
        <v>75</v>
      </c>
      <c r="C513" s="46" t="n">
        <v>9</v>
      </c>
      <c r="D513" s="46" t="n">
        <v>7</v>
      </c>
      <c r="E513" s="46" t="n">
        <v>44</v>
      </c>
      <c r="F513" s="46" t="n">
        <v>4</v>
      </c>
      <c r="G513" s="46" t="n">
        <v>12</v>
      </c>
      <c r="H513" s="46" t="n">
        <v>1</v>
      </c>
      <c r="I513" s="46" t="n">
        <v>1</v>
      </c>
      <c r="J513" s="46" t="n">
        <v>28</v>
      </c>
      <c r="K513" s="46" t="n">
        <v>25</v>
      </c>
      <c r="L513" s="46" t="n">
        <v>39</v>
      </c>
      <c r="M513" s="46" t="n">
        <v>1</v>
      </c>
      <c r="N513" s="46" t="n">
        <v>1</v>
      </c>
      <c r="O513" s="46" t="n">
        <v>2</v>
      </c>
      <c r="P513" s="46" t="n">
        <v>48</v>
      </c>
      <c r="Q513" s="46"/>
      <c r="R513" s="47"/>
      <c r="S513" s="48"/>
      <c r="U513" s="48" t="n">
        <v>56</v>
      </c>
      <c r="V513" s="48" t="n">
        <v>111</v>
      </c>
      <c r="W513" s="49"/>
      <c r="X513" s="48" t="n">
        <v>139</v>
      </c>
      <c r="Z513" s="46" t="n">
        <v>7</v>
      </c>
      <c r="AA513" s="46" t="n">
        <v>581</v>
      </c>
      <c r="AB513" s="46" t="n">
        <v>192</v>
      </c>
      <c r="AC513" s="50" t="n">
        <f aca="false">(AB513/AA513)*100</f>
        <v>33.0464716006885</v>
      </c>
    </row>
    <row r="514" s="42" customFormat="true" ht="12.75" hidden="false" customHeight="false" outlineLevel="0" collapsed="false">
      <c r="A514" s="45" t="s">
        <v>273</v>
      </c>
      <c r="B514" s="46" t="n">
        <v>100</v>
      </c>
      <c r="C514" s="46" t="n">
        <v>27</v>
      </c>
      <c r="D514" s="46" t="n">
        <v>11</v>
      </c>
      <c r="E514" s="46" t="n">
        <v>27</v>
      </c>
      <c r="F514" s="46" t="n">
        <v>8</v>
      </c>
      <c r="G514" s="46" t="n">
        <v>25</v>
      </c>
      <c r="H514" s="46" t="n">
        <v>3</v>
      </c>
      <c r="I514" s="46" t="n">
        <v>0</v>
      </c>
      <c r="J514" s="46" t="n">
        <v>26</v>
      </c>
      <c r="K514" s="46" t="n">
        <v>50</v>
      </c>
      <c r="L514" s="46" t="n">
        <v>58</v>
      </c>
      <c r="M514" s="46" t="n">
        <v>3</v>
      </c>
      <c r="N514" s="46" t="n">
        <v>2</v>
      </c>
      <c r="O514" s="46" t="n">
        <v>0</v>
      </c>
      <c r="P514" s="46" t="n">
        <v>51</v>
      </c>
      <c r="Q514" s="46"/>
      <c r="R514" s="47"/>
      <c r="S514" s="48"/>
      <c r="U514" s="48" t="n">
        <v>73</v>
      </c>
      <c r="V514" s="48" t="n">
        <v>109</v>
      </c>
      <c r="W514" s="49"/>
      <c r="X514" s="48" t="n">
        <v>139</v>
      </c>
      <c r="Z514" s="46" t="n">
        <v>9</v>
      </c>
      <c r="AA514" s="46" t="n">
        <v>711</v>
      </c>
      <c r="AB514" s="46" t="n">
        <v>236</v>
      </c>
      <c r="AC514" s="50" t="n">
        <f aca="false">(AB514/AA514)*100</f>
        <v>33.1926863572433</v>
      </c>
    </row>
    <row r="515" s="42" customFormat="true" ht="12.75" hidden="false" customHeight="false" outlineLevel="0" collapsed="false">
      <c r="A515" s="45" t="s">
        <v>274</v>
      </c>
      <c r="B515" s="46" t="n">
        <v>58</v>
      </c>
      <c r="C515" s="46" t="n">
        <v>6</v>
      </c>
      <c r="D515" s="46" t="n">
        <v>8</v>
      </c>
      <c r="E515" s="46" t="n">
        <v>28</v>
      </c>
      <c r="F515" s="46" t="n">
        <v>8</v>
      </c>
      <c r="G515" s="46" t="n">
        <v>12</v>
      </c>
      <c r="H515" s="46" t="n">
        <v>1</v>
      </c>
      <c r="I515" s="46" t="n">
        <v>2</v>
      </c>
      <c r="J515" s="46" t="n">
        <v>16</v>
      </c>
      <c r="K515" s="46" t="n">
        <v>16</v>
      </c>
      <c r="L515" s="46" t="n">
        <v>31</v>
      </c>
      <c r="M515" s="46" t="n">
        <v>1</v>
      </c>
      <c r="N515" s="46" t="n">
        <v>1</v>
      </c>
      <c r="O515" s="46" t="n">
        <v>0</v>
      </c>
      <c r="P515" s="46" t="n">
        <v>33</v>
      </c>
      <c r="Q515" s="46"/>
      <c r="R515" s="47"/>
      <c r="S515" s="48"/>
      <c r="U515" s="48" t="n">
        <v>37</v>
      </c>
      <c r="V515" s="48" t="n">
        <v>72</v>
      </c>
      <c r="W515" s="49"/>
      <c r="X515" s="48" t="n">
        <v>75</v>
      </c>
      <c r="Z515" s="46" t="n">
        <v>3</v>
      </c>
      <c r="AA515" s="46" t="n">
        <v>421</v>
      </c>
      <c r="AB515" s="46" t="n">
        <v>134</v>
      </c>
      <c r="AC515" s="50" t="n">
        <f aca="false">(AB515/AA515)*100</f>
        <v>31.8289786223278</v>
      </c>
    </row>
    <row r="516" s="42" customFormat="true" ht="12.75" hidden="false" customHeight="false" outlineLevel="0" collapsed="false">
      <c r="A516" s="45" t="s">
        <v>275</v>
      </c>
      <c r="B516" s="46" t="n">
        <v>79</v>
      </c>
      <c r="C516" s="46" t="n">
        <v>9</v>
      </c>
      <c r="D516" s="46" t="n">
        <v>11</v>
      </c>
      <c r="E516" s="46" t="n">
        <v>45</v>
      </c>
      <c r="F516" s="46" t="n">
        <v>8</v>
      </c>
      <c r="G516" s="46" t="n">
        <v>29</v>
      </c>
      <c r="H516" s="46" t="n">
        <v>2</v>
      </c>
      <c r="I516" s="46" t="n">
        <v>0</v>
      </c>
      <c r="J516" s="46" t="n">
        <v>27</v>
      </c>
      <c r="K516" s="46" t="n">
        <v>12</v>
      </c>
      <c r="L516" s="46" t="n">
        <v>53</v>
      </c>
      <c r="M516" s="46" t="n">
        <v>1</v>
      </c>
      <c r="N516" s="46" t="n">
        <v>1</v>
      </c>
      <c r="O516" s="46" t="n">
        <v>0</v>
      </c>
      <c r="P516" s="46" t="n">
        <v>66</v>
      </c>
      <c r="Q516" s="46"/>
      <c r="R516" s="47"/>
      <c r="S516" s="48"/>
      <c r="U516" s="48" t="n">
        <v>58</v>
      </c>
      <c r="V516" s="48" t="n">
        <v>114</v>
      </c>
      <c r="W516" s="49"/>
      <c r="X516" s="48" t="n">
        <v>148</v>
      </c>
      <c r="Z516" s="46" t="n">
        <v>20</v>
      </c>
      <c r="AA516" s="46" t="n">
        <v>726</v>
      </c>
      <c r="AB516" s="46" t="n">
        <v>207</v>
      </c>
      <c r="AC516" s="50" t="n">
        <f aca="false">(AB516/AA516)*100</f>
        <v>28.5123966942149</v>
      </c>
    </row>
    <row r="517" s="42" customFormat="true" ht="12.75" hidden="false" customHeight="false" outlineLevel="0" collapsed="false">
      <c r="A517" s="45" t="s">
        <v>276</v>
      </c>
      <c r="B517" s="46" t="n">
        <v>7</v>
      </c>
      <c r="C517" s="46" t="n">
        <v>0</v>
      </c>
      <c r="D517" s="46" t="n">
        <v>0</v>
      </c>
      <c r="E517" s="46" t="n">
        <v>3</v>
      </c>
      <c r="F517" s="46" t="n">
        <v>1</v>
      </c>
      <c r="G517" s="46" t="n">
        <v>2</v>
      </c>
      <c r="H517" s="46" t="n">
        <v>0</v>
      </c>
      <c r="I517" s="46" t="n">
        <v>0</v>
      </c>
      <c r="J517" s="46" t="n">
        <v>0</v>
      </c>
      <c r="K517" s="46" t="n">
        <v>0</v>
      </c>
      <c r="L517" s="46" t="n">
        <v>10</v>
      </c>
      <c r="M517" s="46" t="n">
        <v>0</v>
      </c>
      <c r="N517" s="46" t="n">
        <v>0</v>
      </c>
      <c r="O517" s="46" t="n">
        <v>0</v>
      </c>
      <c r="P517" s="46" t="n">
        <v>5</v>
      </c>
      <c r="Q517" s="46"/>
      <c r="R517" s="47"/>
      <c r="S517" s="48"/>
      <c r="U517" s="48" t="n">
        <v>5</v>
      </c>
      <c r="V517" s="48" t="n">
        <v>15</v>
      </c>
      <c r="W517" s="49"/>
      <c r="X517" s="48" t="n">
        <v>16</v>
      </c>
      <c r="Z517" s="46" t="n">
        <v>2</v>
      </c>
      <c r="AA517" s="46" t="n">
        <v>102</v>
      </c>
      <c r="AB517" s="46" t="n">
        <v>24</v>
      </c>
      <c r="AC517" s="50" t="n">
        <f aca="false">(AB517/AA517)*100</f>
        <v>23.5294117647059</v>
      </c>
    </row>
    <row r="518" s="42" customFormat="true" ht="12.75" hidden="false" customHeight="false" outlineLevel="0" collapsed="false">
      <c r="A518" s="45" t="s">
        <v>277</v>
      </c>
      <c r="B518" s="46" t="n">
        <v>5</v>
      </c>
      <c r="C518" s="46" t="n">
        <v>1</v>
      </c>
      <c r="D518" s="46" t="n">
        <v>1</v>
      </c>
      <c r="E518" s="46" t="n">
        <v>7</v>
      </c>
      <c r="F518" s="46" t="n">
        <v>0</v>
      </c>
      <c r="G518" s="46" t="n">
        <v>2</v>
      </c>
      <c r="H518" s="46" t="n">
        <v>0</v>
      </c>
      <c r="I518" s="46" t="n">
        <v>0</v>
      </c>
      <c r="J518" s="46" t="n">
        <v>0</v>
      </c>
      <c r="K518" s="46" t="n">
        <v>2</v>
      </c>
      <c r="L518" s="46" t="n">
        <v>4</v>
      </c>
      <c r="M518" s="46" t="n">
        <v>2</v>
      </c>
      <c r="N518" s="46" t="n">
        <v>0</v>
      </c>
      <c r="O518" s="46" t="n">
        <v>0</v>
      </c>
      <c r="P518" s="46" t="n">
        <v>7</v>
      </c>
      <c r="Q518" s="46"/>
      <c r="R518" s="47"/>
      <c r="S518" s="48"/>
      <c r="U518" s="48" t="n">
        <v>3</v>
      </c>
      <c r="V518" s="48" t="n">
        <v>13</v>
      </c>
      <c r="W518" s="49"/>
      <c r="X518" s="48" t="n">
        <v>13</v>
      </c>
      <c r="Z518" s="46" t="n">
        <v>1</v>
      </c>
      <c r="AA518" s="46" t="n">
        <v>44</v>
      </c>
      <c r="AB518" s="46" t="n">
        <v>17</v>
      </c>
      <c r="AC518" s="50" t="n">
        <f aca="false">(AB518/AA518)*100</f>
        <v>38.6363636363636</v>
      </c>
    </row>
    <row r="519" s="42" customFormat="true" ht="12.75" hidden="false" customHeight="false" outlineLevel="0" collapsed="false">
      <c r="A519" s="45" t="s">
        <v>278</v>
      </c>
      <c r="B519" s="46" t="n">
        <v>21</v>
      </c>
      <c r="C519" s="46" t="n">
        <v>6</v>
      </c>
      <c r="D519" s="46" t="n">
        <v>4</v>
      </c>
      <c r="E519" s="46" t="n">
        <v>13</v>
      </c>
      <c r="F519" s="46" t="n">
        <v>6</v>
      </c>
      <c r="G519" s="46" t="n">
        <v>9</v>
      </c>
      <c r="H519" s="46" t="n">
        <v>1</v>
      </c>
      <c r="I519" s="46" t="n">
        <v>1</v>
      </c>
      <c r="J519" s="46" t="n">
        <v>10</v>
      </c>
      <c r="K519" s="46" t="n">
        <v>10</v>
      </c>
      <c r="L519" s="46" t="n">
        <v>7</v>
      </c>
      <c r="M519" s="46" t="n">
        <v>0</v>
      </c>
      <c r="N519" s="46" t="n">
        <v>0</v>
      </c>
      <c r="O519" s="46" t="n">
        <v>0</v>
      </c>
      <c r="P519" s="46" t="n">
        <v>23</v>
      </c>
      <c r="Q519" s="46"/>
      <c r="R519" s="47"/>
      <c r="S519" s="48"/>
      <c r="U519" s="48" t="n">
        <v>21</v>
      </c>
      <c r="V519" s="48" t="n">
        <v>29</v>
      </c>
      <c r="W519" s="49"/>
      <c r="X519" s="48" t="n">
        <v>43</v>
      </c>
      <c r="Z519" s="46" t="n">
        <v>3</v>
      </c>
      <c r="AA519" s="46" t="n">
        <v>166</v>
      </c>
      <c r="AB519" s="46" t="n">
        <v>65</v>
      </c>
      <c r="AC519" s="50" t="n">
        <f aca="false">(AB519/AA519)*100</f>
        <v>39.1566265060241</v>
      </c>
    </row>
    <row r="520" s="42" customFormat="true" ht="12.75" hidden="false" customHeight="false" outlineLevel="0" collapsed="false">
      <c r="A520" s="45" t="s">
        <v>279</v>
      </c>
      <c r="B520" s="46" t="n">
        <v>99</v>
      </c>
      <c r="C520" s="46" t="n">
        <v>10</v>
      </c>
      <c r="D520" s="46" t="n">
        <v>12</v>
      </c>
      <c r="E520" s="46" t="n">
        <v>35</v>
      </c>
      <c r="F520" s="46" t="n">
        <v>11</v>
      </c>
      <c r="G520" s="46" t="n">
        <v>35</v>
      </c>
      <c r="H520" s="46" t="n">
        <v>1</v>
      </c>
      <c r="I520" s="46" t="n">
        <v>2</v>
      </c>
      <c r="J520" s="46" t="n">
        <v>31</v>
      </c>
      <c r="K520" s="46" t="n">
        <v>27</v>
      </c>
      <c r="L520" s="46" t="n">
        <v>46</v>
      </c>
      <c r="M520" s="46" t="n">
        <v>3</v>
      </c>
      <c r="N520" s="46" t="n">
        <v>4</v>
      </c>
      <c r="O520" s="46" t="n">
        <v>0</v>
      </c>
      <c r="P520" s="46" t="n">
        <v>58</v>
      </c>
      <c r="Q520" s="46"/>
      <c r="R520" s="47"/>
      <c r="S520" s="48"/>
      <c r="U520" s="48" t="n">
        <v>88</v>
      </c>
      <c r="V520" s="48" t="n">
        <v>98</v>
      </c>
      <c r="W520" s="49"/>
      <c r="X520" s="48" t="n">
        <v>161</v>
      </c>
      <c r="Z520" s="46" t="n">
        <v>19</v>
      </c>
      <c r="AA520" s="46" t="n">
        <v>618</v>
      </c>
      <c r="AB520" s="46" t="n">
        <v>236</v>
      </c>
      <c r="AC520" s="50" t="n">
        <f aca="false">(AB520/AA520)*100</f>
        <v>38.1877022653722</v>
      </c>
    </row>
    <row r="521" s="42" customFormat="true" ht="12.75" hidden="false" customHeight="false" outlineLevel="0" collapsed="false">
      <c r="A521" s="45" t="s">
        <v>280</v>
      </c>
      <c r="B521" s="46" t="n">
        <v>12</v>
      </c>
      <c r="C521" s="46" t="n">
        <v>2</v>
      </c>
      <c r="D521" s="46" t="n">
        <v>0</v>
      </c>
      <c r="E521" s="46" t="n">
        <v>0</v>
      </c>
      <c r="F521" s="46" t="n">
        <v>0</v>
      </c>
      <c r="G521" s="46" t="n">
        <v>2</v>
      </c>
      <c r="H521" s="46" t="n">
        <v>1</v>
      </c>
      <c r="I521" s="46" t="n">
        <v>0</v>
      </c>
      <c r="J521" s="46" t="n">
        <v>2</v>
      </c>
      <c r="K521" s="46" t="n">
        <v>4</v>
      </c>
      <c r="L521" s="46" t="n">
        <v>9</v>
      </c>
      <c r="M521" s="46" t="n">
        <v>0</v>
      </c>
      <c r="N521" s="46" t="n">
        <v>0</v>
      </c>
      <c r="O521" s="46" t="n">
        <v>0</v>
      </c>
      <c r="P521" s="46" t="n">
        <v>1</v>
      </c>
      <c r="Q521" s="46"/>
      <c r="R521" s="47"/>
      <c r="S521" s="48"/>
      <c r="U521" s="48" t="n">
        <v>13</v>
      </c>
      <c r="V521" s="48" t="n">
        <v>2</v>
      </c>
      <c r="W521" s="49"/>
      <c r="X521" s="48" t="n">
        <v>10</v>
      </c>
      <c r="Z521" s="46" t="n">
        <v>3</v>
      </c>
      <c r="AA521" s="46" t="n">
        <v>51</v>
      </c>
      <c r="AB521" s="46" t="n">
        <v>18</v>
      </c>
      <c r="AC521" s="50" t="n">
        <f aca="false">(AB521/AA521)*100</f>
        <v>35.2941176470588</v>
      </c>
    </row>
    <row r="522" s="42" customFormat="true" ht="12.75" hidden="false" customHeight="false" outlineLevel="0" collapsed="false">
      <c r="A522" s="45" t="s">
        <v>281</v>
      </c>
      <c r="B522" s="46" t="n">
        <v>38</v>
      </c>
      <c r="C522" s="46" t="n">
        <v>10</v>
      </c>
      <c r="D522" s="46" t="n">
        <v>3</v>
      </c>
      <c r="E522" s="46" t="n">
        <v>9</v>
      </c>
      <c r="F522" s="46" t="n">
        <v>6</v>
      </c>
      <c r="G522" s="46" t="n">
        <v>9</v>
      </c>
      <c r="H522" s="46" t="n">
        <v>2</v>
      </c>
      <c r="I522" s="46" t="n">
        <v>0</v>
      </c>
      <c r="J522" s="46" t="n">
        <v>21</v>
      </c>
      <c r="K522" s="46" t="n">
        <v>5</v>
      </c>
      <c r="L522" s="46" t="n">
        <v>21</v>
      </c>
      <c r="M522" s="46" t="n">
        <v>0</v>
      </c>
      <c r="N522" s="46" t="n">
        <v>0</v>
      </c>
      <c r="O522" s="46" t="n">
        <v>0</v>
      </c>
      <c r="P522" s="46" t="n">
        <v>19</v>
      </c>
      <c r="Q522" s="46"/>
      <c r="R522" s="47"/>
      <c r="S522" s="48"/>
      <c r="U522" s="48" t="n">
        <v>30</v>
      </c>
      <c r="V522" s="48" t="n">
        <v>37</v>
      </c>
      <c r="W522" s="49"/>
      <c r="X522" s="48" t="n">
        <v>52</v>
      </c>
      <c r="Z522" s="46" t="n">
        <v>13</v>
      </c>
      <c r="AA522" s="46" t="n">
        <v>284</v>
      </c>
      <c r="AB522" s="46" t="n">
        <v>84</v>
      </c>
      <c r="AC522" s="50" t="n">
        <f aca="false">(AB522/AA522)*100</f>
        <v>29.5774647887324</v>
      </c>
    </row>
    <row r="523" s="42" customFormat="true" ht="12.75" hidden="false" customHeight="false" outlineLevel="0" collapsed="false">
      <c r="A523" s="45" t="s">
        <v>282</v>
      </c>
      <c r="B523" s="46" t="n">
        <v>95</v>
      </c>
      <c r="C523" s="46" t="n">
        <v>9</v>
      </c>
      <c r="D523" s="46" t="n">
        <v>9</v>
      </c>
      <c r="E523" s="46" t="n">
        <v>9</v>
      </c>
      <c r="F523" s="46" t="n">
        <v>5</v>
      </c>
      <c r="G523" s="46" t="n">
        <v>18</v>
      </c>
      <c r="H523" s="46" t="n">
        <v>5</v>
      </c>
      <c r="I523" s="46" t="n">
        <v>1</v>
      </c>
      <c r="J523" s="46" t="n">
        <v>28</v>
      </c>
      <c r="K523" s="46" t="n">
        <v>30</v>
      </c>
      <c r="L523" s="46" t="n">
        <v>38</v>
      </c>
      <c r="M523" s="46" t="n">
        <v>0</v>
      </c>
      <c r="N523" s="46" t="n">
        <v>5</v>
      </c>
      <c r="O523" s="46" t="n">
        <v>3</v>
      </c>
      <c r="P523" s="46" t="n">
        <v>24</v>
      </c>
      <c r="Q523" s="46"/>
      <c r="R523" s="47"/>
      <c r="S523" s="48"/>
      <c r="U523" s="48" t="n">
        <v>66</v>
      </c>
      <c r="V523" s="48" t="n">
        <v>59</v>
      </c>
      <c r="W523" s="49"/>
      <c r="X523" s="48" t="n">
        <v>105</v>
      </c>
      <c r="Z523" s="46" t="n">
        <v>3</v>
      </c>
      <c r="AA523" s="46" t="n">
        <v>430</v>
      </c>
      <c r="AB523" s="46" t="n">
        <v>165</v>
      </c>
      <c r="AC523" s="50" t="n">
        <f aca="false">(AB523/AA523)*100</f>
        <v>38.3720930232558</v>
      </c>
    </row>
    <row r="524" s="42" customFormat="true" ht="12.75" hidden="false" customHeight="false" outlineLevel="0" collapsed="false">
      <c r="A524" s="45" t="s">
        <v>283</v>
      </c>
      <c r="B524" s="46" t="n">
        <v>17</v>
      </c>
      <c r="C524" s="46" t="n">
        <v>2</v>
      </c>
      <c r="D524" s="46" t="n">
        <v>1</v>
      </c>
      <c r="E524" s="46" t="n">
        <v>11</v>
      </c>
      <c r="F524" s="46" t="n">
        <v>4</v>
      </c>
      <c r="G524" s="46" t="n">
        <v>4</v>
      </c>
      <c r="H524" s="46" t="n">
        <v>2</v>
      </c>
      <c r="I524" s="46" t="n">
        <v>0</v>
      </c>
      <c r="J524" s="46" t="n">
        <v>2</v>
      </c>
      <c r="K524" s="46" t="n">
        <v>4</v>
      </c>
      <c r="L524" s="46" t="n">
        <v>8</v>
      </c>
      <c r="M524" s="46" t="n">
        <v>1</v>
      </c>
      <c r="N524" s="46" t="n">
        <v>1</v>
      </c>
      <c r="O524" s="46" t="n">
        <v>0</v>
      </c>
      <c r="P524" s="46" t="n">
        <v>18</v>
      </c>
      <c r="Q524" s="46"/>
      <c r="R524" s="47"/>
      <c r="S524" s="48"/>
      <c r="U524" s="48" t="n">
        <v>15</v>
      </c>
      <c r="V524" s="48" t="n">
        <v>21</v>
      </c>
      <c r="W524" s="49"/>
      <c r="X524" s="48" t="n">
        <v>35</v>
      </c>
      <c r="Z524" s="46" t="n">
        <v>0</v>
      </c>
      <c r="AA524" s="46" t="n">
        <v>129</v>
      </c>
      <c r="AB524" s="46" t="n">
        <v>46</v>
      </c>
      <c r="AC524" s="50" t="n">
        <f aca="false">(AB524/AA524)*100</f>
        <v>35.6589147286822</v>
      </c>
    </row>
    <row r="525" s="42" customFormat="true" ht="12.75" hidden="false" customHeight="false" outlineLevel="0" collapsed="false">
      <c r="A525" s="45" t="s">
        <v>284</v>
      </c>
      <c r="B525" s="46" t="n">
        <v>22</v>
      </c>
      <c r="C525" s="46" t="n">
        <v>5</v>
      </c>
      <c r="D525" s="46" t="n">
        <v>6</v>
      </c>
      <c r="E525" s="46" t="n">
        <v>13</v>
      </c>
      <c r="F525" s="46" t="n">
        <v>2</v>
      </c>
      <c r="G525" s="46" t="n">
        <v>8</v>
      </c>
      <c r="H525" s="46" t="n">
        <v>0</v>
      </c>
      <c r="I525" s="46" t="n">
        <v>1</v>
      </c>
      <c r="J525" s="46" t="n">
        <v>3</v>
      </c>
      <c r="K525" s="46" t="n">
        <v>3</v>
      </c>
      <c r="L525" s="46" t="n">
        <v>22</v>
      </c>
      <c r="M525" s="46" t="n">
        <v>1</v>
      </c>
      <c r="N525" s="46" t="n">
        <v>0</v>
      </c>
      <c r="O525" s="46" t="n">
        <v>0</v>
      </c>
      <c r="P525" s="46" t="n">
        <v>21</v>
      </c>
      <c r="Q525" s="46"/>
      <c r="R525" s="47"/>
      <c r="S525" s="48"/>
      <c r="U525" s="48" t="n">
        <v>21</v>
      </c>
      <c r="V525" s="48" t="n">
        <v>30</v>
      </c>
      <c r="W525" s="49"/>
      <c r="X525" s="48" t="n">
        <v>36</v>
      </c>
      <c r="Z525" s="46" t="n">
        <v>8</v>
      </c>
      <c r="AA525" s="46" t="n">
        <v>107</v>
      </c>
      <c r="AB525" s="46" t="n">
        <v>68</v>
      </c>
      <c r="AC525" s="50" t="n">
        <f aca="false">(AB525/AA525)*100</f>
        <v>63.5514018691589</v>
      </c>
    </row>
    <row r="526" s="42" customFormat="true" ht="12.75" hidden="false" customHeight="false" outlineLevel="0" collapsed="false">
      <c r="A526" s="45" t="s">
        <v>285</v>
      </c>
      <c r="B526" s="46" t="n">
        <v>60</v>
      </c>
      <c r="C526" s="46" t="n">
        <v>7</v>
      </c>
      <c r="D526" s="46" t="n">
        <v>3</v>
      </c>
      <c r="E526" s="46" t="n">
        <v>16</v>
      </c>
      <c r="F526" s="46" t="n">
        <v>2</v>
      </c>
      <c r="G526" s="46" t="n">
        <v>14</v>
      </c>
      <c r="H526" s="46" t="n">
        <v>2</v>
      </c>
      <c r="I526" s="46" t="n">
        <v>1</v>
      </c>
      <c r="J526" s="46" t="n">
        <v>17</v>
      </c>
      <c r="K526" s="46" t="n">
        <v>14</v>
      </c>
      <c r="L526" s="46" t="n">
        <v>42</v>
      </c>
      <c r="M526" s="46" t="n">
        <v>1</v>
      </c>
      <c r="N526" s="46" t="n">
        <v>0</v>
      </c>
      <c r="O526" s="46" t="n">
        <v>0</v>
      </c>
      <c r="P526" s="46" t="n">
        <v>27</v>
      </c>
      <c r="Q526" s="46"/>
      <c r="R526" s="47"/>
      <c r="S526" s="48"/>
      <c r="U526" s="48" t="n">
        <v>47</v>
      </c>
      <c r="V526" s="48" t="n">
        <v>46</v>
      </c>
      <c r="W526" s="49"/>
      <c r="X526" s="48" t="n">
        <v>67</v>
      </c>
      <c r="Z526" s="46" t="n">
        <v>0</v>
      </c>
      <c r="AA526" s="46"/>
      <c r="AB526" s="46" t="n">
        <v>129</v>
      </c>
      <c r="AC526" s="50"/>
    </row>
    <row r="527" s="55" customFormat="true" ht="12.75" hidden="false" customHeight="false" outlineLevel="0" collapsed="false">
      <c r="A527" s="52" t="s">
        <v>43</v>
      </c>
      <c r="B527" s="53" t="n">
        <f aca="false">SUM(B512:B526)</f>
        <v>741</v>
      </c>
      <c r="C527" s="53" t="n">
        <f aca="false">SUM(C512:C526)</f>
        <v>120</v>
      </c>
      <c r="D527" s="53" t="n">
        <f aca="false">SUM(D512:D526)</f>
        <v>90</v>
      </c>
      <c r="E527" s="53" t="n">
        <f aca="false">SUM(E512:E526)</f>
        <v>283</v>
      </c>
      <c r="F527" s="53" t="n">
        <f aca="false">SUM(F512:F526)</f>
        <v>69</v>
      </c>
      <c r="G527" s="53" t="n">
        <f aca="false">SUM(G512:G526)</f>
        <v>195</v>
      </c>
      <c r="H527" s="53" t="n">
        <f aca="false">SUM(H512:H526)</f>
        <v>29</v>
      </c>
      <c r="I527" s="53" t="n">
        <f aca="false">SUM(I512:I526)</f>
        <v>11</v>
      </c>
      <c r="J527" s="53" t="n">
        <f aca="false">SUM(J512:J526)</f>
        <v>229</v>
      </c>
      <c r="K527" s="53" t="n">
        <f aca="false">SUM(K512:K526)</f>
        <v>224</v>
      </c>
      <c r="L527" s="53" t="n">
        <f aca="false">SUM(L512:L526)</f>
        <v>421</v>
      </c>
      <c r="M527" s="53" t="n">
        <f aca="false">SUM(M512:M526)</f>
        <v>16</v>
      </c>
      <c r="N527" s="53" t="n">
        <f aca="false">SUM(N512:N526)</f>
        <v>15</v>
      </c>
      <c r="O527" s="53" t="n">
        <f aca="false">SUM(O512:O526)</f>
        <v>5</v>
      </c>
      <c r="P527" s="53" t="n">
        <f aca="false">SUM(P512:P526)</f>
        <v>444</v>
      </c>
      <c r="Q527" s="53" t="n">
        <f aca="false">SUM(Q512:Q526)</f>
        <v>0</v>
      </c>
      <c r="R527" s="53" t="n">
        <f aca="false">SUM(R512:R526)</f>
        <v>0</v>
      </c>
      <c r="S527" s="54" t="n">
        <f aca="false">SUM(S512:S526)</f>
        <v>0</v>
      </c>
      <c r="U527" s="56" t="n">
        <f aca="false">SUM(U512:U526)</f>
        <v>577</v>
      </c>
      <c r="V527" s="73" t="n">
        <f aca="false">SUM(V512:V526)</f>
        <v>825</v>
      </c>
      <c r="W527" s="57"/>
      <c r="X527" s="54" t="n">
        <f aca="false">SUM(X512:X526)</f>
        <v>1124</v>
      </c>
      <c r="Z527" s="53" t="n">
        <f aca="false">SUM(Z512:Z526)</f>
        <v>100</v>
      </c>
      <c r="AA527" s="53" t="n">
        <f aca="false">SUM(AA512:AA526)</f>
        <v>5010</v>
      </c>
      <c r="AB527" s="58" t="n">
        <f aca="false">SUM(AB512:AB526)</f>
        <v>1775</v>
      </c>
      <c r="AC527" s="59" t="n">
        <f aca="false">(AB527/AA527)*100</f>
        <v>35.4291417165669</v>
      </c>
    </row>
    <row r="528" s="42" customFormat="true" ht="13.5" hidden="false" customHeight="false" outlineLevel="0" collapsed="false">
      <c r="A528" s="7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U528" s="2"/>
      <c r="V528" s="2"/>
      <c r="W528" s="2"/>
      <c r="X528" s="2"/>
      <c r="Z528" s="61"/>
      <c r="AA528" s="61"/>
      <c r="AB528" s="61"/>
      <c r="AC528" s="5"/>
    </row>
    <row r="529" s="42" customFormat="true" ht="13.5" hidden="false" customHeight="false" outlineLevel="0" collapsed="false">
      <c r="A529" s="40" t="s">
        <v>286</v>
      </c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U529" s="69"/>
      <c r="V529" s="69"/>
      <c r="W529" s="70"/>
      <c r="X529" s="69"/>
      <c r="Z529" s="69"/>
      <c r="AA529" s="69"/>
      <c r="AB529" s="69"/>
      <c r="AC529" s="71"/>
    </row>
    <row r="530" s="42" customFormat="true" ht="12.75" hidden="false" customHeight="false" outlineLevel="0" collapsed="false">
      <c r="A530" s="45" t="s">
        <v>287</v>
      </c>
      <c r="B530" s="46" t="n">
        <v>183</v>
      </c>
      <c r="C530" s="46" t="n">
        <v>40</v>
      </c>
      <c r="D530" s="46" t="n">
        <v>7</v>
      </c>
      <c r="E530" s="46" t="n">
        <v>9</v>
      </c>
      <c r="F530" s="46" t="n">
        <v>5</v>
      </c>
      <c r="G530" s="46" t="n">
        <v>1</v>
      </c>
      <c r="H530" s="46"/>
      <c r="I530" s="46"/>
      <c r="J530" s="46"/>
      <c r="K530" s="46"/>
      <c r="L530" s="46"/>
      <c r="M530" s="46"/>
      <c r="N530" s="46"/>
      <c r="O530" s="46"/>
      <c r="P530" s="46"/>
      <c r="Q530" s="46" t="n">
        <v>218</v>
      </c>
      <c r="R530" s="46" t="n">
        <v>4</v>
      </c>
      <c r="S530" s="48" t="n">
        <v>9</v>
      </c>
      <c r="U530" s="48" t="n">
        <v>182</v>
      </c>
      <c r="V530" s="48" t="n">
        <v>70</v>
      </c>
      <c r="W530" s="49"/>
      <c r="X530" s="48" t="n">
        <v>171</v>
      </c>
      <c r="Z530" s="75" t="n">
        <v>46</v>
      </c>
      <c r="AA530" s="46" t="n">
        <v>496</v>
      </c>
      <c r="AB530" s="46" t="n">
        <v>282</v>
      </c>
      <c r="AC530" s="50" t="n">
        <f aca="false">(AB530/AA530)*100</f>
        <v>56.8548387096774</v>
      </c>
    </row>
    <row r="531" s="42" customFormat="true" ht="12.75" hidden="false" customHeight="false" outlineLevel="0" collapsed="false">
      <c r="A531" s="45" t="s">
        <v>288</v>
      </c>
      <c r="B531" s="46" t="n">
        <v>95</v>
      </c>
      <c r="C531" s="46" t="n">
        <v>10</v>
      </c>
      <c r="D531" s="46" t="n">
        <v>14</v>
      </c>
      <c r="E531" s="46" t="n">
        <v>4</v>
      </c>
      <c r="F531" s="46" t="n">
        <v>1</v>
      </c>
      <c r="G531" s="46" t="n">
        <v>3</v>
      </c>
      <c r="H531" s="46"/>
      <c r="I531" s="46"/>
      <c r="J531" s="46"/>
      <c r="K531" s="46"/>
      <c r="L531" s="46"/>
      <c r="M531" s="46"/>
      <c r="N531" s="46"/>
      <c r="O531" s="46"/>
      <c r="P531" s="46"/>
      <c r="Q531" s="46" t="n">
        <v>105</v>
      </c>
      <c r="R531" s="46" t="n">
        <v>1</v>
      </c>
      <c r="S531" s="48" t="n">
        <v>4</v>
      </c>
      <c r="U531" s="48" t="n">
        <v>89</v>
      </c>
      <c r="V531" s="48" t="n">
        <v>47</v>
      </c>
      <c r="W531" s="49"/>
      <c r="X531" s="48" t="n">
        <v>89</v>
      </c>
      <c r="Z531" s="75" t="n">
        <v>29</v>
      </c>
      <c r="AA531" s="46" t="n">
        <v>276</v>
      </c>
      <c r="AB531" s="46" t="n">
        <v>138</v>
      </c>
      <c r="AC531" s="50" t="n">
        <f aca="false">(AB531/AA531)*100</f>
        <v>50</v>
      </c>
    </row>
    <row r="532" s="42" customFormat="true" ht="12.75" hidden="false" customHeight="false" outlineLevel="0" collapsed="false">
      <c r="A532" s="45" t="s">
        <v>289</v>
      </c>
      <c r="B532" s="46" t="n">
        <v>274</v>
      </c>
      <c r="C532" s="46" t="n">
        <v>35</v>
      </c>
      <c r="D532" s="46" t="n">
        <v>18</v>
      </c>
      <c r="E532" s="46" t="n">
        <v>5</v>
      </c>
      <c r="F532" s="46" t="n">
        <v>5</v>
      </c>
      <c r="G532" s="46" t="n">
        <v>6</v>
      </c>
      <c r="H532" s="46"/>
      <c r="I532" s="46"/>
      <c r="J532" s="46"/>
      <c r="K532" s="46"/>
      <c r="L532" s="46"/>
      <c r="M532" s="46"/>
      <c r="N532" s="46"/>
      <c r="O532" s="46"/>
      <c r="P532" s="46"/>
      <c r="Q532" s="46" t="n">
        <v>299</v>
      </c>
      <c r="R532" s="46" t="n">
        <v>6</v>
      </c>
      <c r="S532" s="48" t="n">
        <v>7</v>
      </c>
      <c r="U532" s="48" t="n">
        <v>252</v>
      </c>
      <c r="V532" s="48" t="n">
        <v>94</v>
      </c>
      <c r="W532" s="49"/>
      <c r="X532" s="48" t="n">
        <v>217</v>
      </c>
      <c r="Z532" s="75" t="n">
        <v>71</v>
      </c>
      <c r="AA532" s="46" t="n">
        <v>577</v>
      </c>
      <c r="AB532" s="46" t="n">
        <v>375</v>
      </c>
      <c r="AC532" s="50" t="n">
        <f aca="false">(AB532/AA532)*100</f>
        <v>64.9913344887348</v>
      </c>
    </row>
    <row r="533" s="42" customFormat="true" ht="12.75" hidden="false" customHeight="false" outlineLevel="0" collapsed="false">
      <c r="A533" s="45" t="s">
        <v>290</v>
      </c>
      <c r="B533" s="46" t="n">
        <v>179</v>
      </c>
      <c r="C533" s="46" t="n">
        <v>29</v>
      </c>
      <c r="D533" s="46" t="n">
        <v>5</v>
      </c>
      <c r="E533" s="46" t="n">
        <v>8</v>
      </c>
      <c r="F533" s="46" t="n">
        <v>2</v>
      </c>
      <c r="G533" s="46" t="n">
        <v>4</v>
      </c>
      <c r="H533" s="46"/>
      <c r="I533" s="46"/>
      <c r="J533" s="46"/>
      <c r="K533" s="46"/>
      <c r="L533" s="46"/>
      <c r="M533" s="46"/>
      <c r="N533" s="46"/>
      <c r="O533" s="46"/>
      <c r="P533" s="46"/>
      <c r="Q533" s="46" t="n">
        <v>185</v>
      </c>
      <c r="R533" s="46" t="n">
        <v>3</v>
      </c>
      <c r="S533" s="48" t="n">
        <v>8</v>
      </c>
      <c r="U533" s="48" t="n">
        <v>158</v>
      </c>
      <c r="V533" s="48" t="n">
        <v>65</v>
      </c>
      <c r="W533" s="49"/>
      <c r="X533" s="48" t="n">
        <v>162</v>
      </c>
      <c r="Z533" s="75" t="n">
        <v>35</v>
      </c>
      <c r="AA533" s="46" t="n">
        <v>377</v>
      </c>
      <c r="AB533" s="46" t="n">
        <v>248</v>
      </c>
      <c r="AC533" s="50" t="n">
        <f aca="false">(AB533/AA533)*100</f>
        <v>65.7824933687003</v>
      </c>
    </row>
    <row r="534" s="42" customFormat="true" ht="12.75" hidden="false" customHeight="false" outlineLevel="0" collapsed="false">
      <c r="A534" s="45" t="s">
        <v>291</v>
      </c>
      <c r="B534" s="46" t="n">
        <v>84</v>
      </c>
      <c r="C534" s="46" t="n">
        <v>21</v>
      </c>
      <c r="D534" s="46" t="n">
        <v>8</v>
      </c>
      <c r="E534" s="46" t="n">
        <v>14</v>
      </c>
      <c r="F534" s="46" t="n">
        <v>5</v>
      </c>
      <c r="G534" s="46" t="n">
        <v>2</v>
      </c>
      <c r="H534" s="46"/>
      <c r="I534" s="46"/>
      <c r="J534" s="46"/>
      <c r="K534" s="46"/>
      <c r="L534" s="46"/>
      <c r="M534" s="46"/>
      <c r="N534" s="46"/>
      <c r="O534" s="46"/>
      <c r="P534" s="46"/>
      <c r="Q534" s="46" t="n">
        <v>99</v>
      </c>
      <c r="R534" s="46" t="n">
        <v>6</v>
      </c>
      <c r="S534" s="48" t="n">
        <v>13</v>
      </c>
      <c r="U534" s="48" t="n">
        <v>78</v>
      </c>
      <c r="V534" s="48" t="n">
        <v>73</v>
      </c>
      <c r="W534" s="49"/>
      <c r="X534" s="48" t="n">
        <v>96</v>
      </c>
      <c r="Z534" s="75" t="n">
        <v>12</v>
      </c>
      <c r="AA534" s="46" t="n">
        <v>391</v>
      </c>
      <c r="AB534" s="46" t="n">
        <v>160</v>
      </c>
      <c r="AC534" s="50" t="n">
        <f aca="false">(AB534/AA534)*100</f>
        <v>40.920716112532</v>
      </c>
    </row>
    <row r="535" s="42" customFormat="true" ht="12.75" hidden="false" customHeight="false" outlineLevel="0" collapsed="false">
      <c r="A535" s="45" t="s">
        <v>292</v>
      </c>
      <c r="B535" s="46" t="n">
        <v>86</v>
      </c>
      <c r="C535" s="46" t="n">
        <v>19</v>
      </c>
      <c r="D535" s="46" t="n">
        <v>0</v>
      </c>
      <c r="E535" s="46" t="n">
        <v>6</v>
      </c>
      <c r="F535" s="46" t="n">
        <v>4</v>
      </c>
      <c r="G535" s="46" t="n">
        <v>0</v>
      </c>
      <c r="H535" s="46"/>
      <c r="I535" s="46"/>
      <c r="J535" s="46"/>
      <c r="K535" s="46"/>
      <c r="L535" s="46"/>
      <c r="M535" s="46"/>
      <c r="N535" s="46"/>
      <c r="O535" s="46"/>
      <c r="P535" s="46"/>
      <c r="Q535" s="46" t="n">
        <v>109</v>
      </c>
      <c r="R535" s="46" t="n">
        <v>2</v>
      </c>
      <c r="S535" s="48" t="n">
        <v>10</v>
      </c>
      <c r="U535" s="48" t="n">
        <v>91</v>
      </c>
      <c r="V535" s="48" t="n">
        <v>35</v>
      </c>
      <c r="W535" s="49"/>
      <c r="X535" s="48" t="n">
        <v>96</v>
      </c>
      <c r="Z535" s="75" t="n">
        <v>19</v>
      </c>
      <c r="AA535" s="46" t="n">
        <v>352</v>
      </c>
      <c r="AB535" s="46" t="n">
        <v>137</v>
      </c>
      <c r="AC535" s="50" t="n">
        <f aca="false">(AB535/AA535)*100</f>
        <v>38.9204545454545</v>
      </c>
    </row>
    <row r="536" s="42" customFormat="true" ht="13.5" hidden="false" customHeight="false" outlineLevel="0" collapsed="false">
      <c r="A536" s="45" t="s">
        <v>293</v>
      </c>
      <c r="B536" s="46" t="n">
        <v>38</v>
      </c>
      <c r="C536" s="46" t="n">
        <v>7</v>
      </c>
      <c r="D536" s="46" t="n">
        <v>0</v>
      </c>
      <c r="E536" s="46" t="n">
        <v>0</v>
      </c>
      <c r="F536" s="46" t="n">
        <v>0</v>
      </c>
      <c r="G536" s="46" t="n">
        <v>0</v>
      </c>
      <c r="H536" s="46"/>
      <c r="I536" s="46"/>
      <c r="J536" s="46"/>
      <c r="K536" s="46"/>
      <c r="L536" s="46"/>
      <c r="M536" s="46"/>
      <c r="N536" s="46"/>
      <c r="O536" s="46"/>
      <c r="P536" s="46"/>
      <c r="Q536" s="46" t="n">
        <v>42</v>
      </c>
      <c r="R536" s="46" t="n">
        <v>0</v>
      </c>
      <c r="S536" s="48" t="n">
        <v>0</v>
      </c>
      <c r="U536" s="48" t="n">
        <v>36</v>
      </c>
      <c r="V536" s="48" t="n">
        <v>9</v>
      </c>
      <c r="W536" s="49"/>
      <c r="X536" s="48" t="n">
        <v>36</v>
      </c>
      <c r="Z536" s="75" t="n">
        <v>11</v>
      </c>
      <c r="AA536" s="46" t="n">
        <v>96</v>
      </c>
      <c r="AB536" s="46" t="n">
        <v>48</v>
      </c>
      <c r="AC536" s="50" t="n">
        <f aca="false">(AB536/AA536)*100</f>
        <v>50</v>
      </c>
    </row>
    <row r="537" s="42" customFormat="true" ht="13.5" hidden="false" customHeight="false" outlineLevel="0" collapsed="false">
      <c r="A537" s="40" t="s">
        <v>294</v>
      </c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U537" s="69"/>
      <c r="V537" s="69"/>
      <c r="W537" s="70"/>
      <c r="X537" s="69"/>
      <c r="Z537" s="69"/>
      <c r="AA537" s="69"/>
      <c r="AB537" s="69"/>
      <c r="AC537" s="71"/>
    </row>
    <row r="538" s="42" customFormat="true" ht="12.75" hidden="false" customHeight="false" outlineLevel="0" collapsed="false">
      <c r="A538" s="45" t="s">
        <v>295</v>
      </c>
      <c r="B538" s="46" t="n">
        <v>30</v>
      </c>
      <c r="C538" s="46" t="n">
        <v>3</v>
      </c>
      <c r="D538" s="46" t="n">
        <v>0</v>
      </c>
      <c r="E538" s="46" t="n">
        <v>0</v>
      </c>
      <c r="F538" s="46" t="n">
        <v>0</v>
      </c>
      <c r="G538" s="46" t="n">
        <v>0</v>
      </c>
      <c r="H538" s="46"/>
      <c r="I538" s="46"/>
      <c r="J538" s="46"/>
      <c r="K538" s="46"/>
      <c r="L538" s="46"/>
      <c r="M538" s="46"/>
      <c r="N538" s="46"/>
      <c r="O538" s="46"/>
      <c r="P538" s="46"/>
      <c r="Q538" s="46" t="n">
        <v>32</v>
      </c>
      <c r="R538" s="46" t="n">
        <v>0</v>
      </c>
      <c r="S538" s="48" t="n">
        <v>1</v>
      </c>
      <c r="U538" s="48" t="n">
        <v>21</v>
      </c>
      <c r="V538" s="48" t="n">
        <v>13</v>
      </c>
      <c r="W538" s="49"/>
      <c r="X538" s="48" t="n">
        <v>22</v>
      </c>
      <c r="Z538" s="75" t="n">
        <v>4</v>
      </c>
      <c r="AA538" s="46" t="n">
        <v>76</v>
      </c>
      <c r="AB538" s="46" t="n">
        <v>37</v>
      </c>
      <c r="AC538" s="50" t="n">
        <f aca="false">(AB538/AA538)*100</f>
        <v>48.6842105263158</v>
      </c>
    </row>
    <row r="539" s="42" customFormat="true" ht="12.75" hidden="false" customHeight="false" outlineLevel="0" collapsed="false">
      <c r="A539" s="45" t="s">
        <v>296</v>
      </c>
      <c r="B539" s="46" t="n">
        <v>87</v>
      </c>
      <c r="C539" s="46" t="n">
        <v>16</v>
      </c>
      <c r="D539" s="46" t="n">
        <v>3</v>
      </c>
      <c r="E539" s="46" t="n">
        <v>1</v>
      </c>
      <c r="F539" s="46" t="n">
        <v>2</v>
      </c>
      <c r="G539" s="46" t="n">
        <v>1</v>
      </c>
      <c r="H539" s="46"/>
      <c r="I539" s="46"/>
      <c r="J539" s="46"/>
      <c r="K539" s="46"/>
      <c r="L539" s="46"/>
      <c r="M539" s="46"/>
      <c r="N539" s="46"/>
      <c r="O539" s="46"/>
      <c r="P539" s="46"/>
      <c r="Q539" s="46" t="n">
        <v>93</v>
      </c>
      <c r="R539" s="46" t="n">
        <v>2</v>
      </c>
      <c r="S539" s="48" t="n">
        <v>2</v>
      </c>
      <c r="U539" s="48" t="n">
        <v>70</v>
      </c>
      <c r="V539" s="48" t="n">
        <v>36</v>
      </c>
      <c r="W539" s="49"/>
      <c r="X539" s="48" t="n">
        <v>72</v>
      </c>
      <c r="Z539" s="75" t="n">
        <v>14</v>
      </c>
      <c r="AA539" s="46" t="n">
        <v>239</v>
      </c>
      <c r="AB539" s="46" t="n">
        <v>116</v>
      </c>
      <c r="AC539" s="50" t="n">
        <f aca="false">(AB539/AA539)*100</f>
        <v>48.5355648535565</v>
      </c>
    </row>
    <row r="540" s="42" customFormat="true" ht="12.75" hidden="false" customHeight="false" outlineLevel="0" collapsed="false">
      <c r="A540" s="45" t="s">
        <v>297</v>
      </c>
      <c r="B540" s="46" t="n">
        <v>59</v>
      </c>
      <c r="C540" s="46" t="n">
        <v>12</v>
      </c>
      <c r="D540" s="46" t="n">
        <v>12</v>
      </c>
      <c r="E540" s="46" t="n">
        <v>21</v>
      </c>
      <c r="F540" s="46" t="n">
        <v>2</v>
      </c>
      <c r="G540" s="46" t="n">
        <v>1</v>
      </c>
      <c r="H540" s="46"/>
      <c r="I540" s="46"/>
      <c r="J540" s="46"/>
      <c r="K540" s="46"/>
      <c r="L540" s="46"/>
      <c r="M540" s="46"/>
      <c r="N540" s="46"/>
      <c r="O540" s="46"/>
      <c r="P540" s="46"/>
      <c r="Q540" s="46" t="n">
        <v>74</v>
      </c>
      <c r="R540" s="46" t="n">
        <v>4</v>
      </c>
      <c r="S540" s="48" t="n">
        <v>20</v>
      </c>
      <c r="U540" s="48" t="n">
        <v>47</v>
      </c>
      <c r="V540" s="48" t="n">
        <v>65</v>
      </c>
      <c r="W540" s="49"/>
      <c r="X540" s="48" t="n">
        <v>85</v>
      </c>
      <c r="Z540" s="75" t="n">
        <v>19</v>
      </c>
      <c r="AA540" s="46" t="n">
        <v>268</v>
      </c>
      <c r="AB540" s="46" t="n">
        <v>121</v>
      </c>
      <c r="AC540" s="50" t="n">
        <f aca="false">(AB540/AA540)*100</f>
        <v>45.1492537313433</v>
      </c>
    </row>
    <row r="541" s="55" customFormat="true" ht="12.75" hidden="false" customHeight="false" outlineLevel="0" collapsed="false">
      <c r="A541" s="52" t="s">
        <v>43</v>
      </c>
      <c r="B541" s="53" t="n">
        <f aca="false">SUM(B530:B540)</f>
        <v>1115</v>
      </c>
      <c r="C541" s="53" t="n">
        <f aca="false">SUM(C530:C540)</f>
        <v>192</v>
      </c>
      <c r="D541" s="53" t="n">
        <f aca="false">SUM(D530:D540)</f>
        <v>67</v>
      </c>
      <c r="E541" s="53" t="n">
        <f aca="false">SUM(E530:E540)</f>
        <v>68</v>
      </c>
      <c r="F541" s="53" t="n">
        <f aca="false">SUM(F530:F540)</f>
        <v>26</v>
      </c>
      <c r="G541" s="53" t="n">
        <f aca="false">SUM(G530:G540)</f>
        <v>18</v>
      </c>
      <c r="H541" s="53" t="n">
        <f aca="false">SUM(H530:H540)</f>
        <v>0</v>
      </c>
      <c r="I541" s="53" t="n">
        <f aca="false">SUM(I530:I540)</f>
        <v>0</v>
      </c>
      <c r="J541" s="53" t="n">
        <f aca="false">SUM(J530:J540)</f>
        <v>0</v>
      </c>
      <c r="K541" s="53" t="n">
        <f aca="false">SUM(K530:K540)</f>
        <v>0</v>
      </c>
      <c r="L541" s="53" t="n">
        <f aca="false">SUM(L530:L540)</f>
        <v>0</v>
      </c>
      <c r="M541" s="53" t="n">
        <f aca="false">SUM(M530:M540)</f>
        <v>0</v>
      </c>
      <c r="N541" s="53" t="n">
        <f aca="false">SUM(N530:N540)</f>
        <v>0</v>
      </c>
      <c r="O541" s="53" t="n">
        <f aca="false">SUM(O530:O540)</f>
        <v>0</v>
      </c>
      <c r="P541" s="53" t="n">
        <f aca="false">SUM(P530:P540)</f>
        <v>0</v>
      </c>
      <c r="Q541" s="53" t="n">
        <f aca="false">SUM(Q530:Q540)</f>
        <v>1256</v>
      </c>
      <c r="R541" s="53" t="n">
        <f aca="false">SUM(R530:R540)</f>
        <v>28</v>
      </c>
      <c r="S541" s="54" t="n">
        <f aca="false">SUM(S530:S540)</f>
        <v>74</v>
      </c>
      <c r="U541" s="56" t="n">
        <f aca="false">SUM(U530:U540)</f>
        <v>1024</v>
      </c>
      <c r="V541" s="73" t="n">
        <f aca="false">SUM(V530:V540)</f>
        <v>507</v>
      </c>
      <c r="W541" s="57"/>
      <c r="X541" s="54" t="n">
        <f aca="false">SUM(X530:X540)</f>
        <v>1046</v>
      </c>
      <c r="Z541" s="53" t="n">
        <f aca="false">SUM(Z530:Z540)</f>
        <v>260</v>
      </c>
      <c r="AA541" s="53" t="n">
        <f aca="false">SUM(AA530:AA540)</f>
        <v>3148</v>
      </c>
      <c r="AB541" s="58" t="n">
        <f aca="false">SUM(AB530:AB540)</f>
        <v>1662</v>
      </c>
      <c r="AC541" s="59" t="n">
        <f aca="false">(AB541/AA541)*100</f>
        <v>52.7954256670902</v>
      </c>
    </row>
    <row r="542" s="42" customFormat="true" ht="13.5" hidden="false" customHeight="false" outlineLevel="0" collapsed="false">
      <c r="A542" s="7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U542" s="2"/>
      <c r="V542" s="2"/>
      <c r="W542" s="2"/>
      <c r="X542" s="2"/>
      <c r="Z542" s="61"/>
      <c r="AA542" s="61"/>
      <c r="AB542" s="61"/>
      <c r="AC542" s="5"/>
    </row>
    <row r="543" s="42" customFormat="true" ht="13.5" hidden="false" customHeight="false" outlineLevel="0" collapsed="false">
      <c r="A543" s="40" t="s">
        <v>298</v>
      </c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U543" s="69"/>
      <c r="V543" s="69"/>
      <c r="W543" s="70"/>
      <c r="X543" s="69"/>
      <c r="Z543" s="69"/>
      <c r="AA543" s="69"/>
      <c r="AB543" s="69"/>
      <c r="AC543" s="71"/>
    </row>
    <row r="544" s="42" customFormat="true" ht="12.75" hidden="false" customHeight="false" outlineLevel="0" collapsed="false">
      <c r="A544" s="45" t="s">
        <v>299</v>
      </c>
      <c r="B544" s="42" t="n">
        <v>5</v>
      </c>
      <c r="C544" s="46" t="n">
        <v>4</v>
      </c>
      <c r="D544" s="46" t="n">
        <v>3</v>
      </c>
      <c r="E544" s="46" t="n">
        <v>4</v>
      </c>
      <c r="F544" s="46" t="n">
        <v>2</v>
      </c>
      <c r="G544" s="46" t="n">
        <v>1</v>
      </c>
      <c r="H544" s="46"/>
      <c r="I544" s="46"/>
      <c r="J544" s="46"/>
      <c r="K544" s="46"/>
      <c r="L544" s="46"/>
      <c r="M544" s="46"/>
      <c r="N544" s="46"/>
      <c r="O544" s="46"/>
      <c r="P544" s="46"/>
      <c r="Q544" s="46" t="n">
        <v>11</v>
      </c>
      <c r="R544" s="46" t="n">
        <v>0</v>
      </c>
      <c r="S544" s="48" t="n">
        <v>6</v>
      </c>
      <c r="U544" s="48" t="n">
        <v>8</v>
      </c>
      <c r="V544" s="48" t="n">
        <v>12</v>
      </c>
      <c r="W544" s="49" t="n">
        <v>13</v>
      </c>
      <c r="X544" s="48" t="n">
        <v>13</v>
      </c>
      <c r="Z544" s="46" t="n">
        <v>0</v>
      </c>
      <c r="AA544" s="46" t="n">
        <v>55</v>
      </c>
      <c r="AB544" s="46" t="n">
        <v>24</v>
      </c>
      <c r="AC544" s="50" t="n">
        <f aca="false">(AB544/AA544)*100</f>
        <v>43.6363636363636</v>
      </c>
    </row>
    <row r="545" s="42" customFormat="true" ht="12.75" hidden="false" customHeight="false" outlineLevel="0" collapsed="false">
      <c r="A545" s="45" t="s">
        <v>300</v>
      </c>
      <c r="B545" s="46" t="n">
        <v>6</v>
      </c>
      <c r="C545" s="46" t="n">
        <v>1</v>
      </c>
      <c r="D545" s="46" t="n">
        <v>0</v>
      </c>
      <c r="E545" s="46" t="n">
        <v>2</v>
      </c>
      <c r="F545" s="46" t="n">
        <v>0</v>
      </c>
      <c r="G545" s="46" t="n">
        <v>0</v>
      </c>
      <c r="H545" s="46"/>
      <c r="I545" s="46"/>
      <c r="J545" s="46"/>
      <c r="K545" s="46"/>
      <c r="L545" s="46"/>
      <c r="M545" s="46"/>
      <c r="N545" s="46"/>
      <c r="O545" s="46"/>
      <c r="P545" s="46"/>
      <c r="Q545" s="46" t="n">
        <v>5</v>
      </c>
      <c r="R545" s="46" t="n">
        <v>0</v>
      </c>
      <c r="S545" s="48" t="n">
        <v>2</v>
      </c>
      <c r="U545" s="48" t="n">
        <v>6</v>
      </c>
      <c r="V545" s="48" t="n">
        <v>2</v>
      </c>
      <c r="W545" s="49" t="n">
        <v>7</v>
      </c>
      <c r="X545" s="48" t="n">
        <v>7</v>
      </c>
      <c r="Z545" s="46" t="n">
        <v>1</v>
      </c>
      <c r="AA545" s="46" t="n">
        <v>19</v>
      </c>
      <c r="AB545" s="46" t="n">
        <v>9</v>
      </c>
      <c r="AC545" s="50" t="n">
        <f aca="false">(AB545/AA545)*100</f>
        <v>47.3684210526316</v>
      </c>
    </row>
    <row r="546" s="42" customFormat="true" ht="12.75" hidden="false" customHeight="false" outlineLevel="0" collapsed="false">
      <c r="A546" s="45" t="s">
        <v>301</v>
      </c>
      <c r="B546" s="46" t="n">
        <v>10</v>
      </c>
      <c r="C546" s="46" t="n">
        <v>2</v>
      </c>
      <c r="D546" s="46" t="n">
        <v>0</v>
      </c>
      <c r="E546" s="46" t="n">
        <v>0</v>
      </c>
      <c r="F546" s="46" t="n">
        <v>0</v>
      </c>
      <c r="G546" s="46" t="n">
        <v>0</v>
      </c>
      <c r="H546" s="46"/>
      <c r="I546" s="46"/>
      <c r="J546" s="46"/>
      <c r="K546" s="46"/>
      <c r="L546" s="46"/>
      <c r="M546" s="46"/>
      <c r="N546" s="46"/>
      <c r="O546" s="46"/>
      <c r="P546" s="46"/>
      <c r="Q546" s="46" t="n">
        <v>11</v>
      </c>
      <c r="R546" s="46" t="n">
        <v>0</v>
      </c>
      <c r="S546" s="48" t="n">
        <v>0</v>
      </c>
      <c r="U546" s="48" t="n">
        <v>11</v>
      </c>
      <c r="V546" s="48" t="n">
        <v>1</v>
      </c>
      <c r="W546" s="49"/>
      <c r="X546" s="48" t="n">
        <v>10</v>
      </c>
      <c r="Z546" s="46" t="n">
        <v>0</v>
      </c>
      <c r="AA546" s="46" t="n">
        <v>62</v>
      </c>
      <c r="AB546" s="46" t="n">
        <v>12</v>
      </c>
      <c r="AC546" s="50" t="n">
        <f aca="false">(AB546/AA546)*100</f>
        <v>19.3548387096774</v>
      </c>
    </row>
    <row r="547" s="42" customFormat="true" ht="12.75" hidden="false" customHeight="false" outlineLevel="0" collapsed="false">
      <c r="A547" s="45" t="s">
        <v>302</v>
      </c>
      <c r="B547" s="46" t="n">
        <v>166</v>
      </c>
      <c r="C547" s="46" t="n">
        <v>30</v>
      </c>
      <c r="D547" s="46" t="n">
        <v>21</v>
      </c>
      <c r="E547" s="46" t="n">
        <v>61</v>
      </c>
      <c r="F547" s="46" t="n">
        <v>1</v>
      </c>
      <c r="G547" s="46" t="n">
        <v>3</v>
      </c>
      <c r="H547" s="46"/>
      <c r="I547" s="46"/>
      <c r="J547" s="46"/>
      <c r="K547" s="46"/>
      <c r="L547" s="46"/>
      <c r="M547" s="46"/>
      <c r="N547" s="46"/>
      <c r="O547" s="46"/>
      <c r="P547" s="46"/>
      <c r="Q547" s="46" t="n">
        <v>197</v>
      </c>
      <c r="R547" s="46" t="n">
        <v>15</v>
      </c>
      <c r="S547" s="48" t="n">
        <v>38</v>
      </c>
      <c r="U547" s="48" t="n">
        <v>163</v>
      </c>
      <c r="V547" s="48" t="n">
        <v>110</v>
      </c>
      <c r="W547" s="49"/>
      <c r="X547" s="48" t="n">
        <v>215</v>
      </c>
      <c r="Z547" s="46" t="n">
        <v>16</v>
      </c>
      <c r="AA547" s="46" t="n">
        <v>950</v>
      </c>
      <c r="AB547" s="46" t="n">
        <v>302</v>
      </c>
      <c r="AC547" s="50" t="n">
        <f aca="false">(AB547/AA547)*100</f>
        <v>31.7894736842105</v>
      </c>
    </row>
    <row r="548" s="42" customFormat="true" ht="12.75" hidden="false" customHeight="false" outlineLevel="0" collapsed="false">
      <c r="A548" s="45" t="s">
        <v>303</v>
      </c>
      <c r="B548" s="46" t="n">
        <v>49</v>
      </c>
      <c r="C548" s="46" t="n">
        <v>8</v>
      </c>
      <c r="D548" s="46" t="n">
        <v>5</v>
      </c>
      <c r="E548" s="46" t="n">
        <v>1</v>
      </c>
      <c r="F548" s="46" t="n">
        <v>1</v>
      </c>
      <c r="G548" s="46" t="n">
        <v>0</v>
      </c>
      <c r="H548" s="46"/>
      <c r="I548" s="46"/>
      <c r="J548" s="46"/>
      <c r="K548" s="46"/>
      <c r="L548" s="46"/>
      <c r="M548" s="46"/>
      <c r="N548" s="46"/>
      <c r="O548" s="46"/>
      <c r="P548" s="46"/>
      <c r="Q548" s="46" t="n">
        <v>54</v>
      </c>
      <c r="R548" s="46" t="n">
        <v>0</v>
      </c>
      <c r="S548" s="48" t="n">
        <v>2</v>
      </c>
      <c r="U548" s="48" t="n">
        <v>43</v>
      </c>
      <c r="V548" s="48" t="n">
        <v>23</v>
      </c>
      <c r="W548" s="49"/>
      <c r="X548" s="48" t="n">
        <v>47</v>
      </c>
      <c r="Z548" s="46" t="n">
        <v>0</v>
      </c>
      <c r="AA548" s="46" t="n">
        <v>176</v>
      </c>
      <c r="AB548" s="46" t="n">
        <v>67</v>
      </c>
      <c r="AC548" s="50" t="n">
        <f aca="false">(AB548/AA548)*100</f>
        <v>38.0681818181818</v>
      </c>
    </row>
    <row r="549" s="42" customFormat="true" ht="12.75" hidden="false" customHeight="false" outlineLevel="0" collapsed="false">
      <c r="A549" s="45" t="s">
        <v>304</v>
      </c>
      <c r="B549" s="46" t="n">
        <v>33</v>
      </c>
      <c r="C549" s="46" t="n">
        <v>13</v>
      </c>
      <c r="D549" s="46" t="n">
        <v>5</v>
      </c>
      <c r="E549" s="46" t="n">
        <v>5</v>
      </c>
      <c r="F549" s="46" t="n">
        <v>1</v>
      </c>
      <c r="G549" s="46" t="n">
        <v>2</v>
      </c>
      <c r="H549" s="46"/>
      <c r="I549" s="46"/>
      <c r="J549" s="46"/>
      <c r="K549" s="46"/>
      <c r="L549" s="46"/>
      <c r="M549" s="46"/>
      <c r="N549" s="46"/>
      <c r="O549" s="46"/>
      <c r="P549" s="46"/>
      <c r="Q549" s="46" t="n">
        <v>50</v>
      </c>
      <c r="R549" s="46" t="n">
        <v>4</v>
      </c>
      <c r="S549" s="48" t="n">
        <v>4</v>
      </c>
      <c r="U549" s="48" t="n">
        <v>47</v>
      </c>
      <c r="V549" s="48" t="n">
        <v>16</v>
      </c>
      <c r="W549" s="49"/>
      <c r="X549" s="48" t="n">
        <v>51</v>
      </c>
      <c r="Z549" s="46" t="n">
        <v>3</v>
      </c>
      <c r="AA549" s="46" t="n">
        <v>186</v>
      </c>
      <c r="AB549" s="46" t="n">
        <v>66</v>
      </c>
      <c r="AC549" s="50" t="n">
        <f aca="false">(AB549/AA549)*100</f>
        <v>35.4838709677419</v>
      </c>
    </row>
    <row r="550" s="42" customFormat="true" ht="12.75" hidden="false" customHeight="false" outlineLevel="0" collapsed="false">
      <c r="A550" s="45" t="s">
        <v>305</v>
      </c>
      <c r="B550" s="46" t="n">
        <v>34</v>
      </c>
      <c r="C550" s="46" t="n">
        <v>5</v>
      </c>
      <c r="D550" s="46" t="n">
        <v>3</v>
      </c>
      <c r="E550" s="46" t="n">
        <v>4</v>
      </c>
      <c r="F550" s="46" t="n">
        <v>0</v>
      </c>
      <c r="G550" s="46" t="n">
        <v>0</v>
      </c>
      <c r="H550" s="46"/>
      <c r="I550" s="46"/>
      <c r="J550" s="46"/>
      <c r="K550" s="46"/>
      <c r="L550" s="46"/>
      <c r="M550" s="46"/>
      <c r="N550" s="46"/>
      <c r="O550" s="46"/>
      <c r="P550" s="46"/>
      <c r="Q550" s="46" t="n">
        <v>40</v>
      </c>
      <c r="R550" s="46" t="n">
        <v>0</v>
      </c>
      <c r="S550" s="48" t="n">
        <v>2</v>
      </c>
      <c r="U550" s="48" t="n">
        <v>20</v>
      </c>
      <c r="V550" s="48" t="n">
        <v>24</v>
      </c>
      <c r="W550" s="49"/>
      <c r="X550" s="48" t="n">
        <v>38</v>
      </c>
      <c r="Z550" s="46" t="n">
        <v>1</v>
      </c>
      <c r="AA550" s="46" t="n">
        <v>101</v>
      </c>
      <c r="AB550" s="46" t="n">
        <v>48</v>
      </c>
      <c r="AC550" s="50" t="n">
        <f aca="false">(AB550/AA550)*100</f>
        <v>47.5247524752475</v>
      </c>
    </row>
    <row r="551" s="42" customFormat="true" ht="12.75" hidden="false" customHeight="false" outlineLevel="0" collapsed="false">
      <c r="A551" s="45" t="s">
        <v>306</v>
      </c>
      <c r="B551" s="46" t="n">
        <v>63</v>
      </c>
      <c r="C551" s="46" t="n">
        <v>17</v>
      </c>
      <c r="D551" s="46" t="n">
        <v>8</v>
      </c>
      <c r="E551" s="46" t="n">
        <v>3</v>
      </c>
      <c r="F551" s="46" t="n">
        <v>0</v>
      </c>
      <c r="G551" s="46" t="n">
        <v>0</v>
      </c>
      <c r="H551" s="46"/>
      <c r="I551" s="46"/>
      <c r="J551" s="46"/>
      <c r="K551" s="46"/>
      <c r="L551" s="46"/>
      <c r="M551" s="46"/>
      <c r="N551" s="46"/>
      <c r="O551" s="46"/>
      <c r="P551" s="46"/>
      <c r="Q551" s="46" t="n">
        <v>86</v>
      </c>
      <c r="R551" s="46" t="n">
        <v>1</v>
      </c>
      <c r="S551" s="48" t="n">
        <v>2</v>
      </c>
      <c r="U551" s="48" t="n">
        <v>58</v>
      </c>
      <c r="V551" s="48" t="n">
        <v>30</v>
      </c>
      <c r="W551" s="49"/>
      <c r="X551" s="48" t="n">
        <v>72</v>
      </c>
      <c r="Z551" s="46" t="n">
        <v>5</v>
      </c>
      <c r="AA551" s="46" t="n">
        <v>821</v>
      </c>
      <c r="AB551" s="46" t="n">
        <v>102</v>
      </c>
      <c r="AC551" s="50" t="n">
        <f aca="false">(AB551/AA551)*100</f>
        <v>12.4238733252132</v>
      </c>
    </row>
    <row r="552" s="42" customFormat="true" ht="12.75" hidden="false" customHeight="false" outlineLevel="0" collapsed="false">
      <c r="A552" s="45" t="s">
        <v>307</v>
      </c>
      <c r="B552" s="46" t="n">
        <v>189</v>
      </c>
      <c r="C552" s="46" t="n">
        <v>40</v>
      </c>
      <c r="D552" s="46" t="n">
        <v>24</v>
      </c>
      <c r="E552" s="46" t="n">
        <v>35</v>
      </c>
      <c r="F552" s="46" t="n">
        <v>4</v>
      </c>
      <c r="G552" s="46" t="n">
        <v>4</v>
      </c>
      <c r="H552" s="46"/>
      <c r="I552" s="46"/>
      <c r="J552" s="46"/>
      <c r="K552" s="46"/>
      <c r="L552" s="46"/>
      <c r="M552" s="46"/>
      <c r="N552" s="46"/>
      <c r="O552" s="46"/>
      <c r="P552" s="46"/>
      <c r="Q552" s="46" t="n">
        <v>228</v>
      </c>
      <c r="R552" s="46" t="n">
        <v>7</v>
      </c>
      <c r="S552" s="48" t="n">
        <v>30</v>
      </c>
      <c r="U552" s="48" t="n">
        <v>150</v>
      </c>
      <c r="V552" s="48" t="n">
        <v>141</v>
      </c>
      <c r="W552" s="49"/>
      <c r="X552" s="48" t="n">
        <v>244</v>
      </c>
      <c r="Z552" s="46" t="n">
        <v>26</v>
      </c>
      <c r="AA552" s="46" t="n">
        <v>1096</v>
      </c>
      <c r="AB552" s="46" t="n">
        <v>313</v>
      </c>
      <c r="AC552" s="50" t="n">
        <f aca="false">(AB552/AA552)*100</f>
        <v>28.5583941605839</v>
      </c>
    </row>
    <row r="553" s="42" customFormat="true" ht="12.75" hidden="false" customHeight="false" outlineLevel="0" collapsed="false">
      <c r="A553" s="45" t="s">
        <v>308</v>
      </c>
      <c r="B553" s="46" t="n">
        <v>202</v>
      </c>
      <c r="C553" s="46" t="n">
        <v>50</v>
      </c>
      <c r="D553" s="46" t="n">
        <v>26</v>
      </c>
      <c r="E553" s="46" t="n">
        <v>38</v>
      </c>
      <c r="F553" s="46" t="n">
        <v>4</v>
      </c>
      <c r="G553" s="46" t="n">
        <v>4</v>
      </c>
      <c r="H553" s="46"/>
      <c r="I553" s="46"/>
      <c r="J553" s="46"/>
      <c r="K553" s="46"/>
      <c r="L553" s="46"/>
      <c r="M553" s="46"/>
      <c r="N553" s="46"/>
      <c r="O553" s="46"/>
      <c r="P553" s="46"/>
      <c r="Q553" s="46" t="n">
        <v>247</v>
      </c>
      <c r="R553" s="46" t="n">
        <v>6</v>
      </c>
      <c r="S553" s="48" t="n">
        <v>37</v>
      </c>
      <c r="U553" s="48" t="n">
        <v>134</v>
      </c>
      <c r="V553" s="48" t="n">
        <v>201</v>
      </c>
      <c r="W553" s="49"/>
      <c r="X553" s="48" t="n">
        <v>269</v>
      </c>
      <c r="Z553" s="46" t="n">
        <v>18</v>
      </c>
      <c r="AA553" s="46" t="n">
        <v>1108</v>
      </c>
      <c r="AB553" s="46" t="n">
        <v>356</v>
      </c>
      <c r="AC553" s="50" t="n">
        <f aca="false">(AB553/AA553)*100</f>
        <v>32.129963898917</v>
      </c>
    </row>
    <row r="554" s="42" customFormat="true" ht="12.75" hidden="false" customHeight="false" outlineLevel="0" collapsed="false">
      <c r="A554" s="45" t="s">
        <v>309</v>
      </c>
      <c r="B554" s="46" t="n">
        <v>129</v>
      </c>
      <c r="C554" s="46" t="n">
        <v>20</v>
      </c>
      <c r="D554" s="46" t="n">
        <v>10</v>
      </c>
      <c r="E554" s="46" t="n">
        <v>29</v>
      </c>
      <c r="F554" s="46" t="n">
        <v>3</v>
      </c>
      <c r="G554" s="46" t="n">
        <v>1</v>
      </c>
      <c r="H554" s="46"/>
      <c r="I554" s="46"/>
      <c r="J554" s="46"/>
      <c r="K554" s="46"/>
      <c r="L554" s="46"/>
      <c r="M554" s="46"/>
      <c r="N554" s="46"/>
      <c r="O554" s="46"/>
      <c r="P554" s="46"/>
      <c r="Q554" s="46" t="n">
        <v>136</v>
      </c>
      <c r="R554" s="46" t="n">
        <v>8</v>
      </c>
      <c r="S554" s="48" t="n">
        <v>19</v>
      </c>
      <c r="U554" s="48" t="n">
        <v>77</v>
      </c>
      <c r="V554" s="48" t="n">
        <v>112</v>
      </c>
      <c r="W554" s="49"/>
      <c r="X554" s="48" t="n">
        <v>141</v>
      </c>
      <c r="Z554" s="46" t="n">
        <v>10</v>
      </c>
      <c r="AA554" s="46" t="n">
        <v>698</v>
      </c>
      <c r="AB554" s="46" t="n">
        <v>208</v>
      </c>
      <c r="AC554" s="50" t="n">
        <f aca="false">(AB554/AA554)*100</f>
        <v>29.7994269340974</v>
      </c>
    </row>
    <row r="555" s="42" customFormat="true" ht="12.75" hidden="false" customHeight="false" outlineLevel="0" collapsed="false">
      <c r="A555" s="45" t="s">
        <v>310</v>
      </c>
      <c r="B555" s="46" t="n">
        <v>127</v>
      </c>
      <c r="C555" s="46" t="n">
        <v>14</v>
      </c>
      <c r="D555" s="46" t="n">
        <v>18</v>
      </c>
      <c r="E555" s="46" t="n">
        <v>24</v>
      </c>
      <c r="F555" s="46" t="n">
        <v>2</v>
      </c>
      <c r="G555" s="46" t="n">
        <v>2</v>
      </c>
      <c r="H555" s="46"/>
      <c r="I555" s="46"/>
      <c r="J555" s="46"/>
      <c r="K555" s="46"/>
      <c r="L555" s="46"/>
      <c r="M555" s="46"/>
      <c r="N555" s="46"/>
      <c r="O555" s="46"/>
      <c r="P555" s="46"/>
      <c r="Q555" s="46" t="n">
        <v>136</v>
      </c>
      <c r="R555" s="46" t="n">
        <v>6</v>
      </c>
      <c r="S555" s="48" t="n">
        <v>23</v>
      </c>
      <c r="U555" s="48" t="n">
        <v>77</v>
      </c>
      <c r="V555" s="48" t="n">
        <v>106</v>
      </c>
      <c r="W555" s="49"/>
      <c r="X555" s="48" t="n">
        <v>151</v>
      </c>
      <c r="Z555" s="46" t="n">
        <v>7</v>
      </c>
      <c r="AA555" s="46" t="n">
        <v>749</v>
      </c>
      <c r="AB555" s="46" t="n">
        <v>199</v>
      </c>
      <c r="AC555" s="50" t="n">
        <f aca="false">(AB555/AA555)*100</f>
        <v>26.5687583444593</v>
      </c>
    </row>
    <row r="556" s="42" customFormat="true" ht="12.75" hidden="false" customHeight="false" outlineLevel="0" collapsed="false">
      <c r="A556" s="45" t="s">
        <v>311</v>
      </c>
      <c r="B556" s="46" t="n">
        <v>272</v>
      </c>
      <c r="C556" s="46" t="n">
        <v>27</v>
      </c>
      <c r="D556" s="46" t="n">
        <v>33</v>
      </c>
      <c r="E556" s="46" t="n">
        <v>44</v>
      </c>
      <c r="F556" s="46" t="n">
        <v>2</v>
      </c>
      <c r="G556" s="46" t="n">
        <v>1</v>
      </c>
      <c r="H556" s="46"/>
      <c r="I556" s="46"/>
      <c r="J556" s="46"/>
      <c r="K556" s="46"/>
      <c r="L556" s="46"/>
      <c r="M556" s="46"/>
      <c r="N556" s="46"/>
      <c r="O556" s="46"/>
      <c r="P556" s="46"/>
      <c r="Q556" s="46" t="n">
        <v>292</v>
      </c>
      <c r="R556" s="46" t="n">
        <v>6</v>
      </c>
      <c r="S556" s="48" t="n">
        <v>37</v>
      </c>
      <c r="U556" s="48" t="n">
        <v>169</v>
      </c>
      <c r="V556" s="48" t="n">
        <v>216</v>
      </c>
      <c r="W556" s="49"/>
      <c r="X556" s="48" t="n">
        <v>319</v>
      </c>
      <c r="Z556" s="46" t="n">
        <v>12</v>
      </c>
      <c r="AA556" s="46" t="n">
        <v>1346</v>
      </c>
      <c r="AB556" s="46" t="n">
        <v>403</v>
      </c>
      <c r="AC556" s="50" t="n">
        <f aca="false">(AB556/AA556)*100</f>
        <v>29.9405646359584</v>
      </c>
    </row>
    <row r="557" s="42" customFormat="true" ht="12.75" hidden="false" customHeight="false" outlineLevel="0" collapsed="false">
      <c r="A557" s="45" t="s">
        <v>312</v>
      </c>
      <c r="B557" s="46" t="n">
        <v>161</v>
      </c>
      <c r="C557" s="46" t="n">
        <v>21</v>
      </c>
      <c r="D557" s="46" t="n">
        <v>24</v>
      </c>
      <c r="E557" s="46" t="n">
        <v>21</v>
      </c>
      <c r="F557" s="46" t="n">
        <v>0</v>
      </c>
      <c r="G557" s="46" t="n">
        <v>1</v>
      </c>
      <c r="H557" s="46"/>
      <c r="I557" s="46"/>
      <c r="J557" s="46"/>
      <c r="K557" s="46"/>
      <c r="L557" s="46"/>
      <c r="M557" s="46"/>
      <c r="N557" s="46"/>
      <c r="O557" s="46"/>
      <c r="P557" s="46"/>
      <c r="Q557" s="46" t="n">
        <v>187</v>
      </c>
      <c r="R557" s="46" t="n">
        <v>2</v>
      </c>
      <c r="S557" s="48" t="n">
        <v>17</v>
      </c>
      <c r="U557" s="48" t="n">
        <v>108</v>
      </c>
      <c r="V557" s="48" t="n">
        <v>136</v>
      </c>
      <c r="W557" s="49"/>
      <c r="X557" s="48" t="n">
        <v>186</v>
      </c>
      <c r="Z557" s="46" t="n">
        <v>4</v>
      </c>
      <c r="AA557" s="46" t="n">
        <v>908</v>
      </c>
      <c r="AB557" s="46" t="n">
        <v>251</v>
      </c>
      <c r="AC557" s="50" t="n">
        <f aca="false">(AB557/AA557)*100</f>
        <v>27.6431718061674</v>
      </c>
    </row>
    <row r="558" s="42" customFormat="true" ht="12.75" hidden="false" customHeight="false" outlineLevel="0" collapsed="false">
      <c r="A558" s="45" t="s">
        <v>313</v>
      </c>
      <c r="B558" s="46" t="n">
        <v>160</v>
      </c>
      <c r="C558" s="46" t="n">
        <v>43</v>
      </c>
      <c r="D558" s="46" t="n">
        <v>21</v>
      </c>
      <c r="E558" s="46" t="n">
        <v>26</v>
      </c>
      <c r="F558" s="46" t="n">
        <v>2</v>
      </c>
      <c r="G558" s="46" t="n">
        <v>1</v>
      </c>
      <c r="H558" s="46"/>
      <c r="I558" s="46"/>
      <c r="J558" s="46"/>
      <c r="K558" s="46"/>
      <c r="L558" s="46"/>
      <c r="M558" s="46"/>
      <c r="N558" s="46"/>
      <c r="O558" s="46"/>
      <c r="P558" s="46"/>
      <c r="Q558" s="46" t="n">
        <v>200</v>
      </c>
      <c r="R558" s="46" t="n">
        <v>8</v>
      </c>
      <c r="S558" s="48" t="n">
        <v>16</v>
      </c>
      <c r="U558" s="48" t="n">
        <v>151</v>
      </c>
      <c r="V558" s="48" t="n">
        <v>110</v>
      </c>
      <c r="W558" s="49"/>
      <c r="X558" s="48" t="n">
        <v>200</v>
      </c>
      <c r="Z558" s="46" t="n">
        <v>28</v>
      </c>
      <c r="AA558" s="46" t="n">
        <v>1021</v>
      </c>
      <c r="AB558" s="46" t="n">
        <v>275</v>
      </c>
      <c r="AC558" s="50" t="n">
        <f aca="false">(AB558/AA558)*100</f>
        <v>26.9343780607248</v>
      </c>
    </row>
    <row r="559" s="42" customFormat="true" ht="12.75" hidden="false" customHeight="false" outlineLevel="0" collapsed="false">
      <c r="A559" s="45" t="s">
        <v>314</v>
      </c>
      <c r="B559" s="46" t="n">
        <v>34</v>
      </c>
      <c r="C559" s="46" t="n">
        <v>6</v>
      </c>
      <c r="D559" s="46" t="n">
        <v>3</v>
      </c>
      <c r="E559" s="46" t="n">
        <v>6</v>
      </c>
      <c r="F559" s="46" t="n">
        <v>0</v>
      </c>
      <c r="G559" s="46" t="n">
        <v>0</v>
      </c>
      <c r="H559" s="46"/>
      <c r="I559" s="46"/>
      <c r="J559" s="46"/>
      <c r="K559" s="46"/>
      <c r="L559" s="46"/>
      <c r="M559" s="46"/>
      <c r="N559" s="46"/>
      <c r="O559" s="46"/>
      <c r="P559" s="46"/>
      <c r="Q559" s="46" t="n">
        <v>37</v>
      </c>
      <c r="R559" s="46" t="n">
        <v>3</v>
      </c>
      <c r="S559" s="48" t="n">
        <v>3</v>
      </c>
      <c r="U559" s="48" t="n">
        <v>38</v>
      </c>
      <c r="V559" s="48" t="n">
        <v>13</v>
      </c>
      <c r="W559" s="49"/>
      <c r="X559" s="48" t="n">
        <v>26</v>
      </c>
      <c r="Z559" s="46" t="n">
        <v>4</v>
      </c>
      <c r="AA559" s="46" t="n">
        <v>103</v>
      </c>
      <c r="AB559" s="46" t="n">
        <v>56</v>
      </c>
      <c r="AC559" s="50" t="n">
        <f aca="false">(AB559/AA559)*100</f>
        <v>54.3689320388349</v>
      </c>
    </row>
    <row r="560" s="42" customFormat="true" ht="12.75" hidden="false" customHeight="false" outlineLevel="0" collapsed="false">
      <c r="A560" s="45" t="s">
        <v>315</v>
      </c>
      <c r="B560" s="46" t="n">
        <v>26</v>
      </c>
      <c r="C560" s="46" t="n">
        <v>5</v>
      </c>
      <c r="D560" s="46" t="n">
        <v>4</v>
      </c>
      <c r="E560" s="46" t="n">
        <v>2</v>
      </c>
      <c r="F560" s="46" t="n">
        <v>0</v>
      </c>
      <c r="G560" s="46" t="n">
        <v>0</v>
      </c>
      <c r="H560" s="46"/>
      <c r="I560" s="46"/>
      <c r="J560" s="46"/>
      <c r="K560" s="46"/>
      <c r="L560" s="46"/>
      <c r="M560" s="46"/>
      <c r="N560" s="46"/>
      <c r="O560" s="46"/>
      <c r="P560" s="46"/>
      <c r="Q560" s="46" t="n">
        <v>27</v>
      </c>
      <c r="R560" s="46" t="n">
        <v>0</v>
      </c>
      <c r="S560" s="48" t="n">
        <v>2</v>
      </c>
      <c r="U560" s="48" t="n">
        <v>15</v>
      </c>
      <c r="V560" s="48" t="n">
        <v>15</v>
      </c>
      <c r="W560" s="49"/>
      <c r="X560" s="48" t="n">
        <v>22</v>
      </c>
      <c r="Z560" s="46" t="n">
        <v>5</v>
      </c>
      <c r="AA560" s="46" t="n">
        <v>74</v>
      </c>
      <c r="AB560" s="46" t="n">
        <v>40</v>
      </c>
      <c r="AC560" s="50" t="n">
        <f aca="false">(AB560/AA560)*100</f>
        <v>54.0540540540541</v>
      </c>
    </row>
    <row r="561" s="55" customFormat="true" ht="12.75" hidden="false" customHeight="false" outlineLevel="0" collapsed="false">
      <c r="A561" s="52" t="s">
        <v>43</v>
      </c>
      <c r="B561" s="53" t="n">
        <f aca="false">SUM(B544:B560)</f>
        <v>1666</v>
      </c>
      <c r="C561" s="53" t="n">
        <f aca="false">SUM(C544:C560)</f>
        <v>306</v>
      </c>
      <c r="D561" s="53" t="n">
        <f aca="false">SUM(D544:D560)</f>
        <v>208</v>
      </c>
      <c r="E561" s="53" t="n">
        <f aca="false">SUM(E544:E560)</f>
        <v>305</v>
      </c>
      <c r="F561" s="53" t="n">
        <f aca="false">SUM(F544:F560)</f>
        <v>22</v>
      </c>
      <c r="G561" s="53" t="n">
        <f aca="false">SUM(G544:G560)</f>
        <v>20</v>
      </c>
      <c r="H561" s="53" t="n">
        <f aca="false">SUM(H544:H560)</f>
        <v>0</v>
      </c>
      <c r="I561" s="53" t="n">
        <f aca="false">SUM(I544:I560)</f>
        <v>0</v>
      </c>
      <c r="J561" s="53" t="n">
        <f aca="false">SUM(J544:J560)</f>
        <v>0</v>
      </c>
      <c r="K561" s="53" t="n">
        <f aca="false">SUM(K544:K560)</f>
        <v>0</v>
      </c>
      <c r="L561" s="53" t="n">
        <f aca="false">SUM(L544:L560)</f>
        <v>0</v>
      </c>
      <c r="M561" s="53" t="n">
        <f aca="false">SUM(M544:M560)</f>
        <v>0</v>
      </c>
      <c r="N561" s="53" t="n">
        <f aca="false">SUM(N544:N560)</f>
        <v>0</v>
      </c>
      <c r="O561" s="53" t="n">
        <f aca="false">SUM(O544:O560)</f>
        <v>0</v>
      </c>
      <c r="P561" s="53" t="n">
        <f aca="false">SUM(P544:P560)</f>
        <v>0</v>
      </c>
      <c r="Q561" s="53" t="n">
        <f aca="false">SUM(Q544:Q560)</f>
        <v>1944</v>
      </c>
      <c r="R561" s="53" t="n">
        <f aca="false">SUM(R544:R560)</f>
        <v>66</v>
      </c>
      <c r="S561" s="79" t="n">
        <f aca="false">SUM(S544:S560)</f>
        <v>240</v>
      </c>
      <c r="U561" s="56" t="n">
        <f aca="false">SUM(U544:U560)</f>
        <v>1275</v>
      </c>
      <c r="V561" s="73" t="n">
        <f aca="false">SUM(V544:V560)</f>
        <v>1268</v>
      </c>
      <c r="W561" s="57"/>
      <c r="X561" s="54" t="n">
        <f aca="false">SUM(X544:X560)</f>
        <v>2011</v>
      </c>
      <c r="Z561" s="53" t="n">
        <f aca="false">SUM(Z544:Z560)</f>
        <v>140</v>
      </c>
      <c r="AA561" s="53" t="n">
        <f aca="false">SUM(AA544:AA560)</f>
        <v>9473</v>
      </c>
      <c r="AB561" s="58" t="n">
        <f aca="false">SUM(AB544:AB560)</f>
        <v>2731</v>
      </c>
      <c r="AC561" s="59" t="n">
        <f aca="false">(AB561/AA561)*100</f>
        <v>28.8293043386467</v>
      </c>
    </row>
    <row r="562" s="42" customFormat="true" ht="13.5" hidden="false" customHeight="false" outlineLevel="0" collapsed="false">
      <c r="A562" s="7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U562" s="2"/>
      <c r="V562" s="2"/>
      <c r="W562" s="2"/>
      <c r="X562" s="2"/>
      <c r="Z562" s="61"/>
      <c r="AA562" s="61"/>
      <c r="AB562" s="61"/>
      <c r="AC562" s="5"/>
    </row>
    <row r="563" s="42" customFormat="true" ht="13.5" hidden="false" customHeight="false" outlineLevel="0" collapsed="false">
      <c r="A563" s="40" t="s">
        <v>316</v>
      </c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U563" s="69"/>
      <c r="V563" s="69"/>
      <c r="W563" s="70"/>
      <c r="X563" s="69"/>
      <c r="Z563" s="69"/>
      <c r="AA563" s="69"/>
      <c r="AB563" s="69"/>
      <c r="AC563" s="71"/>
    </row>
    <row r="564" s="42" customFormat="true" ht="12.75" hidden="false" customHeight="false" outlineLevel="0" collapsed="false">
      <c r="A564" s="45" t="s">
        <v>317</v>
      </c>
      <c r="B564" s="46" t="n">
        <v>110</v>
      </c>
      <c r="C564" s="46" t="n">
        <v>19</v>
      </c>
      <c r="D564" s="46" t="n">
        <v>11</v>
      </c>
      <c r="E564" s="46" t="n">
        <v>5</v>
      </c>
      <c r="F564" s="46" t="n">
        <v>3</v>
      </c>
      <c r="G564" s="46" t="n">
        <v>2</v>
      </c>
      <c r="H564" s="46"/>
      <c r="I564" s="46"/>
      <c r="J564" s="46"/>
      <c r="K564" s="46"/>
      <c r="L564" s="46"/>
      <c r="M564" s="46"/>
      <c r="N564" s="46"/>
      <c r="O564" s="46"/>
      <c r="P564" s="46"/>
      <c r="Q564" s="46" t="n">
        <v>128</v>
      </c>
      <c r="R564" s="46" t="n">
        <v>3</v>
      </c>
      <c r="S564" s="48" t="n">
        <v>8</v>
      </c>
      <c r="U564" s="48" t="n">
        <v>75</v>
      </c>
      <c r="V564" s="48" t="n">
        <v>67</v>
      </c>
      <c r="W564" s="49"/>
      <c r="X564" s="48" t="n">
        <v>129</v>
      </c>
      <c r="Z564" s="46" t="n">
        <v>13</v>
      </c>
      <c r="AA564" s="46" t="n">
        <v>392</v>
      </c>
      <c r="AB564" s="46" t="n">
        <v>169</v>
      </c>
      <c r="AC564" s="50" t="n">
        <f aca="false">(AB564/AA564)*100</f>
        <v>43.1122448979592</v>
      </c>
    </row>
    <row r="565" s="42" customFormat="true" ht="12.75" hidden="false" customHeight="false" outlineLevel="0" collapsed="false">
      <c r="A565" s="45" t="s">
        <v>318</v>
      </c>
      <c r="B565" s="46" t="n">
        <v>107</v>
      </c>
      <c r="C565" s="46" t="n">
        <v>18</v>
      </c>
      <c r="D565" s="46" t="n">
        <v>16</v>
      </c>
      <c r="E565" s="46" t="n">
        <v>9</v>
      </c>
      <c r="F565" s="46" t="n">
        <v>1</v>
      </c>
      <c r="G565" s="46" t="n">
        <v>1</v>
      </c>
      <c r="H565" s="46"/>
      <c r="I565" s="46"/>
      <c r="J565" s="46"/>
      <c r="K565" s="46"/>
      <c r="L565" s="46"/>
      <c r="M565" s="46"/>
      <c r="N565" s="46"/>
      <c r="O565" s="46"/>
      <c r="P565" s="46"/>
      <c r="Q565" s="46" t="n">
        <v>118</v>
      </c>
      <c r="R565" s="46" t="n">
        <v>4</v>
      </c>
      <c r="S565" s="48" t="n">
        <v>5</v>
      </c>
      <c r="U565" s="48" t="n">
        <v>52</v>
      </c>
      <c r="V565" s="48" t="n">
        <v>73</v>
      </c>
      <c r="W565" s="49"/>
      <c r="X565" s="48" t="n">
        <v>109</v>
      </c>
      <c r="Z565" s="46" t="n">
        <v>13</v>
      </c>
      <c r="AA565" s="46" t="n">
        <v>499</v>
      </c>
      <c r="AB565" s="46" t="n">
        <v>172</v>
      </c>
      <c r="AC565" s="50" t="n">
        <f aca="false">(AB565/AA565)*100</f>
        <v>34.4689378757515</v>
      </c>
    </row>
    <row r="566" s="42" customFormat="true" ht="12.75" hidden="false" customHeight="false" outlineLevel="0" collapsed="false">
      <c r="A566" s="45" t="s">
        <v>319</v>
      </c>
      <c r="B566" s="46" t="n">
        <v>131</v>
      </c>
      <c r="C566" s="46" t="n">
        <v>7</v>
      </c>
      <c r="D566" s="46" t="n">
        <v>4</v>
      </c>
      <c r="E566" s="46" t="n">
        <v>5</v>
      </c>
      <c r="F566" s="46" t="n">
        <v>6</v>
      </c>
      <c r="G566" s="46" t="n">
        <v>2</v>
      </c>
      <c r="H566" s="46"/>
      <c r="I566" s="46"/>
      <c r="J566" s="46"/>
      <c r="K566" s="46"/>
      <c r="L566" s="46"/>
      <c r="M566" s="46"/>
      <c r="N566" s="46"/>
      <c r="O566" s="46"/>
      <c r="P566" s="46"/>
      <c r="Q566" s="46" t="n">
        <v>125</v>
      </c>
      <c r="R566" s="46" t="n">
        <v>3</v>
      </c>
      <c r="S566" s="48" t="n">
        <v>10</v>
      </c>
      <c r="U566" s="48" t="n">
        <v>52</v>
      </c>
      <c r="V566" s="48" t="n">
        <v>73</v>
      </c>
      <c r="W566" s="49"/>
      <c r="X566" s="48" t="n">
        <v>111</v>
      </c>
      <c r="Z566" s="46" t="n">
        <v>12</v>
      </c>
      <c r="AA566" s="46" t="n">
        <v>440</v>
      </c>
      <c r="AB566" s="46" t="n">
        <v>168</v>
      </c>
      <c r="AC566" s="50" t="n">
        <f aca="false">(AB566/AA566)*100</f>
        <v>38.1818181818182</v>
      </c>
    </row>
    <row r="567" s="42" customFormat="true" ht="12.75" hidden="false" customHeight="false" outlineLevel="0" collapsed="false">
      <c r="A567" s="45" t="s">
        <v>320</v>
      </c>
      <c r="B567" s="46" t="n">
        <v>170</v>
      </c>
      <c r="C567" s="46" t="n">
        <v>14</v>
      </c>
      <c r="D567" s="46" t="n">
        <v>10</v>
      </c>
      <c r="E567" s="46" t="n">
        <v>5</v>
      </c>
      <c r="F567" s="46" t="n">
        <v>3</v>
      </c>
      <c r="G567" s="46" t="n">
        <v>4</v>
      </c>
      <c r="H567" s="46"/>
      <c r="I567" s="46"/>
      <c r="J567" s="46"/>
      <c r="K567" s="46"/>
      <c r="L567" s="46"/>
      <c r="M567" s="46"/>
      <c r="N567" s="46"/>
      <c r="O567" s="46"/>
      <c r="P567" s="46"/>
      <c r="Q567" s="46" t="n">
        <v>173</v>
      </c>
      <c r="R567" s="46" t="n">
        <v>3</v>
      </c>
      <c r="S567" s="48" t="n">
        <v>6</v>
      </c>
      <c r="U567" s="48" t="n">
        <v>90</v>
      </c>
      <c r="V567" s="48" t="n">
        <v>85</v>
      </c>
      <c r="W567" s="49"/>
      <c r="X567" s="48" t="n">
        <v>157</v>
      </c>
      <c r="Z567" s="46" t="n">
        <v>14</v>
      </c>
      <c r="AA567" s="46" t="n">
        <v>585</v>
      </c>
      <c r="AB567" s="46" t="n">
        <v>236</v>
      </c>
      <c r="AC567" s="50" t="n">
        <f aca="false">(AB567/AA567)*100</f>
        <v>40.3418803418803</v>
      </c>
    </row>
    <row r="568" s="42" customFormat="true" ht="13.5" hidden="false" customHeight="false" outlineLevel="0" collapsed="false">
      <c r="A568" s="45" t="s">
        <v>321</v>
      </c>
      <c r="B568" s="46" t="n">
        <v>121</v>
      </c>
      <c r="C568" s="46" t="n">
        <v>22</v>
      </c>
      <c r="D568" s="46" t="n">
        <v>13</v>
      </c>
      <c r="E568" s="46" t="n">
        <v>3</v>
      </c>
      <c r="F568" s="46" t="n">
        <v>1</v>
      </c>
      <c r="G568" s="46" t="n">
        <v>4</v>
      </c>
      <c r="H568" s="46"/>
      <c r="I568" s="46"/>
      <c r="J568" s="46"/>
      <c r="K568" s="46"/>
      <c r="L568" s="46"/>
      <c r="M568" s="46"/>
      <c r="N568" s="46"/>
      <c r="O568" s="46"/>
      <c r="P568" s="46"/>
      <c r="Q568" s="46" t="n">
        <v>141</v>
      </c>
      <c r="R568" s="46" t="n">
        <v>3</v>
      </c>
      <c r="S568" s="48" t="n">
        <v>4</v>
      </c>
      <c r="U568" s="48" t="n">
        <v>62</v>
      </c>
      <c r="V568" s="48" t="n">
        <v>73</v>
      </c>
      <c r="W568" s="49"/>
      <c r="X568" s="48" t="n">
        <v>117</v>
      </c>
      <c r="Z568" s="46" t="n">
        <v>10</v>
      </c>
      <c r="AA568" s="46" t="n">
        <v>372</v>
      </c>
      <c r="AB568" s="46" t="n">
        <v>190</v>
      </c>
      <c r="AC568" s="50" t="n">
        <f aca="false">(AB568/AA568)*100</f>
        <v>51.0752688172043</v>
      </c>
    </row>
    <row r="569" s="42" customFormat="true" ht="13.5" hidden="false" customHeight="false" outlineLevel="0" collapsed="false">
      <c r="A569" s="40" t="s">
        <v>322</v>
      </c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U569" s="69"/>
      <c r="V569" s="69"/>
      <c r="W569" s="70"/>
      <c r="X569" s="69"/>
      <c r="Z569" s="69"/>
      <c r="AA569" s="69"/>
      <c r="AB569" s="69"/>
      <c r="AC569" s="71"/>
    </row>
    <row r="570" s="42" customFormat="true" ht="12.75" hidden="false" customHeight="false" outlineLevel="0" collapsed="false">
      <c r="A570" s="45" t="s">
        <v>323</v>
      </c>
      <c r="B570" s="46" t="n">
        <v>77</v>
      </c>
      <c r="C570" s="46" t="n">
        <v>7</v>
      </c>
      <c r="D570" s="46" t="n">
        <v>5</v>
      </c>
      <c r="E570" s="46" t="n">
        <v>1</v>
      </c>
      <c r="F570" s="46" t="n">
        <v>0</v>
      </c>
      <c r="G570" s="46" t="n">
        <v>0</v>
      </c>
      <c r="H570" s="46"/>
      <c r="I570" s="46"/>
      <c r="J570" s="46"/>
      <c r="K570" s="46"/>
      <c r="L570" s="46"/>
      <c r="M570" s="46"/>
      <c r="N570" s="46"/>
      <c r="O570" s="46"/>
      <c r="P570" s="46"/>
      <c r="Q570" s="46" t="n">
        <v>78</v>
      </c>
      <c r="R570" s="46" t="n">
        <v>0</v>
      </c>
      <c r="S570" s="48" t="n">
        <v>0</v>
      </c>
      <c r="U570" s="48" t="n">
        <v>59</v>
      </c>
      <c r="V570" s="48" t="n">
        <v>18</v>
      </c>
      <c r="W570" s="49"/>
      <c r="X570" s="48" t="n">
        <v>70</v>
      </c>
      <c r="Z570" s="46" t="n">
        <v>9</v>
      </c>
      <c r="AA570" s="46" t="n">
        <v>131</v>
      </c>
      <c r="AB570" s="46" t="n">
        <v>91</v>
      </c>
      <c r="AC570" s="50" t="n">
        <f aca="false">(AB570/AA570)*100</f>
        <v>69.4656488549618</v>
      </c>
    </row>
    <row r="571" s="42" customFormat="true" ht="12.75" hidden="false" customHeight="false" outlineLevel="0" collapsed="false">
      <c r="A571" s="45" t="s">
        <v>324</v>
      </c>
      <c r="B571" s="46" t="n">
        <v>63</v>
      </c>
      <c r="C571" s="46" t="n">
        <v>14</v>
      </c>
      <c r="D571" s="46" t="n">
        <v>7</v>
      </c>
      <c r="E571" s="46" t="n">
        <v>2</v>
      </c>
      <c r="F571" s="46" t="n">
        <v>0</v>
      </c>
      <c r="G571" s="46" t="n">
        <v>1</v>
      </c>
      <c r="H571" s="46"/>
      <c r="I571" s="46"/>
      <c r="J571" s="46"/>
      <c r="K571" s="46"/>
      <c r="L571" s="46"/>
      <c r="M571" s="46"/>
      <c r="N571" s="46"/>
      <c r="O571" s="46"/>
      <c r="P571" s="46"/>
      <c r="Q571" s="46" t="n">
        <v>76</v>
      </c>
      <c r="R571" s="46" t="n">
        <v>2</v>
      </c>
      <c r="S571" s="48" t="n">
        <v>1</v>
      </c>
      <c r="U571" s="48" t="n">
        <v>44</v>
      </c>
      <c r="V571" s="48" t="n">
        <v>28</v>
      </c>
      <c r="W571" s="49"/>
      <c r="X571" s="48" t="n">
        <v>66</v>
      </c>
      <c r="Z571" s="46" t="n">
        <v>8</v>
      </c>
      <c r="AA571" s="46" t="n">
        <v>237</v>
      </c>
      <c r="AB571" s="46" t="n">
        <v>96</v>
      </c>
      <c r="AC571" s="50" t="n">
        <f aca="false">(AB571/AA571)*100</f>
        <v>40.5063291139241</v>
      </c>
    </row>
    <row r="572" s="42" customFormat="true" ht="12.75" hidden="false" customHeight="false" outlineLevel="0" collapsed="false">
      <c r="A572" s="45" t="s">
        <v>325</v>
      </c>
      <c r="B572" s="46" t="n">
        <v>93</v>
      </c>
      <c r="C572" s="46" t="n">
        <v>16</v>
      </c>
      <c r="D572" s="46" t="n">
        <v>11</v>
      </c>
      <c r="E572" s="46" t="n">
        <v>1</v>
      </c>
      <c r="F572" s="46" t="n">
        <v>2</v>
      </c>
      <c r="G572" s="46" t="n">
        <v>0</v>
      </c>
      <c r="H572" s="46"/>
      <c r="I572" s="46"/>
      <c r="J572" s="46"/>
      <c r="K572" s="46"/>
      <c r="L572" s="46"/>
      <c r="M572" s="46"/>
      <c r="N572" s="46"/>
      <c r="O572" s="46"/>
      <c r="P572" s="46"/>
      <c r="Q572" s="46" t="n">
        <v>108</v>
      </c>
      <c r="R572" s="46" t="n">
        <v>2</v>
      </c>
      <c r="S572" s="48" t="n">
        <v>1</v>
      </c>
      <c r="U572" s="48" t="n">
        <v>60</v>
      </c>
      <c r="V572" s="48" t="n">
        <v>44</v>
      </c>
      <c r="W572" s="49"/>
      <c r="X572" s="48" t="n">
        <v>98</v>
      </c>
      <c r="Z572" s="46" t="n">
        <v>5</v>
      </c>
      <c r="AA572" s="46" t="n">
        <v>395</v>
      </c>
      <c r="AB572" s="46" t="n">
        <v>130</v>
      </c>
      <c r="AC572" s="50" t="n">
        <f aca="false">(AB572/AA572)*100</f>
        <v>32.9113924050633</v>
      </c>
    </row>
    <row r="573" s="42" customFormat="true" ht="12.75" hidden="false" customHeight="false" outlineLevel="0" collapsed="false">
      <c r="A573" s="45" t="s">
        <v>326</v>
      </c>
      <c r="B573" s="46" t="n">
        <v>97</v>
      </c>
      <c r="C573" s="46" t="n">
        <v>7</v>
      </c>
      <c r="D573" s="46" t="n">
        <v>4</v>
      </c>
      <c r="E573" s="46" t="n">
        <v>1</v>
      </c>
      <c r="F573" s="46" t="n">
        <v>1</v>
      </c>
      <c r="G573" s="46" t="n">
        <v>1</v>
      </c>
      <c r="H573" s="46"/>
      <c r="I573" s="46"/>
      <c r="J573" s="46"/>
      <c r="K573" s="46"/>
      <c r="L573" s="46"/>
      <c r="M573" s="46"/>
      <c r="N573" s="46"/>
      <c r="O573" s="46"/>
      <c r="P573" s="46"/>
      <c r="Q573" s="46" t="n">
        <v>98</v>
      </c>
      <c r="R573" s="46" t="n">
        <v>0</v>
      </c>
      <c r="S573" s="48" t="n">
        <v>2</v>
      </c>
      <c r="U573" s="48" t="n">
        <v>57</v>
      </c>
      <c r="V573" s="48" t="n">
        <v>34</v>
      </c>
      <c r="W573" s="49"/>
      <c r="X573" s="48" t="n">
        <v>83</v>
      </c>
      <c r="Z573" s="46" t="n">
        <v>10</v>
      </c>
      <c r="AA573" s="46" t="n">
        <v>297</v>
      </c>
      <c r="AB573" s="46" t="n">
        <v>119</v>
      </c>
      <c r="AC573" s="50" t="n">
        <f aca="false">(AB573/AA573)*100</f>
        <v>40.0673400673401</v>
      </c>
    </row>
    <row r="574" s="42" customFormat="true" ht="12.75" hidden="false" customHeight="false" outlineLevel="0" collapsed="false">
      <c r="A574" s="45" t="s">
        <v>327</v>
      </c>
      <c r="B574" s="46" t="n">
        <v>143</v>
      </c>
      <c r="C574" s="46" t="n">
        <v>21</v>
      </c>
      <c r="D574" s="46" t="n">
        <v>15</v>
      </c>
      <c r="E574" s="46" t="n">
        <v>8</v>
      </c>
      <c r="F574" s="46" t="n">
        <v>1</v>
      </c>
      <c r="G574" s="46" t="n">
        <v>2</v>
      </c>
      <c r="H574" s="46"/>
      <c r="I574" s="46"/>
      <c r="J574" s="46"/>
      <c r="K574" s="46"/>
      <c r="L574" s="46"/>
      <c r="M574" s="46"/>
      <c r="N574" s="46"/>
      <c r="O574" s="46"/>
      <c r="P574" s="46"/>
      <c r="Q574" s="46" t="n">
        <v>163</v>
      </c>
      <c r="R574" s="46" t="n">
        <v>3</v>
      </c>
      <c r="S574" s="48" t="n">
        <v>8</v>
      </c>
      <c r="U574" s="48" t="n">
        <v>89</v>
      </c>
      <c r="V574" s="48" t="n">
        <v>79</v>
      </c>
      <c r="W574" s="49"/>
      <c r="X574" s="48" t="n">
        <v>159</v>
      </c>
      <c r="Z574" s="46" t="n">
        <v>29</v>
      </c>
      <c r="AA574" s="46" t="n">
        <v>456</v>
      </c>
      <c r="AB574" s="46" t="n">
        <v>204</v>
      </c>
      <c r="AC574" s="50" t="n">
        <f aca="false">(AB574/AA574)*100</f>
        <v>44.7368421052632</v>
      </c>
    </row>
    <row r="575" s="42" customFormat="true" ht="12.75" hidden="false" customHeight="false" outlineLevel="0" collapsed="false">
      <c r="A575" s="45" t="s">
        <v>328</v>
      </c>
      <c r="B575" s="46" t="n">
        <v>46</v>
      </c>
      <c r="C575" s="46" t="n">
        <v>6</v>
      </c>
      <c r="D575" s="46" t="n">
        <v>6</v>
      </c>
      <c r="E575" s="46" t="n">
        <v>0</v>
      </c>
      <c r="F575" s="46" t="n">
        <v>0</v>
      </c>
      <c r="G575" s="46" t="n">
        <v>0</v>
      </c>
      <c r="H575" s="46"/>
      <c r="I575" s="46"/>
      <c r="J575" s="46"/>
      <c r="K575" s="46"/>
      <c r="L575" s="46"/>
      <c r="M575" s="46"/>
      <c r="N575" s="46"/>
      <c r="O575" s="46"/>
      <c r="P575" s="46"/>
      <c r="Q575" s="46" t="n">
        <v>56</v>
      </c>
      <c r="R575" s="46" t="n">
        <v>0</v>
      </c>
      <c r="S575" s="48" t="n">
        <v>0</v>
      </c>
      <c r="U575" s="48" t="n">
        <v>24</v>
      </c>
      <c r="V575" s="48" t="n">
        <v>20</v>
      </c>
      <c r="W575" s="49"/>
      <c r="X575" s="48" t="n">
        <v>41</v>
      </c>
      <c r="Z575" s="46" t="n">
        <v>7</v>
      </c>
      <c r="AA575" s="46" t="n">
        <v>140</v>
      </c>
      <c r="AB575" s="46" t="n">
        <v>63</v>
      </c>
      <c r="AC575" s="50" t="n">
        <f aca="false">(AB575/AA575)*100</f>
        <v>45</v>
      </c>
    </row>
    <row r="576" s="42" customFormat="true" ht="12.75" hidden="false" customHeight="false" outlineLevel="0" collapsed="false">
      <c r="A576" s="45" t="s">
        <v>329</v>
      </c>
      <c r="B576" s="46" t="n">
        <v>62</v>
      </c>
      <c r="C576" s="46" t="n">
        <v>6</v>
      </c>
      <c r="D576" s="46" t="n">
        <v>2</v>
      </c>
      <c r="E576" s="46" t="n">
        <v>1</v>
      </c>
      <c r="F576" s="46" t="n">
        <v>3</v>
      </c>
      <c r="G576" s="46" t="n">
        <v>2</v>
      </c>
      <c r="H576" s="46"/>
      <c r="I576" s="46"/>
      <c r="J576" s="46"/>
      <c r="K576" s="46"/>
      <c r="L576" s="46"/>
      <c r="M576" s="46"/>
      <c r="N576" s="46"/>
      <c r="O576" s="46"/>
      <c r="P576" s="46"/>
      <c r="Q576" s="46" t="n">
        <v>64</v>
      </c>
      <c r="R576" s="46" t="n">
        <v>1</v>
      </c>
      <c r="S576" s="48" t="n">
        <v>4</v>
      </c>
      <c r="U576" s="48" t="n">
        <v>30</v>
      </c>
      <c r="V576" s="48" t="n">
        <v>36</v>
      </c>
      <c r="W576" s="49"/>
      <c r="X576" s="48" t="n">
        <v>61</v>
      </c>
      <c r="Z576" s="46" t="n">
        <v>7</v>
      </c>
      <c r="AA576" s="46" t="n">
        <v>136</v>
      </c>
      <c r="AB576" s="46" t="n">
        <v>82</v>
      </c>
      <c r="AC576" s="50" t="n">
        <f aca="false">(AB576/AA576)*100</f>
        <v>60.2941176470588</v>
      </c>
    </row>
    <row r="577" s="42" customFormat="true" ht="12.75" hidden="false" customHeight="false" outlineLevel="0" collapsed="false">
      <c r="A577" s="45" t="s">
        <v>330</v>
      </c>
      <c r="B577" s="46" t="n">
        <v>35</v>
      </c>
      <c r="C577" s="46" t="n">
        <v>11</v>
      </c>
      <c r="D577" s="46" t="n">
        <v>5</v>
      </c>
      <c r="E577" s="46" t="n">
        <v>3</v>
      </c>
      <c r="F577" s="46" t="n">
        <v>0</v>
      </c>
      <c r="G577" s="46" t="n">
        <v>0</v>
      </c>
      <c r="H577" s="46"/>
      <c r="I577" s="46"/>
      <c r="J577" s="46"/>
      <c r="K577" s="46"/>
      <c r="L577" s="46"/>
      <c r="M577" s="46"/>
      <c r="N577" s="46"/>
      <c r="O577" s="46"/>
      <c r="P577" s="46"/>
      <c r="Q577" s="46" t="n">
        <v>50</v>
      </c>
      <c r="R577" s="46" t="n">
        <v>1</v>
      </c>
      <c r="S577" s="48" t="n">
        <v>2</v>
      </c>
      <c r="U577" s="48" t="n">
        <v>33</v>
      </c>
      <c r="V577" s="48" t="n">
        <v>20</v>
      </c>
      <c r="W577" s="49"/>
      <c r="X577" s="48" t="n">
        <v>50</v>
      </c>
      <c r="Z577" s="46" t="n">
        <v>11</v>
      </c>
      <c r="AA577" s="46" t="n">
        <v>125</v>
      </c>
      <c r="AB577" s="46" t="n">
        <v>58</v>
      </c>
      <c r="AC577" s="50" t="n">
        <f aca="false">(AB577/AA577)*100</f>
        <v>46.4</v>
      </c>
    </row>
    <row r="578" s="42" customFormat="true" ht="12.75" hidden="false" customHeight="false" outlineLevel="0" collapsed="false">
      <c r="A578" s="45" t="s">
        <v>331</v>
      </c>
      <c r="B578" s="46" t="n">
        <v>63</v>
      </c>
      <c r="C578" s="46" t="n">
        <v>11</v>
      </c>
      <c r="D578" s="46" t="n">
        <v>8</v>
      </c>
      <c r="E578" s="46" t="n">
        <v>1</v>
      </c>
      <c r="F578" s="46" t="n">
        <v>0</v>
      </c>
      <c r="G578" s="46" t="n">
        <v>2</v>
      </c>
      <c r="H578" s="46"/>
      <c r="I578" s="46"/>
      <c r="J578" s="46"/>
      <c r="K578" s="46"/>
      <c r="L578" s="46"/>
      <c r="M578" s="46"/>
      <c r="N578" s="46"/>
      <c r="O578" s="46"/>
      <c r="P578" s="46"/>
      <c r="Q578" s="46" t="n">
        <v>70</v>
      </c>
      <c r="R578" s="46" t="n">
        <v>2</v>
      </c>
      <c r="S578" s="48" t="n">
        <v>1</v>
      </c>
      <c r="U578" s="48" t="n">
        <v>38</v>
      </c>
      <c r="V578" s="48" t="n">
        <v>35</v>
      </c>
      <c r="W578" s="49"/>
      <c r="X578" s="48" t="n">
        <v>66</v>
      </c>
      <c r="Z578" s="46" t="n">
        <v>14</v>
      </c>
      <c r="AA578" s="46" t="n">
        <v>219</v>
      </c>
      <c r="AB578" s="46" t="n">
        <v>89</v>
      </c>
      <c r="AC578" s="50" t="n">
        <f aca="false">(AB578/AA578)*100</f>
        <v>40.6392694063927</v>
      </c>
    </row>
    <row r="579" s="42" customFormat="true" ht="12.75" hidden="false" customHeight="false" outlineLevel="0" collapsed="false">
      <c r="A579" s="45" t="s">
        <v>332</v>
      </c>
      <c r="B579" s="46" t="n">
        <v>101</v>
      </c>
      <c r="C579" s="46" t="n">
        <v>25</v>
      </c>
      <c r="D579" s="46" t="n">
        <v>9</v>
      </c>
      <c r="E579" s="46" t="n">
        <v>3</v>
      </c>
      <c r="F579" s="46" t="n">
        <v>0</v>
      </c>
      <c r="G579" s="46" t="n">
        <v>2</v>
      </c>
      <c r="H579" s="46"/>
      <c r="I579" s="46"/>
      <c r="J579" s="46"/>
      <c r="K579" s="46"/>
      <c r="L579" s="46"/>
      <c r="M579" s="46"/>
      <c r="N579" s="46"/>
      <c r="O579" s="46"/>
      <c r="P579" s="46"/>
      <c r="Q579" s="46" t="n">
        <v>119</v>
      </c>
      <c r="R579" s="46" t="n">
        <v>0</v>
      </c>
      <c r="S579" s="48" t="n">
        <v>5</v>
      </c>
      <c r="U579" s="48" t="n">
        <v>66</v>
      </c>
      <c r="V579" s="48" t="n">
        <v>54</v>
      </c>
      <c r="W579" s="49"/>
      <c r="X579" s="48" t="n">
        <v>103</v>
      </c>
      <c r="Z579" s="46" t="n">
        <v>9</v>
      </c>
      <c r="AA579" s="46" t="n">
        <v>374</v>
      </c>
      <c r="AB579" s="46" t="n">
        <v>151</v>
      </c>
      <c r="AC579" s="50" t="n">
        <f aca="false">(AB579/AA579)*100</f>
        <v>40.3743315508021</v>
      </c>
    </row>
    <row r="580" s="42" customFormat="true" ht="12.75" hidden="false" customHeight="false" outlineLevel="0" collapsed="false">
      <c r="A580" s="45" t="s">
        <v>333</v>
      </c>
      <c r="B580" s="46" t="n">
        <v>121</v>
      </c>
      <c r="C580" s="46" t="n">
        <v>12</v>
      </c>
      <c r="D580" s="46" t="n">
        <v>4</v>
      </c>
      <c r="E580" s="46" t="n">
        <v>6</v>
      </c>
      <c r="F580" s="46" t="n">
        <v>0</v>
      </c>
      <c r="G580" s="46" t="n">
        <v>8</v>
      </c>
      <c r="H580" s="46"/>
      <c r="I580" s="46"/>
      <c r="J580" s="46"/>
      <c r="K580" s="46"/>
      <c r="L580" s="46"/>
      <c r="M580" s="46"/>
      <c r="N580" s="46"/>
      <c r="O580" s="46"/>
      <c r="P580" s="46"/>
      <c r="Q580" s="46" t="n">
        <v>125</v>
      </c>
      <c r="R580" s="46" t="n">
        <v>4</v>
      </c>
      <c r="S580" s="48" t="n">
        <v>9</v>
      </c>
      <c r="U580" s="48" t="n">
        <v>66</v>
      </c>
      <c r="V580" s="48" t="n">
        <v>69</v>
      </c>
      <c r="W580" s="49"/>
      <c r="X580" s="48" t="n">
        <v>131</v>
      </c>
      <c r="Z580" s="46" t="n">
        <v>14</v>
      </c>
      <c r="AA580" s="46" t="n">
        <v>281</v>
      </c>
      <c r="AB580" s="46" t="n">
        <v>154</v>
      </c>
      <c r="AC580" s="50" t="n">
        <f aca="false">(AB580/AA580)*100</f>
        <v>54.8042704626335</v>
      </c>
    </row>
    <row r="581" s="55" customFormat="true" ht="12.75" hidden="false" customHeight="false" outlineLevel="0" collapsed="false">
      <c r="A581" s="52" t="s">
        <v>43</v>
      </c>
      <c r="B581" s="53" t="n">
        <f aca="false">SUM(B564:B580)</f>
        <v>1540</v>
      </c>
      <c r="C581" s="53" t="n">
        <f aca="false">SUM(C564:C580)</f>
        <v>216</v>
      </c>
      <c r="D581" s="53" t="n">
        <f aca="false">SUM(D564:D580)</f>
        <v>130</v>
      </c>
      <c r="E581" s="53" t="n">
        <f aca="false">SUM(E564:E580)</f>
        <v>54</v>
      </c>
      <c r="F581" s="53" t="n">
        <f aca="false">SUM(F564:F580)</f>
        <v>21</v>
      </c>
      <c r="G581" s="53" t="n">
        <f aca="false">SUM(G564:G580)</f>
        <v>31</v>
      </c>
      <c r="H581" s="53" t="n">
        <f aca="false">SUM(H564:H580)</f>
        <v>0</v>
      </c>
      <c r="I581" s="53" t="n">
        <f aca="false">SUM(I564:I580)</f>
        <v>0</v>
      </c>
      <c r="J581" s="53" t="n">
        <f aca="false">SUM(J564:J580)</f>
        <v>0</v>
      </c>
      <c r="K581" s="53" t="n">
        <f aca="false">SUM(K564:K580)</f>
        <v>0</v>
      </c>
      <c r="L581" s="53" t="n">
        <f aca="false">SUM(L564:L580)</f>
        <v>0</v>
      </c>
      <c r="M581" s="53" t="n">
        <f aca="false">SUM(M564:M580)</f>
        <v>0</v>
      </c>
      <c r="N581" s="53" t="n">
        <f aca="false">SUM(N564:N580)</f>
        <v>0</v>
      </c>
      <c r="O581" s="53" t="n">
        <f aca="false">SUM(O564:O580)</f>
        <v>0</v>
      </c>
      <c r="P581" s="53" t="n">
        <f aca="false">SUM(P564:P580)</f>
        <v>0</v>
      </c>
      <c r="Q581" s="53" t="n">
        <f aca="false">SUM(Q564:Q580)</f>
        <v>1692</v>
      </c>
      <c r="R581" s="53" t="n">
        <f aca="false">SUM(R564:R580)</f>
        <v>31</v>
      </c>
      <c r="S581" s="53" t="n">
        <f aca="false">SUM(S564:S580)</f>
        <v>66</v>
      </c>
      <c r="U581" s="56" t="n">
        <f aca="false">SUM(U564:U580)</f>
        <v>897</v>
      </c>
      <c r="V581" s="73" t="n">
        <f aca="false">SUM(V564:V580)</f>
        <v>808</v>
      </c>
      <c r="W581" s="57"/>
      <c r="X581" s="54" t="n">
        <f aca="false">SUM(X564:X580)</f>
        <v>1551</v>
      </c>
      <c r="Z581" s="53" t="n">
        <f aca="false">SUM(Z564:Z580)</f>
        <v>185</v>
      </c>
      <c r="AA581" s="53" t="n">
        <f aca="false">SUM(AA564:AA580)</f>
        <v>5079</v>
      </c>
      <c r="AB581" s="58" t="n">
        <f aca="false">SUM(AB564:AB580)</f>
        <v>2172</v>
      </c>
      <c r="AC581" s="59" t="n">
        <f aca="false">(AB581/AA581)*100</f>
        <v>42.7643236857649</v>
      </c>
    </row>
    <row r="582" s="42" customFormat="true" ht="13.5" hidden="false" customHeight="false" outlineLevel="0" collapsed="false">
      <c r="A582" s="7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U582" s="2"/>
      <c r="V582" s="2"/>
      <c r="W582" s="2"/>
      <c r="X582" s="2"/>
      <c r="Z582" s="61"/>
      <c r="AA582" s="61"/>
      <c r="AB582" s="61"/>
      <c r="AC582" s="5"/>
    </row>
    <row r="583" s="42" customFormat="true" ht="13.5" hidden="false" customHeight="false" outlineLevel="0" collapsed="false">
      <c r="A583" s="40" t="s">
        <v>334</v>
      </c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U583" s="69"/>
      <c r="V583" s="69"/>
      <c r="W583" s="70"/>
      <c r="X583" s="69"/>
      <c r="Z583" s="69"/>
      <c r="AA583" s="69"/>
      <c r="AB583" s="69"/>
      <c r="AC583" s="71"/>
    </row>
    <row r="584" s="42" customFormat="true" ht="12.75" hidden="false" customHeight="false" outlineLevel="0" collapsed="false">
      <c r="A584" s="45" t="s">
        <v>335</v>
      </c>
      <c r="B584" s="46" t="n">
        <v>159</v>
      </c>
      <c r="C584" s="46" t="n">
        <v>39</v>
      </c>
      <c r="D584" s="46" t="n">
        <v>15</v>
      </c>
      <c r="E584" s="46" t="n">
        <v>9</v>
      </c>
      <c r="F584" s="46" t="n">
        <v>1</v>
      </c>
      <c r="G584" s="46" t="n">
        <v>2</v>
      </c>
      <c r="H584" s="46"/>
      <c r="I584" s="46"/>
      <c r="J584" s="46"/>
      <c r="K584" s="46"/>
      <c r="L584" s="46"/>
      <c r="M584" s="46"/>
      <c r="N584" s="46"/>
      <c r="O584" s="46"/>
      <c r="P584" s="46"/>
      <c r="Q584" s="46" t="n">
        <v>186</v>
      </c>
      <c r="R584" s="46" t="n">
        <v>1</v>
      </c>
      <c r="S584" s="48" t="n">
        <v>9</v>
      </c>
      <c r="U584" s="42" t="n">
        <v>185</v>
      </c>
      <c r="V584" s="48" t="n">
        <v>40</v>
      </c>
      <c r="W584" s="49"/>
      <c r="X584" s="48" t="n">
        <v>179</v>
      </c>
      <c r="Z584" s="75" t="n">
        <v>19</v>
      </c>
      <c r="AA584" s="46" t="n">
        <v>516</v>
      </c>
      <c r="AB584" s="46" t="n">
        <v>241</v>
      </c>
      <c r="AC584" s="50" t="n">
        <f aca="false">(AB584/AA584)*100</f>
        <v>46.7054263565892</v>
      </c>
    </row>
    <row r="585" s="42" customFormat="true" ht="12.75" hidden="false" customHeight="false" outlineLevel="0" collapsed="false">
      <c r="A585" s="45" t="s">
        <v>336</v>
      </c>
      <c r="B585" s="46" t="n">
        <v>212</v>
      </c>
      <c r="C585" s="46" t="n">
        <v>64</v>
      </c>
      <c r="D585" s="46" t="n">
        <v>28</v>
      </c>
      <c r="E585" s="46" t="n">
        <v>10</v>
      </c>
      <c r="F585" s="46" t="n">
        <v>0</v>
      </c>
      <c r="G585" s="46" t="n">
        <v>1</v>
      </c>
      <c r="H585" s="46"/>
      <c r="I585" s="46"/>
      <c r="J585" s="46"/>
      <c r="K585" s="46"/>
      <c r="L585" s="46"/>
      <c r="M585" s="46"/>
      <c r="N585" s="46"/>
      <c r="O585" s="46"/>
      <c r="P585" s="46"/>
      <c r="Q585" s="46" t="n">
        <v>280</v>
      </c>
      <c r="R585" s="46" t="n">
        <v>2</v>
      </c>
      <c r="S585" s="48" t="n">
        <v>7</v>
      </c>
      <c r="U585" s="48" t="n">
        <v>265</v>
      </c>
      <c r="V585" s="48" t="n">
        <v>54</v>
      </c>
      <c r="W585" s="49"/>
      <c r="X585" s="48" t="n">
        <v>260</v>
      </c>
      <c r="Z585" s="75" t="n">
        <v>39</v>
      </c>
      <c r="AA585" s="46" t="n">
        <v>634</v>
      </c>
      <c r="AB585" s="46" t="n">
        <v>333</v>
      </c>
      <c r="AC585" s="50" t="n">
        <f aca="false">(AB585/AA585)*100</f>
        <v>52.5236593059937</v>
      </c>
    </row>
    <row r="586" s="42" customFormat="true" ht="12.75" hidden="false" customHeight="false" outlineLevel="0" collapsed="false">
      <c r="A586" s="45" t="s">
        <v>337</v>
      </c>
      <c r="B586" s="46" t="n">
        <v>139</v>
      </c>
      <c r="C586" s="46" t="n">
        <v>33</v>
      </c>
      <c r="D586" s="46" t="n">
        <v>6</v>
      </c>
      <c r="E586" s="46" t="n">
        <v>16</v>
      </c>
      <c r="F586" s="46" t="n">
        <v>3</v>
      </c>
      <c r="G586" s="46" t="n">
        <v>0</v>
      </c>
      <c r="H586" s="46"/>
      <c r="I586" s="46"/>
      <c r="J586" s="46"/>
      <c r="K586" s="46"/>
      <c r="L586" s="46"/>
      <c r="M586" s="46"/>
      <c r="N586" s="46"/>
      <c r="O586" s="46"/>
      <c r="P586" s="46"/>
      <c r="Q586" s="46" t="n">
        <v>167</v>
      </c>
      <c r="R586" s="46" t="n">
        <v>1</v>
      </c>
      <c r="S586" s="48" t="n">
        <v>15</v>
      </c>
      <c r="U586" s="48" t="n">
        <v>150</v>
      </c>
      <c r="V586" s="48" t="n">
        <v>50</v>
      </c>
      <c r="W586" s="49"/>
      <c r="X586" s="48" t="n">
        <v>150</v>
      </c>
      <c r="Z586" s="75" t="n">
        <v>26</v>
      </c>
      <c r="AA586" s="46" t="n">
        <v>542</v>
      </c>
      <c r="AB586" s="46" t="n">
        <v>218</v>
      </c>
      <c r="AC586" s="50" t="n">
        <f aca="false">(AB586/AA586)*100</f>
        <v>40.2214022140221</v>
      </c>
    </row>
    <row r="587" s="42" customFormat="true" ht="12.75" hidden="false" customHeight="false" outlineLevel="0" collapsed="false">
      <c r="A587" s="45" t="s">
        <v>338</v>
      </c>
      <c r="B587" s="46" t="n">
        <v>32</v>
      </c>
      <c r="C587" s="46" t="n">
        <v>6</v>
      </c>
      <c r="D587" s="46" t="n">
        <v>2</v>
      </c>
      <c r="E587" s="46" t="n">
        <v>1</v>
      </c>
      <c r="F587" s="46" t="n">
        <v>0</v>
      </c>
      <c r="G587" s="46" t="n">
        <v>0</v>
      </c>
      <c r="H587" s="46"/>
      <c r="I587" s="46"/>
      <c r="J587" s="46"/>
      <c r="K587" s="46"/>
      <c r="L587" s="46"/>
      <c r="M587" s="46"/>
      <c r="N587" s="46"/>
      <c r="O587" s="46"/>
      <c r="P587" s="46"/>
      <c r="Q587" s="46" t="n">
        <v>37</v>
      </c>
      <c r="R587" s="46" t="n">
        <v>0</v>
      </c>
      <c r="S587" s="48" t="n">
        <v>1</v>
      </c>
      <c r="U587" s="48" t="n">
        <v>36</v>
      </c>
      <c r="V587" s="48" t="n">
        <v>6</v>
      </c>
      <c r="W587" s="49"/>
      <c r="X587" s="48" t="n">
        <v>33</v>
      </c>
      <c r="Z587" s="75" t="n">
        <v>4</v>
      </c>
      <c r="AA587" s="46" t="n">
        <v>85</v>
      </c>
      <c r="AB587" s="46" t="n">
        <v>42</v>
      </c>
      <c r="AC587" s="50" t="n">
        <f aca="false">(AB587/AA587)*100</f>
        <v>49.4117647058824</v>
      </c>
    </row>
    <row r="588" s="42" customFormat="true" ht="12.75" hidden="false" customHeight="false" outlineLevel="0" collapsed="false">
      <c r="A588" s="45" t="s">
        <v>339</v>
      </c>
      <c r="B588" s="46" t="n">
        <v>141</v>
      </c>
      <c r="C588" s="46" t="n">
        <v>34</v>
      </c>
      <c r="D588" s="46" t="n">
        <v>6</v>
      </c>
      <c r="E588" s="46" t="n">
        <v>3</v>
      </c>
      <c r="F588" s="46" t="n">
        <v>3</v>
      </c>
      <c r="G588" s="46" t="n">
        <v>0</v>
      </c>
      <c r="H588" s="46"/>
      <c r="I588" s="46"/>
      <c r="J588" s="46"/>
      <c r="K588" s="46"/>
      <c r="L588" s="46"/>
      <c r="M588" s="46"/>
      <c r="N588" s="46"/>
      <c r="O588" s="46"/>
      <c r="P588" s="46"/>
      <c r="Q588" s="46" t="n">
        <v>170</v>
      </c>
      <c r="R588" s="46" t="n">
        <v>3</v>
      </c>
      <c r="S588" s="48" t="n">
        <v>1</v>
      </c>
      <c r="U588" s="48" t="n">
        <v>183</v>
      </c>
      <c r="V588" s="48" t="n">
        <v>11</v>
      </c>
      <c r="W588" s="49"/>
      <c r="X588" s="48" t="n">
        <v>147</v>
      </c>
      <c r="Z588" s="75" t="n">
        <v>10</v>
      </c>
      <c r="AA588" s="46" t="n">
        <v>417</v>
      </c>
      <c r="AB588" s="46" t="n">
        <v>201</v>
      </c>
      <c r="AC588" s="50" t="n">
        <f aca="false">(AB588/AA588)*100</f>
        <v>48.2014388489209</v>
      </c>
    </row>
    <row r="589" s="42" customFormat="true" ht="12.75" hidden="false" customHeight="false" outlineLevel="0" collapsed="false">
      <c r="A589" s="45" t="s">
        <v>340</v>
      </c>
      <c r="B589" s="46" t="n">
        <v>125</v>
      </c>
      <c r="C589" s="46" t="n">
        <v>11</v>
      </c>
      <c r="D589" s="46" t="n">
        <v>8</v>
      </c>
      <c r="E589" s="46" t="n">
        <v>30</v>
      </c>
      <c r="F589" s="46" t="n">
        <v>4</v>
      </c>
      <c r="G589" s="46" t="n">
        <v>14</v>
      </c>
      <c r="H589" s="46"/>
      <c r="I589" s="46"/>
      <c r="J589" s="46"/>
      <c r="K589" s="46"/>
      <c r="L589" s="46"/>
      <c r="M589" s="46"/>
      <c r="N589" s="46"/>
      <c r="O589" s="46"/>
      <c r="P589" s="46"/>
      <c r="Q589" s="46" t="n">
        <v>133</v>
      </c>
      <c r="R589" s="46" t="n">
        <v>12</v>
      </c>
      <c r="S589" s="48" t="n">
        <v>32</v>
      </c>
      <c r="U589" s="48" t="n">
        <v>128</v>
      </c>
      <c r="V589" s="48" t="n">
        <v>67</v>
      </c>
      <c r="W589" s="49"/>
      <c r="X589" s="48" t="n">
        <v>156</v>
      </c>
      <c r="Z589" s="75" t="n">
        <v>26</v>
      </c>
      <c r="AA589" s="46" t="n">
        <v>615</v>
      </c>
      <c r="AB589" s="46" t="n">
        <v>210</v>
      </c>
      <c r="AC589" s="50" t="n">
        <f aca="false">(AB589/AA589)*100</f>
        <v>34.1463414634146</v>
      </c>
    </row>
    <row r="590" s="42" customFormat="true" ht="12.75" hidden="false" customHeight="false" outlineLevel="0" collapsed="false">
      <c r="A590" s="45" t="s">
        <v>341</v>
      </c>
      <c r="B590" s="46" t="n">
        <v>96</v>
      </c>
      <c r="C590" s="46" t="n">
        <v>17</v>
      </c>
      <c r="D590" s="46" t="n">
        <v>3</v>
      </c>
      <c r="E590" s="46" t="n">
        <v>5</v>
      </c>
      <c r="F590" s="46" t="n">
        <v>0</v>
      </c>
      <c r="G590" s="46" t="n">
        <v>1</v>
      </c>
      <c r="H590" s="46"/>
      <c r="I590" s="46"/>
      <c r="J590" s="46"/>
      <c r="K590" s="46"/>
      <c r="L590" s="46"/>
      <c r="M590" s="46"/>
      <c r="N590" s="46"/>
      <c r="O590" s="46"/>
      <c r="P590" s="46"/>
      <c r="Q590" s="46" t="n">
        <v>115</v>
      </c>
      <c r="R590" s="46" t="n">
        <v>0</v>
      </c>
      <c r="S590" s="48" t="n">
        <v>5</v>
      </c>
      <c r="U590" s="48" t="n">
        <v>106</v>
      </c>
      <c r="V590" s="48" t="n">
        <v>17</v>
      </c>
      <c r="W590" s="49"/>
      <c r="X590" s="48" t="n">
        <v>108</v>
      </c>
      <c r="Z590" s="75" t="n">
        <v>14</v>
      </c>
      <c r="AA590" s="46" t="n">
        <v>235</v>
      </c>
      <c r="AB590" s="46" t="n">
        <v>127</v>
      </c>
      <c r="AC590" s="50" t="n">
        <f aca="false">(AB590/AA590)*100</f>
        <v>54.0425531914894</v>
      </c>
    </row>
    <row r="591" s="42" customFormat="true" ht="12.75" hidden="false" customHeight="false" outlineLevel="0" collapsed="false">
      <c r="A591" s="45" t="s">
        <v>342</v>
      </c>
      <c r="B591" s="46" t="n">
        <v>145</v>
      </c>
      <c r="C591" s="46" t="n">
        <v>33</v>
      </c>
      <c r="D591" s="46" t="n">
        <v>11</v>
      </c>
      <c r="E591" s="46" t="n">
        <v>9</v>
      </c>
      <c r="F591" s="46" t="n">
        <v>5</v>
      </c>
      <c r="G591" s="46" t="n">
        <v>3</v>
      </c>
      <c r="H591" s="46"/>
      <c r="I591" s="46"/>
      <c r="J591" s="46"/>
      <c r="K591" s="46"/>
      <c r="L591" s="46"/>
      <c r="M591" s="46"/>
      <c r="N591" s="46"/>
      <c r="O591" s="46"/>
      <c r="P591" s="46"/>
      <c r="Q591" s="46" t="n">
        <v>178</v>
      </c>
      <c r="R591" s="46" t="n">
        <v>1</v>
      </c>
      <c r="S591" s="48" t="n">
        <v>13</v>
      </c>
      <c r="U591" s="48" t="n">
        <v>173</v>
      </c>
      <c r="V591" s="48" t="n">
        <v>30</v>
      </c>
      <c r="W591" s="49"/>
      <c r="X591" s="48" t="n">
        <v>164</v>
      </c>
      <c r="Z591" s="75" t="n">
        <v>16</v>
      </c>
      <c r="AA591" s="46" t="n">
        <v>401</v>
      </c>
      <c r="AB591" s="46" t="n">
        <v>214</v>
      </c>
      <c r="AC591" s="50" t="n">
        <f aca="false">(AB591/AA591)*100</f>
        <v>53.3665835411471</v>
      </c>
    </row>
    <row r="592" s="42" customFormat="true" ht="12.75" hidden="false" customHeight="false" outlineLevel="0" collapsed="false">
      <c r="A592" s="45" t="s">
        <v>343</v>
      </c>
      <c r="B592" s="46" t="n">
        <v>26</v>
      </c>
      <c r="C592" s="46" t="n">
        <v>4</v>
      </c>
      <c r="D592" s="46" t="n">
        <v>2</v>
      </c>
      <c r="E592" s="46" t="n">
        <v>0</v>
      </c>
      <c r="F592" s="46" t="n">
        <v>0</v>
      </c>
      <c r="G592" s="46" t="n">
        <v>0</v>
      </c>
      <c r="H592" s="46"/>
      <c r="I592" s="46"/>
      <c r="J592" s="46"/>
      <c r="K592" s="46"/>
      <c r="L592" s="46"/>
      <c r="M592" s="46"/>
      <c r="N592" s="46"/>
      <c r="O592" s="46"/>
      <c r="P592" s="46"/>
      <c r="Q592" s="46" t="n">
        <v>31</v>
      </c>
      <c r="R592" s="46" t="n">
        <v>0</v>
      </c>
      <c r="S592" s="48" t="n">
        <v>0</v>
      </c>
      <c r="U592" s="48" t="n">
        <v>29</v>
      </c>
      <c r="V592" s="48" t="n">
        <v>7</v>
      </c>
      <c r="W592" s="49"/>
      <c r="X592" s="48" t="n">
        <v>23</v>
      </c>
      <c r="Z592" s="75" t="n">
        <v>4</v>
      </c>
      <c r="AA592" s="46" t="n">
        <v>69</v>
      </c>
      <c r="AB592" s="46" t="n">
        <v>36</v>
      </c>
      <c r="AC592" s="50" t="n">
        <f aca="false">(AB592/AA592)*100</f>
        <v>52.1739130434783</v>
      </c>
    </row>
    <row r="593" s="42" customFormat="true" ht="12.75" hidden="false" customHeight="false" outlineLevel="0" collapsed="false">
      <c r="A593" s="45" t="s">
        <v>344</v>
      </c>
      <c r="B593" s="46" t="n">
        <v>206</v>
      </c>
      <c r="C593" s="46" t="n">
        <v>49</v>
      </c>
      <c r="D593" s="46" t="n">
        <v>12</v>
      </c>
      <c r="E593" s="46" t="n">
        <v>7</v>
      </c>
      <c r="F593" s="46" t="n">
        <v>1</v>
      </c>
      <c r="G593" s="46" t="n">
        <v>6</v>
      </c>
      <c r="H593" s="46"/>
      <c r="I593" s="46"/>
      <c r="J593" s="46"/>
      <c r="K593" s="46"/>
      <c r="L593" s="46"/>
      <c r="M593" s="46"/>
      <c r="N593" s="46"/>
      <c r="O593" s="46"/>
      <c r="P593" s="46"/>
      <c r="Q593" s="46" t="n">
        <v>239</v>
      </c>
      <c r="R593" s="46" t="n">
        <v>0</v>
      </c>
      <c r="S593" s="48" t="n">
        <v>13</v>
      </c>
      <c r="U593" s="48" t="n">
        <v>234</v>
      </c>
      <c r="V593" s="48" t="n">
        <v>49</v>
      </c>
      <c r="W593" s="49"/>
      <c r="X593" s="48" t="n">
        <v>225</v>
      </c>
      <c r="Z593" s="75" t="n">
        <v>27</v>
      </c>
      <c r="AA593" s="46" t="n">
        <v>678</v>
      </c>
      <c r="AB593" s="46" t="n">
        <v>297</v>
      </c>
      <c r="AC593" s="50" t="n">
        <f aca="false">(AB593/AA593)*100</f>
        <v>43.8053097345133</v>
      </c>
    </row>
    <row r="594" s="42" customFormat="true" ht="12.75" hidden="false" customHeight="false" outlineLevel="0" collapsed="false">
      <c r="A594" s="45" t="s">
        <v>345</v>
      </c>
      <c r="B594" s="46" t="n">
        <v>78</v>
      </c>
      <c r="C594" s="46" t="n">
        <v>24</v>
      </c>
      <c r="D594" s="46" t="n">
        <v>14</v>
      </c>
      <c r="E594" s="46" t="n">
        <v>15</v>
      </c>
      <c r="F594" s="46" t="n">
        <v>0</v>
      </c>
      <c r="G594" s="46" t="n">
        <v>5</v>
      </c>
      <c r="H594" s="46"/>
      <c r="I594" s="46"/>
      <c r="J594" s="46"/>
      <c r="K594" s="46"/>
      <c r="L594" s="46"/>
      <c r="M594" s="46"/>
      <c r="N594" s="46"/>
      <c r="O594" s="46"/>
      <c r="P594" s="46"/>
      <c r="Q594" s="46" t="n">
        <v>99</v>
      </c>
      <c r="R594" s="46" t="n">
        <v>4</v>
      </c>
      <c r="S594" s="48" t="n">
        <v>15</v>
      </c>
      <c r="U594" s="48" t="n">
        <v>95</v>
      </c>
      <c r="V594" s="48" t="n">
        <v>47</v>
      </c>
      <c r="W594" s="49"/>
      <c r="X594" s="48" t="n">
        <v>106</v>
      </c>
      <c r="Z594" s="75" t="n">
        <v>11</v>
      </c>
      <c r="AA594" s="46" t="n">
        <v>413</v>
      </c>
      <c r="AB594" s="46" t="n">
        <v>148</v>
      </c>
      <c r="AC594" s="50" t="n">
        <f aca="false">(AB594/AA594)*100</f>
        <v>35.8353510895884</v>
      </c>
    </row>
    <row r="595" s="42" customFormat="true" ht="12.75" hidden="false" customHeight="false" outlineLevel="0" collapsed="false">
      <c r="A595" s="45" t="s">
        <v>346</v>
      </c>
      <c r="B595" s="46" t="n">
        <v>190</v>
      </c>
      <c r="C595" s="46" t="n">
        <v>51</v>
      </c>
      <c r="D595" s="46" t="n">
        <v>21</v>
      </c>
      <c r="E595" s="46" t="n">
        <v>18</v>
      </c>
      <c r="F595" s="46" t="n">
        <v>1</v>
      </c>
      <c r="G595" s="46" t="n">
        <v>3</v>
      </c>
      <c r="H595" s="46"/>
      <c r="I595" s="46"/>
      <c r="J595" s="46"/>
      <c r="K595" s="46"/>
      <c r="L595" s="46"/>
      <c r="M595" s="46"/>
      <c r="N595" s="46"/>
      <c r="O595" s="46"/>
      <c r="P595" s="46"/>
      <c r="Q595" s="46" t="n">
        <v>242</v>
      </c>
      <c r="R595" s="46" t="n">
        <v>7</v>
      </c>
      <c r="S595" s="48" t="n">
        <v>14</v>
      </c>
      <c r="U595" s="48" t="n">
        <v>208</v>
      </c>
      <c r="V595" s="48" t="n">
        <v>74</v>
      </c>
      <c r="W595" s="49"/>
      <c r="X595" s="48" t="n">
        <v>233</v>
      </c>
      <c r="Z595" s="75" t="n">
        <v>17</v>
      </c>
      <c r="AA595" s="46" t="n">
        <v>759</v>
      </c>
      <c r="AB595" s="46" t="n">
        <v>300</v>
      </c>
      <c r="AC595" s="50" t="n">
        <f aca="false">(AB595/AA595)*100</f>
        <v>39.5256916996047</v>
      </c>
    </row>
    <row r="596" s="42" customFormat="true" ht="12.75" hidden="false" customHeight="false" outlineLevel="0" collapsed="false">
      <c r="A596" s="45" t="s">
        <v>347</v>
      </c>
      <c r="B596" s="46" t="n">
        <v>124</v>
      </c>
      <c r="C596" s="46" t="n">
        <v>31</v>
      </c>
      <c r="D596" s="46" t="n">
        <v>9</v>
      </c>
      <c r="E596" s="46" t="n">
        <v>8</v>
      </c>
      <c r="F596" s="46" t="n">
        <v>3</v>
      </c>
      <c r="G596" s="46" t="n">
        <v>5</v>
      </c>
      <c r="H596" s="46"/>
      <c r="I596" s="46"/>
      <c r="J596" s="46"/>
      <c r="K596" s="46"/>
      <c r="L596" s="46"/>
      <c r="M596" s="46"/>
      <c r="N596" s="46"/>
      <c r="O596" s="46"/>
      <c r="P596" s="46"/>
      <c r="Q596" s="46" t="n">
        <v>154</v>
      </c>
      <c r="R596" s="46" t="n">
        <v>3</v>
      </c>
      <c r="S596" s="48" t="n">
        <v>12</v>
      </c>
      <c r="U596" s="48" t="n">
        <v>158</v>
      </c>
      <c r="V596" s="48" t="n">
        <v>26</v>
      </c>
      <c r="W596" s="49"/>
      <c r="X596" s="48" t="n">
        <v>149</v>
      </c>
      <c r="Z596" s="75" t="n">
        <v>12</v>
      </c>
      <c r="AA596" s="46" t="n">
        <v>393</v>
      </c>
      <c r="AB596" s="46" t="n">
        <v>189</v>
      </c>
      <c r="AC596" s="50" t="n">
        <f aca="false">(AB596/AA596)*100</f>
        <v>48.0916030534351</v>
      </c>
    </row>
    <row r="597" s="42" customFormat="true" ht="12.75" hidden="false" customHeight="false" outlineLevel="0" collapsed="false">
      <c r="A597" s="45" t="s">
        <v>348</v>
      </c>
      <c r="B597" s="46" t="n">
        <v>45</v>
      </c>
      <c r="C597" s="46" t="n">
        <v>2</v>
      </c>
      <c r="D597" s="46" t="n">
        <v>6</v>
      </c>
      <c r="E597" s="46" t="n">
        <v>3</v>
      </c>
      <c r="F597" s="46" t="n">
        <v>0</v>
      </c>
      <c r="G597" s="46" t="n">
        <v>0</v>
      </c>
      <c r="H597" s="46"/>
      <c r="I597" s="46"/>
      <c r="J597" s="46"/>
      <c r="K597" s="46"/>
      <c r="L597" s="46"/>
      <c r="M597" s="46"/>
      <c r="N597" s="46"/>
      <c r="O597" s="46"/>
      <c r="P597" s="46"/>
      <c r="Q597" s="46" t="n">
        <v>50</v>
      </c>
      <c r="R597" s="46" t="n">
        <v>0</v>
      </c>
      <c r="S597" s="48" t="n">
        <v>1</v>
      </c>
      <c r="U597" s="48" t="n">
        <v>45</v>
      </c>
      <c r="V597" s="48" t="n">
        <v>11</v>
      </c>
      <c r="W597" s="49"/>
      <c r="X597" s="48" t="n">
        <v>42</v>
      </c>
      <c r="Z597" s="75" t="n">
        <v>0</v>
      </c>
      <c r="AA597" s="46" t="n">
        <v>112</v>
      </c>
      <c r="AB597" s="46" t="n">
        <v>59</v>
      </c>
      <c r="AC597" s="50" t="n">
        <f aca="false">(AB597/AA597)*100</f>
        <v>52.6785714285714</v>
      </c>
    </row>
    <row r="598" s="42" customFormat="true" ht="12.75" hidden="false" customHeight="false" outlineLevel="0" collapsed="false">
      <c r="A598" s="45" t="s">
        <v>349</v>
      </c>
      <c r="B598" s="46" t="n">
        <v>148</v>
      </c>
      <c r="C598" s="46" t="n">
        <v>30</v>
      </c>
      <c r="D598" s="46" t="n">
        <v>4</v>
      </c>
      <c r="E598" s="46" t="n">
        <v>4</v>
      </c>
      <c r="F598" s="46" t="n">
        <v>5</v>
      </c>
      <c r="G598" s="46" t="n">
        <v>3</v>
      </c>
      <c r="H598" s="46"/>
      <c r="I598" s="46"/>
      <c r="J598" s="46"/>
      <c r="K598" s="46"/>
      <c r="L598" s="46"/>
      <c r="M598" s="46"/>
      <c r="N598" s="46"/>
      <c r="O598" s="46"/>
      <c r="P598" s="46"/>
      <c r="Q598" s="46" t="n">
        <v>176</v>
      </c>
      <c r="R598" s="46" t="n">
        <v>3</v>
      </c>
      <c r="S598" s="48" t="n">
        <v>9</v>
      </c>
      <c r="U598" s="48" t="n">
        <v>170</v>
      </c>
      <c r="V598" s="48" t="n">
        <v>27</v>
      </c>
      <c r="W598" s="49"/>
      <c r="X598" s="48" t="n">
        <v>171</v>
      </c>
      <c r="Z598" s="75" t="n">
        <v>14</v>
      </c>
      <c r="AA598" s="46" t="n">
        <v>428</v>
      </c>
      <c r="AB598" s="46" t="n">
        <v>203</v>
      </c>
      <c r="AC598" s="50" t="n">
        <f aca="false">(AB598/AA598)*100</f>
        <v>47.4299065420561</v>
      </c>
    </row>
    <row r="599" s="55" customFormat="true" ht="12.75" hidden="false" customHeight="false" outlineLevel="0" collapsed="false">
      <c r="A599" s="52" t="s">
        <v>43</v>
      </c>
      <c r="B599" s="53" t="n">
        <f aca="false">SUM(B584:B598)</f>
        <v>1866</v>
      </c>
      <c r="C599" s="53" t="n">
        <f aca="false">SUM(C584:C598)</f>
        <v>428</v>
      </c>
      <c r="D599" s="53" t="n">
        <f aca="false">SUM(D584:D598)</f>
        <v>147</v>
      </c>
      <c r="E599" s="53" t="n">
        <f aca="false">SUM(E584:E598)</f>
        <v>138</v>
      </c>
      <c r="F599" s="53" t="n">
        <f aca="false">SUM(F584:F598)</f>
        <v>26</v>
      </c>
      <c r="G599" s="53" t="n">
        <f aca="false">SUM(G584:G598)</f>
        <v>43</v>
      </c>
      <c r="H599" s="53" t="n">
        <f aca="false">SUM(H584:H598)</f>
        <v>0</v>
      </c>
      <c r="I599" s="53" t="n">
        <f aca="false">SUM(I584:I598)</f>
        <v>0</v>
      </c>
      <c r="J599" s="53" t="n">
        <f aca="false">SUM(J584:J598)</f>
        <v>0</v>
      </c>
      <c r="K599" s="53" t="n">
        <f aca="false">SUM(K584:K598)</f>
        <v>0</v>
      </c>
      <c r="L599" s="53" t="n">
        <f aca="false">SUM(L584:L598)</f>
        <v>0</v>
      </c>
      <c r="M599" s="53" t="n">
        <f aca="false">SUM(M584:M598)</f>
        <v>0</v>
      </c>
      <c r="N599" s="53" t="n">
        <f aca="false">SUM(N584:N598)</f>
        <v>0</v>
      </c>
      <c r="O599" s="53" t="n">
        <f aca="false">SUM(O584:O598)</f>
        <v>0</v>
      </c>
      <c r="P599" s="53" t="n">
        <f aca="false">SUM(P584:P598)</f>
        <v>0</v>
      </c>
      <c r="Q599" s="53" t="n">
        <f aca="false">SUM(Q584:Q598)</f>
        <v>2257</v>
      </c>
      <c r="R599" s="53" t="n">
        <f aca="false">SUM(R584:R598)</f>
        <v>37</v>
      </c>
      <c r="S599" s="54" t="n">
        <f aca="false">SUM(S584:S598)</f>
        <v>147</v>
      </c>
      <c r="U599" s="56" t="n">
        <f aca="false">SUM(U584:U598)</f>
        <v>2165</v>
      </c>
      <c r="V599" s="73" t="n">
        <f aca="false">SUM(V584:V598)</f>
        <v>516</v>
      </c>
      <c r="W599" s="57"/>
      <c r="X599" s="54" t="n">
        <f aca="false">SUM(X584:X598)</f>
        <v>2146</v>
      </c>
      <c r="Z599" s="53" t="n">
        <f aca="false">SUM(Z584:Z598)</f>
        <v>239</v>
      </c>
      <c r="AA599" s="53" t="n">
        <f aca="false">SUM(AA584:AA598)</f>
        <v>6297</v>
      </c>
      <c r="AB599" s="58" t="n">
        <f aca="false">SUM(AB584:AB598)</f>
        <v>2818</v>
      </c>
      <c r="AC599" s="59" t="n">
        <f aca="false">(AB599/AA599)*100</f>
        <v>44.7514689534699</v>
      </c>
    </row>
    <row r="600" s="42" customFormat="true" ht="13.5" hidden="false" customHeight="false" outlineLevel="0" collapsed="false">
      <c r="A600" s="7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U600" s="2"/>
      <c r="V600" s="2"/>
      <c r="W600" s="2"/>
      <c r="X600" s="2"/>
      <c r="Z600" s="61"/>
      <c r="AA600" s="61"/>
      <c r="AB600" s="61"/>
      <c r="AC600" s="5"/>
    </row>
    <row r="601" s="42" customFormat="true" ht="13.5" hidden="false" customHeight="false" outlineLevel="0" collapsed="false">
      <c r="A601" s="62" t="s">
        <v>350</v>
      </c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U601" s="63"/>
      <c r="V601" s="63"/>
      <c r="W601" s="64"/>
      <c r="X601" s="63"/>
      <c r="Z601" s="63"/>
      <c r="AA601" s="63"/>
      <c r="AB601" s="63"/>
      <c r="AC601" s="65"/>
    </row>
    <row r="602" s="42" customFormat="true" ht="12.75" hidden="false" customHeight="false" outlineLevel="0" collapsed="false">
      <c r="A602" s="45" t="s">
        <v>351</v>
      </c>
      <c r="B602" s="46" t="n">
        <v>154</v>
      </c>
      <c r="C602" s="46" t="n">
        <v>39</v>
      </c>
      <c r="D602" s="46" t="n">
        <v>24</v>
      </c>
      <c r="E602" s="46" t="n">
        <v>19</v>
      </c>
      <c r="F602" s="46" t="n">
        <v>0</v>
      </c>
      <c r="G602" s="46" t="n">
        <v>2</v>
      </c>
      <c r="H602" s="46" t="n">
        <v>7</v>
      </c>
      <c r="I602" s="46" t="n">
        <v>3</v>
      </c>
      <c r="J602" s="46" t="n">
        <v>52</v>
      </c>
      <c r="K602" s="46" t="n">
        <v>27</v>
      </c>
      <c r="L602" s="46" t="n">
        <v>124</v>
      </c>
      <c r="M602" s="46" t="n">
        <v>4</v>
      </c>
      <c r="N602" s="46" t="n">
        <v>5</v>
      </c>
      <c r="O602" s="46" t="n">
        <v>3</v>
      </c>
      <c r="P602" s="46" t="n">
        <v>16</v>
      </c>
      <c r="Q602" s="46"/>
      <c r="R602" s="46"/>
      <c r="S602" s="48"/>
      <c r="U602" s="48" t="n">
        <v>127</v>
      </c>
      <c r="V602" s="48" t="n">
        <v>112</v>
      </c>
      <c r="W602" s="49"/>
      <c r="X602" s="48" t="n">
        <v>169</v>
      </c>
      <c r="Z602" s="75" t="n">
        <v>24</v>
      </c>
      <c r="AA602" s="46" t="n">
        <v>592</v>
      </c>
      <c r="AB602" s="46" t="n">
        <v>262</v>
      </c>
      <c r="AC602" s="50" t="n">
        <f aca="false">(AB602/AA602)*100</f>
        <v>44.2567567567568</v>
      </c>
    </row>
    <row r="603" s="42" customFormat="true" ht="12.75" hidden="false" customHeight="false" outlineLevel="0" collapsed="false">
      <c r="A603" s="45" t="s">
        <v>352</v>
      </c>
      <c r="B603" s="46" t="n">
        <v>120</v>
      </c>
      <c r="C603" s="46" t="n">
        <v>21</v>
      </c>
      <c r="D603" s="46" t="n">
        <v>9</v>
      </c>
      <c r="E603" s="46" t="n">
        <v>22</v>
      </c>
      <c r="F603" s="46" t="n">
        <v>1</v>
      </c>
      <c r="G603" s="46" t="n">
        <v>2</v>
      </c>
      <c r="H603" s="46" t="n">
        <v>10</v>
      </c>
      <c r="I603" s="46" t="n">
        <v>3</v>
      </c>
      <c r="J603" s="46" t="n">
        <v>37</v>
      </c>
      <c r="K603" s="46" t="n">
        <v>20</v>
      </c>
      <c r="L603" s="46" t="n">
        <v>75</v>
      </c>
      <c r="M603" s="46" t="n">
        <v>2</v>
      </c>
      <c r="N603" s="46" t="n">
        <v>4</v>
      </c>
      <c r="O603" s="46" t="n">
        <v>1</v>
      </c>
      <c r="P603" s="46" t="n">
        <v>23</v>
      </c>
      <c r="Q603" s="46"/>
      <c r="R603" s="46"/>
      <c r="S603" s="48"/>
      <c r="U603" s="48" t="n">
        <v>87</v>
      </c>
      <c r="V603" s="48" t="n">
        <v>91</v>
      </c>
      <c r="W603" s="49"/>
      <c r="X603" s="48" t="n">
        <v>144</v>
      </c>
      <c r="Z603" s="75" t="n">
        <v>24</v>
      </c>
      <c r="AA603" s="46" t="n">
        <v>519</v>
      </c>
      <c r="AB603" s="46" t="n">
        <v>187</v>
      </c>
      <c r="AC603" s="50" t="n">
        <f aca="false">(AB603/AA603)*100</f>
        <v>36.0308285163777</v>
      </c>
    </row>
    <row r="604" s="42" customFormat="true" ht="12.75" hidden="false" customHeight="false" outlineLevel="0" collapsed="false">
      <c r="A604" s="45" t="s">
        <v>353</v>
      </c>
      <c r="B604" s="46" t="n">
        <v>198</v>
      </c>
      <c r="C604" s="46" t="n">
        <v>31</v>
      </c>
      <c r="D604" s="46" t="n">
        <v>23</v>
      </c>
      <c r="E604" s="46" t="n">
        <v>27</v>
      </c>
      <c r="F604" s="46" t="n">
        <v>3</v>
      </c>
      <c r="G604" s="46" t="n">
        <v>0</v>
      </c>
      <c r="H604" s="46" t="n">
        <v>6</v>
      </c>
      <c r="I604" s="46" t="n">
        <v>2</v>
      </c>
      <c r="J604" s="46" t="n">
        <v>52</v>
      </c>
      <c r="K604" s="46" t="n">
        <v>41</v>
      </c>
      <c r="L604" s="46" t="n">
        <v>151</v>
      </c>
      <c r="M604" s="46" t="n">
        <v>9</v>
      </c>
      <c r="N604" s="46" t="n">
        <v>3</v>
      </c>
      <c r="O604" s="46" t="n">
        <v>4</v>
      </c>
      <c r="P604" s="46" t="n">
        <v>27</v>
      </c>
      <c r="Q604" s="46"/>
      <c r="R604" s="46"/>
      <c r="S604" s="48"/>
      <c r="U604" s="48" t="n">
        <v>161</v>
      </c>
      <c r="V604" s="48" t="n">
        <v>126</v>
      </c>
      <c r="W604" s="49"/>
      <c r="X604" s="48" t="n">
        <v>231</v>
      </c>
      <c r="Z604" s="75" t="n">
        <v>36</v>
      </c>
      <c r="AA604" s="46" t="n">
        <v>681</v>
      </c>
      <c r="AB604" s="46" t="n">
        <v>316</v>
      </c>
      <c r="AC604" s="50" t="n">
        <f aca="false">(AB604/AA604)*100</f>
        <v>46.4023494860499</v>
      </c>
    </row>
    <row r="605" s="42" customFormat="true" ht="12.75" hidden="false" customHeight="false" outlineLevel="0" collapsed="false">
      <c r="A605" s="45" t="s">
        <v>354</v>
      </c>
      <c r="B605" s="46" t="n">
        <v>204</v>
      </c>
      <c r="C605" s="46" t="n">
        <v>47</v>
      </c>
      <c r="D605" s="46" t="n">
        <v>30</v>
      </c>
      <c r="E605" s="46" t="n">
        <v>13</v>
      </c>
      <c r="F605" s="46" t="n">
        <v>2</v>
      </c>
      <c r="G605" s="46" t="n">
        <v>4</v>
      </c>
      <c r="H605" s="46" t="n">
        <v>5</v>
      </c>
      <c r="I605" s="46" t="n">
        <v>4</v>
      </c>
      <c r="J605" s="46" t="n">
        <v>84</v>
      </c>
      <c r="K605" s="46" t="n">
        <v>52</v>
      </c>
      <c r="L605" s="46" t="n">
        <v>135</v>
      </c>
      <c r="M605" s="46" t="n">
        <v>2</v>
      </c>
      <c r="N605" s="46" t="n">
        <v>5</v>
      </c>
      <c r="O605" s="46" t="n">
        <v>1</v>
      </c>
      <c r="P605" s="46" t="n">
        <v>14</v>
      </c>
      <c r="Q605" s="46"/>
      <c r="R605" s="46"/>
      <c r="S605" s="48"/>
      <c r="U605" s="48" t="n">
        <v>165</v>
      </c>
      <c r="V605" s="48" t="n">
        <v>135</v>
      </c>
      <c r="W605" s="49"/>
      <c r="X605" s="48" t="n">
        <v>238</v>
      </c>
      <c r="Z605" s="75" t="n">
        <v>46</v>
      </c>
      <c r="AA605" s="46" t="n">
        <v>802</v>
      </c>
      <c r="AB605" s="46" t="n">
        <v>327</v>
      </c>
      <c r="AC605" s="50" t="n">
        <f aca="false">(AB605/AA605)*100</f>
        <v>40.7730673316708</v>
      </c>
    </row>
    <row r="606" s="42" customFormat="true" ht="12.75" hidden="false" customHeight="false" outlineLevel="0" collapsed="false">
      <c r="A606" s="45" t="s">
        <v>355</v>
      </c>
      <c r="B606" s="46" t="n">
        <v>84</v>
      </c>
      <c r="C606" s="46" t="n">
        <v>18</v>
      </c>
      <c r="D606" s="46" t="n">
        <v>19</v>
      </c>
      <c r="E606" s="46" t="n">
        <v>8</v>
      </c>
      <c r="F606" s="46" t="n">
        <v>7</v>
      </c>
      <c r="G606" s="46" t="n">
        <v>2</v>
      </c>
      <c r="H606" s="46" t="n">
        <v>1</v>
      </c>
      <c r="I606" s="46" t="n">
        <v>0</v>
      </c>
      <c r="J606" s="46" t="n">
        <v>30</v>
      </c>
      <c r="K606" s="46" t="n">
        <v>26</v>
      </c>
      <c r="L606" s="46" t="n">
        <v>61</v>
      </c>
      <c r="M606" s="46" t="n">
        <v>2</v>
      </c>
      <c r="N606" s="46" t="n">
        <v>3</v>
      </c>
      <c r="O606" s="46" t="n">
        <v>1</v>
      </c>
      <c r="P606" s="46" t="n">
        <v>13</v>
      </c>
      <c r="Q606" s="46"/>
      <c r="R606" s="46"/>
      <c r="S606" s="48"/>
      <c r="U606" s="48" t="n">
        <v>78</v>
      </c>
      <c r="V606" s="48" t="n">
        <v>65</v>
      </c>
      <c r="W606" s="49"/>
      <c r="X606" s="48" t="n">
        <v>103</v>
      </c>
      <c r="Z606" s="75" t="n">
        <v>19</v>
      </c>
      <c r="AA606" s="46" t="n">
        <v>429</v>
      </c>
      <c r="AB606" s="46" t="n">
        <v>152</v>
      </c>
      <c r="AC606" s="50" t="n">
        <f aca="false">(AB606/AA606)*100</f>
        <v>35.4312354312354</v>
      </c>
    </row>
    <row r="607" s="42" customFormat="true" ht="12.75" hidden="false" customHeight="false" outlineLevel="0" collapsed="false">
      <c r="A607" s="45" t="s">
        <v>356</v>
      </c>
      <c r="B607" s="46" t="n">
        <v>208</v>
      </c>
      <c r="C607" s="46" t="n">
        <v>61</v>
      </c>
      <c r="D607" s="46" t="n">
        <v>30</v>
      </c>
      <c r="E607" s="46" t="n">
        <v>26</v>
      </c>
      <c r="F607" s="46" t="n">
        <v>1</v>
      </c>
      <c r="G607" s="46" t="n">
        <v>11</v>
      </c>
      <c r="H607" s="46" t="n">
        <v>13</v>
      </c>
      <c r="I607" s="46" t="n">
        <v>4</v>
      </c>
      <c r="J607" s="46" t="n">
        <v>60</v>
      </c>
      <c r="K607" s="46" t="n">
        <v>54</v>
      </c>
      <c r="L607" s="46" t="n">
        <v>154</v>
      </c>
      <c r="M607" s="46" t="n">
        <v>6</v>
      </c>
      <c r="N607" s="46" t="n">
        <v>3</v>
      </c>
      <c r="O607" s="46" t="n">
        <v>6</v>
      </c>
      <c r="P607" s="46" t="n">
        <v>28</v>
      </c>
      <c r="Q607" s="46"/>
      <c r="R607" s="46"/>
      <c r="S607" s="48"/>
      <c r="U607" s="48" t="n">
        <v>220</v>
      </c>
      <c r="V607" s="48" t="n">
        <v>109</v>
      </c>
      <c r="W607" s="49"/>
      <c r="X607" s="48" t="n">
        <v>264</v>
      </c>
      <c r="Z607" s="75" t="n">
        <v>35</v>
      </c>
      <c r="AA607" s="46" t="n">
        <v>846</v>
      </c>
      <c r="AB607" s="46" t="n">
        <v>358</v>
      </c>
      <c r="AC607" s="50" t="n">
        <f aca="false">(AB607/AA607)*100</f>
        <v>42.3167848699764</v>
      </c>
    </row>
    <row r="608" s="42" customFormat="true" ht="12.75" hidden="false" customHeight="false" outlineLevel="0" collapsed="false">
      <c r="A608" s="45" t="s">
        <v>357</v>
      </c>
      <c r="B608" s="46" t="n">
        <v>295</v>
      </c>
      <c r="C608" s="46" t="n">
        <v>51</v>
      </c>
      <c r="D608" s="46" t="n">
        <v>26</v>
      </c>
      <c r="E608" s="46" t="n">
        <v>22</v>
      </c>
      <c r="F608" s="46" t="n">
        <v>1</v>
      </c>
      <c r="G608" s="46" t="n">
        <v>3</v>
      </c>
      <c r="H608" s="46" t="n">
        <v>22</v>
      </c>
      <c r="I608" s="46" t="n">
        <v>1</v>
      </c>
      <c r="J608" s="46" t="n">
        <v>93</v>
      </c>
      <c r="K608" s="46" t="n">
        <v>49</v>
      </c>
      <c r="L608" s="46" t="n">
        <v>203</v>
      </c>
      <c r="M608" s="46" t="n">
        <v>3</v>
      </c>
      <c r="N608" s="46" t="n">
        <v>2</v>
      </c>
      <c r="O608" s="46" t="n">
        <v>3</v>
      </c>
      <c r="P608" s="46" t="n">
        <v>20</v>
      </c>
      <c r="Q608" s="46"/>
      <c r="R608" s="46"/>
      <c r="S608" s="48"/>
      <c r="U608" s="48" t="n">
        <v>248</v>
      </c>
      <c r="V608" s="48" t="n">
        <v>146</v>
      </c>
      <c r="W608" s="49"/>
      <c r="X608" s="48" t="n">
        <v>284</v>
      </c>
      <c r="Z608" s="75" t="n">
        <v>58</v>
      </c>
      <c r="AA608" s="46" t="n">
        <v>973</v>
      </c>
      <c r="AB608" s="46" t="n">
        <v>438</v>
      </c>
      <c r="AC608" s="50" t="n">
        <f aca="false">(AB608/AA608)*100</f>
        <v>45.0154162384378</v>
      </c>
    </row>
    <row r="609" s="42" customFormat="true" ht="12.75" hidden="false" customHeight="false" outlineLevel="0" collapsed="false">
      <c r="A609" s="45" t="s">
        <v>358</v>
      </c>
      <c r="B609" s="46" t="n">
        <v>229</v>
      </c>
      <c r="C609" s="46" t="n">
        <v>39</v>
      </c>
      <c r="D609" s="46" t="n">
        <v>26</v>
      </c>
      <c r="E609" s="46" t="n">
        <v>11</v>
      </c>
      <c r="F609" s="46" t="n">
        <v>1</v>
      </c>
      <c r="G609" s="46" t="n">
        <v>4</v>
      </c>
      <c r="H609" s="46" t="n">
        <v>1</v>
      </c>
      <c r="I609" s="46" t="n">
        <v>1</v>
      </c>
      <c r="J609" s="46" t="n">
        <v>87</v>
      </c>
      <c r="K609" s="46" t="n">
        <v>49</v>
      </c>
      <c r="L609" s="46" t="n">
        <v>156</v>
      </c>
      <c r="M609" s="46" t="n">
        <v>3</v>
      </c>
      <c r="N609" s="46" t="n">
        <v>0</v>
      </c>
      <c r="O609" s="46" t="n">
        <v>3</v>
      </c>
      <c r="P609" s="46" t="n">
        <v>12</v>
      </c>
      <c r="Q609" s="46"/>
      <c r="R609" s="46"/>
      <c r="S609" s="48"/>
      <c r="U609" s="48" t="n">
        <v>214</v>
      </c>
      <c r="V609" s="48" t="n">
        <v>92</v>
      </c>
      <c r="W609" s="49"/>
      <c r="X609" s="48" t="n">
        <v>226</v>
      </c>
      <c r="Z609" s="75" t="n">
        <v>32</v>
      </c>
      <c r="AA609" s="46" t="n">
        <v>839</v>
      </c>
      <c r="AB609" s="46" t="n">
        <v>336</v>
      </c>
      <c r="AC609" s="50" t="n">
        <f aca="false">(AB609/AA609)*100</f>
        <v>40.0476758045292</v>
      </c>
    </row>
    <row r="610" s="42" customFormat="true" ht="12.75" hidden="false" customHeight="false" outlineLevel="0" collapsed="false">
      <c r="A610" s="45" t="s">
        <v>359</v>
      </c>
      <c r="B610" s="46" t="n">
        <v>220</v>
      </c>
      <c r="C610" s="46" t="n">
        <v>34</v>
      </c>
      <c r="D610" s="46" t="n">
        <v>25</v>
      </c>
      <c r="E610" s="46" t="n">
        <v>8</v>
      </c>
      <c r="F610" s="46" t="n">
        <v>0</v>
      </c>
      <c r="G610" s="46" t="n">
        <v>1</v>
      </c>
      <c r="H610" s="46" t="n">
        <v>4</v>
      </c>
      <c r="I610" s="46" t="n">
        <v>2</v>
      </c>
      <c r="J610" s="46" t="n">
        <v>89</v>
      </c>
      <c r="K610" s="46" t="n">
        <v>51</v>
      </c>
      <c r="L610" s="46" t="n">
        <v>137</v>
      </c>
      <c r="M610" s="46" t="n">
        <v>2</v>
      </c>
      <c r="N610" s="46" t="n">
        <v>1</v>
      </c>
      <c r="O610" s="46" t="n">
        <v>1</v>
      </c>
      <c r="P610" s="46" t="n">
        <v>9</v>
      </c>
      <c r="Q610" s="46"/>
      <c r="R610" s="46"/>
      <c r="S610" s="48"/>
      <c r="U610" s="48" t="n">
        <v>225</v>
      </c>
      <c r="V610" s="48" t="n">
        <v>71</v>
      </c>
      <c r="W610" s="49"/>
      <c r="X610" s="48" t="n">
        <v>205</v>
      </c>
      <c r="Z610" s="75" t="n">
        <v>26</v>
      </c>
      <c r="AA610" s="46" t="n">
        <v>639</v>
      </c>
      <c r="AB610" s="46" t="n">
        <v>311</v>
      </c>
      <c r="AC610" s="50" t="n">
        <f aca="false">(AB610/AA610)*100</f>
        <v>48.6697965571205</v>
      </c>
    </row>
    <row r="611" s="42" customFormat="true" ht="12.75" hidden="false" customHeight="false" outlineLevel="0" collapsed="false">
      <c r="A611" s="45" t="s">
        <v>360</v>
      </c>
      <c r="B611" s="46" t="n">
        <v>227</v>
      </c>
      <c r="C611" s="46" t="n">
        <v>33</v>
      </c>
      <c r="D611" s="46" t="n">
        <v>23</v>
      </c>
      <c r="E611" s="46" t="n">
        <v>19</v>
      </c>
      <c r="F611" s="46" t="n">
        <v>1</v>
      </c>
      <c r="G611" s="46" t="n">
        <v>2</v>
      </c>
      <c r="H611" s="46" t="n">
        <v>10</v>
      </c>
      <c r="I611" s="46" t="n">
        <v>2</v>
      </c>
      <c r="J611" s="46" t="n">
        <v>84</v>
      </c>
      <c r="K611" s="46" t="n">
        <v>55</v>
      </c>
      <c r="L611" s="46" t="n">
        <v>129</v>
      </c>
      <c r="M611" s="46" t="n">
        <v>2</v>
      </c>
      <c r="N611" s="46" t="n">
        <v>2</v>
      </c>
      <c r="O611" s="46" t="n">
        <v>2</v>
      </c>
      <c r="P611" s="46" t="n">
        <v>21</v>
      </c>
      <c r="Q611" s="46"/>
      <c r="R611" s="46"/>
      <c r="S611" s="48"/>
      <c r="U611" s="48" t="n">
        <v>207</v>
      </c>
      <c r="V611" s="48" t="n">
        <v>96</v>
      </c>
      <c r="W611" s="49"/>
      <c r="X611" s="48" t="n">
        <v>230</v>
      </c>
      <c r="Z611" s="75" t="n">
        <v>31</v>
      </c>
      <c r="AA611" s="46" t="n">
        <v>673</v>
      </c>
      <c r="AB611" s="46" t="n">
        <v>325</v>
      </c>
      <c r="AC611" s="50" t="n">
        <f aca="false">(AB611/AA611)*100</f>
        <v>48.2912332838039</v>
      </c>
    </row>
    <row r="612" s="42" customFormat="true" ht="12.75" hidden="false" customHeight="false" outlineLevel="0" collapsed="false">
      <c r="A612" s="45" t="s">
        <v>361</v>
      </c>
      <c r="B612" s="46" t="n">
        <v>169</v>
      </c>
      <c r="C612" s="46" t="n">
        <v>19</v>
      </c>
      <c r="D612" s="46" t="n">
        <v>14</v>
      </c>
      <c r="E612" s="46" t="n">
        <v>12</v>
      </c>
      <c r="F612" s="46" t="n">
        <v>2</v>
      </c>
      <c r="G612" s="46" t="n">
        <v>3</v>
      </c>
      <c r="H612" s="46" t="n">
        <v>1</v>
      </c>
      <c r="I612" s="46" t="n">
        <v>0</v>
      </c>
      <c r="J612" s="46" t="n">
        <v>56</v>
      </c>
      <c r="K612" s="46" t="n">
        <v>24</v>
      </c>
      <c r="L612" s="46" t="n">
        <v>124</v>
      </c>
      <c r="M612" s="46" t="n">
        <v>3</v>
      </c>
      <c r="N612" s="46" t="n">
        <v>2</v>
      </c>
      <c r="O612" s="46" t="n">
        <v>0</v>
      </c>
      <c r="P612" s="46" t="n">
        <v>14</v>
      </c>
      <c r="Q612" s="46"/>
      <c r="R612" s="46"/>
      <c r="S612" s="48"/>
      <c r="U612" s="48" t="n">
        <v>141</v>
      </c>
      <c r="V612" s="48" t="n">
        <v>80</v>
      </c>
      <c r="W612" s="49"/>
      <c r="X612" s="48" t="n">
        <v>165</v>
      </c>
      <c r="Z612" s="75" t="n">
        <v>11</v>
      </c>
      <c r="AA612" s="46" t="n">
        <v>488</v>
      </c>
      <c r="AB612" s="46" t="n">
        <v>242</v>
      </c>
      <c r="AC612" s="50" t="n">
        <f aca="false">(AB612/AA612)*100</f>
        <v>49.5901639344262</v>
      </c>
    </row>
    <row r="613" s="42" customFormat="true" ht="12.75" hidden="false" customHeight="false" outlineLevel="0" collapsed="false">
      <c r="A613" s="45" t="s">
        <v>362</v>
      </c>
      <c r="B613" s="46" t="n">
        <v>107</v>
      </c>
      <c r="C613" s="46" t="n">
        <v>34</v>
      </c>
      <c r="D613" s="46" t="n">
        <v>19</v>
      </c>
      <c r="E613" s="46" t="n">
        <v>9</v>
      </c>
      <c r="F613" s="46" t="n">
        <v>0</v>
      </c>
      <c r="G613" s="46" t="n">
        <v>1</v>
      </c>
      <c r="H613" s="46" t="n">
        <v>4</v>
      </c>
      <c r="I613" s="46" t="n">
        <v>1</v>
      </c>
      <c r="J613" s="46" t="n">
        <v>42</v>
      </c>
      <c r="K613" s="46" t="n">
        <v>30</v>
      </c>
      <c r="L613" s="46" t="n">
        <v>82</v>
      </c>
      <c r="M613" s="46" t="n">
        <v>1</v>
      </c>
      <c r="N613" s="46" t="n">
        <v>3</v>
      </c>
      <c r="O613" s="46" t="n">
        <v>4</v>
      </c>
      <c r="P613" s="46" t="n">
        <v>9</v>
      </c>
      <c r="Q613" s="46"/>
      <c r="R613" s="46"/>
      <c r="S613" s="48"/>
      <c r="U613" s="48" t="n">
        <v>104</v>
      </c>
      <c r="V613" s="48" t="n">
        <v>61</v>
      </c>
      <c r="W613" s="49"/>
      <c r="X613" s="48" t="n">
        <v>115</v>
      </c>
      <c r="Z613" s="75" t="n">
        <v>16</v>
      </c>
      <c r="AA613" s="46" t="n">
        <v>368</v>
      </c>
      <c r="AB613" s="46" t="n">
        <v>188</v>
      </c>
      <c r="AC613" s="50" t="n">
        <f aca="false">(AB613/AA613)*100</f>
        <v>51.0869565217391</v>
      </c>
    </row>
    <row r="614" s="42" customFormat="true" ht="12.75" hidden="false" customHeight="false" outlineLevel="0" collapsed="false">
      <c r="A614" s="45" t="s">
        <v>363</v>
      </c>
      <c r="B614" s="46" t="n">
        <v>53</v>
      </c>
      <c r="C614" s="46" t="n">
        <v>10</v>
      </c>
      <c r="D614" s="46" t="n">
        <v>4</v>
      </c>
      <c r="E614" s="46" t="n">
        <v>6</v>
      </c>
      <c r="F614" s="46" t="n">
        <v>1</v>
      </c>
      <c r="G614" s="46" t="n">
        <v>0</v>
      </c>
      <c r="H614" s="46" t="n">
        <v>0</v>
      </c>
      <c r="I614" s="46" t="n">
        <v>0</v>
      </c>
      <c r="J614" s="46" t="n">
        <v>11</v>
      </c>
      <c r="K614" s="46" t="n">
        <v>12</v>
      </c>
      <c r="L614" s="46" t="n">
        <v>44</v>
      </c>
      <c r="M614" s="46" t="n">
        <v>0</v>
      </c>
      <c r="N614" s="46" t="n">
        <v>1</v>
      </c>
      <c r="O614" s="46" t="n">
        <v>2</v>
      </c>
      <c r="P614" s="46" t="n">
        <v>3</v>
      </c>
      <c r="Q614" s="46"/>
      <c r="R614" s="46"/>
      <c r="S614" s="48"/>
      <c r="U614" s="48" t="n">
        <v>57</v>
      </c>
      <c r="V614" s="48" t="n">
        <v>19</v>
      </c>
      <c r="W614" s="49"/>
      <c r="X614" s="48" t="n">
        <v>53</v>
      </c>
      <c r="Z614" s="75" t="n">
        <v>5</v>
      </c>
      <c r="AA614" s="46" t="n">
        <v>125</v>
      </c>
      <c r="AB614" s="46" t="n">
        <v>79</v>
      </c>
      <c r="AC614" s="50" t="n">
        <f aca="false">(AB614/AA614)*100</f>
        <v>63.2</v>
      </c>
    </row>
    <row r="615" s="55" customFormat="true" ht="12.75" hidden="false" customHeight="false" outlineLevel="0" collapsed="false">
      <c r="A615" s="52" t="s">
        <v>43</v>
      </c>
      <c r="B615" s="53" t="n">
        <f aca="false">SUM(B602:B614)</f>
        <v>2268</v>
      </c>
      <c r="C615" s="53" t="n">
        <f aca="false">SUM(C602:C614)</f>
        <v>437</v>
      </c>
      <c r="D615" s="53" t="n">
        <f aca="false">SUM(D602:D614)</f>
        <v>272</v>
      </c>
      <c r="E615" s="53" t="n">
        <f aca="false">SUM(E602:E614)</f>
        <v>202</v>
      </c>
      <c r="F615" s="53" t="n">
        <f aca="false">SUM(F602:F614)</f>
        <v>20</v>
      </c>
      <c r="G615" s="53" t="n">
        <f aca="false">SUM(G602:G614)</f>
        <v>35</v>
      </c>
      <c r="H615" s="53" t="n">
        <f aca="false">SUM(H602:H614)</f>
        <v>84</v>
      </c>
      <c r="I615" s="53" t="n">
        <f aca="false">SUM(I602:I614)</f>
        <v>23</v>
      </c>
      <c r="J615" s="53" t="n">
        <f aca="false">SUM(J602:J614)</f>
        <v>777</v>
      </c>
      <c r="K615" s="53" t="n">
        <f aca="false">SUM(K602:K614)</f>
        <v>490</v>
      </c>
      <c r="L615" s="53" t="n">
        <f aca="false">SUM(L602:L614)</f>
        <v>1575</v>
      </c>
      <c r="M615" s="53" t="n">
        <f aca="false">SUM(M602:M614)</f>
        <v>39</v>
      </c>
      <c r="N615" s="53" t="n">
        <f aca="false">SUM(N602:N614)</f>
        <v>34</v>
      </c>
      <c r="O615" s="53" t="n">
        <f aca="false">SUM(O602:O614)</f>
        <v>31</v>
      </c>
      <c r="P615" s="53" t="n">
        <f aca="false">SUM(P602:P614)</f>
        <v>209</v>
      </c>
      <c r="Q615" s="53" t="n">
        <f aca="false">SUM(Q602:Q614)</f>
        <v>0</v>
      </c>
      <c r="R615" s="53" t="n">
        <f aca="false">SUM(R602:R614)</f>
        <v>0</v>
      </c>
      <c r="S615" s="54" t="n">
        <f aca="false">SUM(S602:S614)</f>
        <v>0</v>
      </c>
      <c r="U615" s="56" t="n">
        <f aca="false">SUM(U602:U614)</f>
        <v>2034</v>
      </c>
      <c r="V615" s="73" t="n">
        <f aca="false">SUM(V602:V614)</f>
        <v>1203</v>
      </c>
      <c r="W615" s="57"/>
      <c r="X615" s="54" t="n">
        <f aca="false">SUM(X602:X614)</f>
        <v>2427</v>
      </c>
      <c r="Z615" s="53" t="n">
        <f aca="false">SUM(Z602:Z614)</f>
        <v>363</v>
      </c>
      <c r="AA615" s="53" t="n">
        <f aca="false">SUM(AA602:AA614)</f>
        <v>7974</v>
      </c>
      <c r="AB615" s="58" t="n">
        <f aca="false">SUM(AB602:AB614)</f>
        <v>3521</v>
      </c>
      <c r="AC615" s="59" t="n">
        <f aca="false">(AB615/AA615)*100</f>
        <v>44.1560070228242</v>
      </c>
    </row>
    <row r="616" s="42" customFormat="true" ht="13.5" hidden="false" customHeight="false" outlineLevel="0" collapsed="false">
      <c r="A616" s="6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61"/>
      <c r="U616" s="61"/>
      <c r="V616" s="61"/>
      <c r="W616" s="2"/>
      <c r="X616" s="61"/>
      <c r="Z616" s="2"/>
      <c r="AA616" s="2"/>
      <c r="AC616" s="5"/>
    </row>
    <row r="617" s="42" customFormat="true" ht="13.5" hidden="false" customHeight="false" outlineLevel="0" collapsed="false">
      <c r="A617" s="40" t="s">
        <v>364</v>
      </c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U617" s="69"/>
      <c r="V617" s="69"/>
      <c r="W617" s="70"/>
      <c r="X617" s="69"/>
      <c r="Z617" s="69"/>
      <c r="AA617" s="69"/>
      <c r="AB617" s="69"/>
      <c r="AC617" s="71"/>
    </row>
    <row r="618" s="42" customFormat="true" ht="12.75" hidden="false" customHeight="false" outlineLevel="0" collapsed="false">
      <c r="A618" s="45" t="s">
        <v>365</v>
      </c>
      <c r="B618" s="46" t="n">
        <v>128</v>
      </c>
      <c r="C618" s="46" t="n">
        <v>37</v>
      </c>
      <c r="D618" s="46" t="n">
        <v>25</v>
      </c>
      <c r="E618" s="46" t="n">
        <v>24</v>
      </c>
      <c r="F618" s="46" t="n">
        <v>3</v>
      </c>
      <c r="G618" s="46" t="n">
        <v>0</v>
      </c>
      <c r="H618" s="46"/>
      <c r="I618" s="46"/>
      <c r="J618" s="46"/>
      <c r="K618" s="46"/>
      <c r="L618" s="46"/>
      <c r="M618" s="46"/>
      <c r="N618" s="46"/>
      <c r="O618" s="46"/>
      <c r="P618" s="46"/>
      <c r="Q618" s="46" t="n">
        <v>171</v>
      </c>
      <c r="R618" s="46" t="n">
        <v>3</v>
      </c>
      <c r="S618" s="48" t="n">
        <v>23</v>
      </c>
      <c r="U618" s="48" t="n">
        <v>132</v>
      </c>
      <c r="V618" s="48" t="n">
        <v>85</v>
      </c>
      <c r="W618" s="49"/>
      <c r="X618" s="48" t="n">
        <v>170</v>
      </c>
      <c r="Z618" s="75" t="n">
        <v>7</v>
      </c>
      <c r="AA618" s="46" t="n">
        <v>701</v>
      </c>
      <c r="AB618" s="46" t="n">
        <v>232</v>
      </c>
      <c r="AC618" s="50" t="n">
        <f aca="false">(AB618/AA618)*100</f>
        <v>33.095577746077</v>
      </c>
    </row>
    <row r="619" s="42" customFormat="true" ht="12.75" hidden="false" customHeight="false" outlineLevel="0" collapsed="false">
      <c r="A619" s="45" t="s">
        <v>366</v>
      </c>
      <c r="B619" s="46" t="n">
        <v>190</v>
      </c>
      <c r="C619" s="46" t="n">
        <v>30</v>
      </c>
      <c r="D619" s="46" t="n">
        <v>24</v>
      </c>
      <c r="E619" s="46" t="n">
        <v>30</v>
      </c>
      <c r="F619" s="46" t="n">
        <v>2</v>
      </c>
      <c r="G619" s="46" t="n">
        <v>2</v>
      </c>
      <c r="H619" s="46"/>
      <c r="I619" s="46"/>
      <c r="J619" s="46"/>
      <c r="K619" s="46"/>
      <c r="L619" s="46"/>
      <c r="M619" s="46"/>
      <c r="N619" s="46"/>
      <c r="O619" s="46"/>
      <c r="P619" s="46"/>
      <c r="Q619" s="46" t="n">
        <v>215</v>
      </c>
      <c r="R619" s="46" t="n">
        <v>8</v>
      </c>
      <c r="S619" s="48" t="n">
        <v>21</v>
      </c>
      <c r="U619" s="48" t="n">
        <v>165</v>
      </c>
      <c r="V619" s="48" t="n">
        <v>112</v>
      </c>
      <c r="W619" s="49"/>
      <c r="X619" s="48" t="n">
        <v>221</v>
      </c>
      <c r="Z619" s="75" t="n">
        <v>8</v>
      </c>
      <c r="AA619" s="46" t="n">
        <v>927</v>
      </c>
      <c r="AB619" s="46" t="n">
        <v>312</v>
      </c>
      <c r="AC619" s="50" t="n">
        <f aca="false">(AB619/AA619)*100</f>
        <v>33.6569579288026</v>
      </c>
    </row>
    <row r="620" s="42" customFormat="true" ht="12.75" hidden="false" customHeight="false" outlineLevel="0" collapsed="false">
      <c r="A620" s="45" t="s">
        <v>367</v>
      </c>
      <c r="B620" s="46" t="n">
        <v>84</v>
      </c>
      <c r="C620" s="46" t="n">
        <v>13</v>
      </c>
      <c r="D620" s="46" t="n">
        <v>3</v>
      </c>
      <c r="E620" s="46" t="n">
        <v>6</v>
      </c>
      <c r="F620" s="46" t="n">
        <v>0</v>
      </c>
      <c r="G620" s="46" t="n">
        <v>1</v>
      </c>
      <c r="H620" s="46"/>
      <c r="I620" s="46"/>
      <c r="J620" s="46"/>
      <c r="K620" s="46"/>
      <c r="L620" s="46"/>
      <c r="M620" s="46"/>
      <c r="N620" s="46"/>
      <c r="O620" s="46"/>
      <c r="P620" s="46"/>
      <c r="Q620" s="46" t="n">
        <v>90</v>
      </c>
      <c r="R620" s="46" t="n">
        <v>1</v>
      </c>
      <c r="S620" s="48" t="n">
        <v>5</v>
      </c>
      <c r="U620" s="48" t="n">
        <v>83</v>
      </c>
      <c r="V620" s="48" t="n">
        <v>21</v>
      </c>
      <c r="W620" s="49"/>
      <c r="X620" s="48" t="n">
        <v>87</v>
      </c>
      <c r="Z620" s="75" t="n">
        <v>12</v>
      </c>
      <c r="AA620" s="46" t="n">
        <v>385</v>
      </c>
      <c r="AB620" s="46" t="n">
        <v>111</v>
      </c>
      <c r="AC620" s="50" t="n">
        <f aca="false">(AB620/AA620)*100</f>
        <v>28.8311688311688</v>
      </c>
    </row>
    <row r="621" s="42" customFormat="true" ht="12.75" hidden="false" customHeight="false" outlineLevel="0" collapsed="false">
      <c r="A621" s="45" t="s">
        <v>368</v>
      </c>
      <c r="B621" s="46" t="n">
        <v>136</v>
      </c>
      <c r="C621" s="46" t="n">
        <v>25</v>
      </c>
      <c r="D621" s="46" t="n">
        <v>18</v>
      </c>
      <c r="E621" s="46" t="n">
        <v>12</v>
      </c>
      <c r="F621" s="46" t="n">
        <v>3</v>
      </c>
      <c r="G621" s="46" t="n">
        <v>0</v>
      </c>
      <c r="H621" s="46"/>
      <c r="I621" s="46"/>
      <c r="J621" s="46"/>
      <c r="K621" s="46"/>
      <c r="L621" s="46"/>
      <c r="M621" s="46"/>
      <c r="N621" s="46"/>
      <c r="O621" s="46"/>
      <c r="P621" s="46"/>
      <c r="Q621" s="46" t="n">
        <v>161</v>
      </c>
      <c r="R621" s="46" t="n">
        <v>6</v>
      </c>
      <c r="S621" s="48" t="n">
        <v>7</v>
      </c>
      <c r="U621" s="48" t="n">
        <v>132</v>
      </c>
      <c r="V621" s="48" t="n">
        <v>67</v>
      </c>
      <c r="W621" s="49"/>
      <c r="X621" s="48" t="n">
        <v>148</v>
      </c>
      <c r="Z621" s="75" t="n">
        <v>12</v>
      </c>
      <c r="AA621" s="46" t="n">
        <v>608</v>
      </c>
      <c r="AB621" s="46" t="n">
        <v>216</v>
      </c>
      <c r="AC621" s="50" t="n">
        <f aca="false">(AB621/AA621)*100</f>
        <v>35.5263157894737</v>
      </c>
    </row>
    <row r="622" s="42" customFormat="true" ht="12.75" hidden="false" customHeight="false" outlineLevel="0" collapsed="false">
      <c r="A622" s="45" t="s">
        <v>369</v>
      </c>
      <c r="B622" s="46" t="n">
        <v>177</v>
      </c>
      <c r="C622" s="46" t="n">
        <v>27</v>
      </c>
      <c r="D622" s="46" t="n">
        <v>24</v>
      </c>
      <c r="E622" s="46" t="n">
        <v>19</v>
      </c>
      <c r="F622" s="46" t="n">
        <v>2</v>
      </c>
      <c r="G622" s="46" t="n">
        <v>1</v>
      </c>
      <c r="H622" s="46"/>
      <c r="I622" s="46"/>
      <c r="J622" s="46"/>
      <c r="K622" s="46"/>
      <c r="L622" s="46"/>
      <c r="M622" s="46"/>
      <c r="N622" s="46"/>
      <c r="O622" s="46"/>
      <c r="P622" s="46"/>
      <c r="Q622" s="46" t="n">
        <v>194</v>
      </c>
      <c r="R622" s="46" t="n">
        <v>2</v>
      </c>
      <c r="S622" s="48" t="n">
        <v>16</v>
      </c>
      <c r="U622" s="48" t="n">
        <v>164</v>
      </c>
      <c r="V622" s="48" t="n">
        <v>82</v>
      </c>
      <c r="W622" s="49"/>
      <c r="X622" s="48" t="n">
        <v>191</v>
      </c>
      <c r="Z622" s="75" t="n">
        <v>5</v>
      </c>
      <c r="AA622" s="46" t="n">
        <v>615</v>
      </c>
      <c r="AB622" s="46" t="n">
        <v>264</v>
      </c>
      <c r="AC622" s="50" t="n">
        <f aca="false">(AB622/AA622)*100</f>
        <v>42.9268292682927</v>
      </c>
    </row>
    <row r="623" s="42" customFormat="true" ht="12.75" hidden="false" customHeight="false" outlineLevel="0" collapsed="false">
      <c r="A623" s="45" t="s">
        <v>370</v>
      </c>
      <c r="B623" s="46" t="n">
        <v>84</v>
      </c>
      <c r="C623" s="46" t="n">
        <v>24</v>
      </c>
      <c r="D623" s="46" t="n">
        <v>15</v>
      </c>
      <c r="E623" s="46" t="n">
        <v>9</v>
      </c>
      <c r="F623" s="46" t="n">
        <v>1</v>
      </c>
      <c r="G623" s="46" t="n">
        <v>1</v>
      </c>
      <c r="H623" s="46"/>
      <c r="I623" s="46"/>
      <c r="J623" s="46"/>
      <c r="K623" s="46"/>
      <c r="L623" s="46"/>
      <c r="M623" s="46"/>
      <c r="N623" s="46"/>
      <c r="O623" s="46"/>
      <c r="P623" s="46"/>
      <c r="Q623" s="46" t="n">
        <v>107</v>
      </c>
      <c r="R623" s="46" t="n">
        <v>5</v>
      </c>
      <c r="S623" s="48" t="n">
        <v>7</v>
      </c>
      <c r="U623" s="48" t="n">
        <v>82</v>
      </c>
      <c r="V623" s="48" t="n">
        <v>49</v>
      </c>
      <c r="W623" s="49"/>
      <c r="X623" s="48" t="n">
        <v>96</v>
      </c>
      <c r="Z623" s="75" t="n">
        <v>11</v>
      </c>
      <c r="AA623" s="46" t="n">
        <v>393</v>
      </c>
      <c r="AB623" s="46" t="n">
        <v>149</v>
      </c>
      <c r="AC623" s="50" t="n">
        <f aca="false">(AB623/AA623)*100</f>
        <v>37.9134860050891</v>
      </c>
    </row>
    <row r="624" s="42" customFormat="true" ht="12.75" hidden="false" customHeight="false" outlineLevel="0" collapsed="false">
      <c r="A624" s="45" t="s">
        <v>371</v>
      </c>
      <c r="B624" s="46" t="n">
        <v>93</v>
      </c>
      <c r="C624" s="46" t="n">
        <v>25</v>
      </c>
      <c r="D624" s="46" t="n">
        <v>11</v>
      </c>
      <c r="E624" s="46" t="n">
        <v>15</v>
      </c>
      <c r="F624" s="46" t="n">
        <v>0</v>
      </c>
      <c r="G624" s="46" t="n">
        <v>2</v>
      </c>
      <c r="H624" s="46"/>
      <c r="I624" s="46"/>
      <c r="J624" s="46"/>
      <c r="K624" s="46"/>
      <c r="L624" s="46"/>
      <c r="M624" s="46"/>
      <c r="N624" s="46"/>
      <c r="O624" s="46"/>
      <c r="P624" s="46"/>
      <c r="Q624" s="46" t="n">
        <v>117</v>
      </c>
      <c r="R624" s="46" t="n">
        <v>5</v>
      </c>
      <c r="S624" s="48" t="n">
        <v>10</v>
      </c>
      <c r="U624" s="48" t="n">
        <v>108</v>
      </c>
      <c r="V624" s="48" t="n">
        <v>37</v>
      </c>
      <c r="W624" s="49"/>
      <c r="X624" s="48" t="n">
        <v>105</v>
      </c>
      <c r="Z624" s="75" t="n">
        <v>3</v>
      </c>
      <c r="AA624" s="46" t="n">
        <v>524</v>
      </c>
      <c r="AB624" s="46" t="n">
        <v>152</v>
      </c>
      <c r="AC624" s="50" t="n">
        <f aca="false">(AB624/AA624)*100</f>
        <v>29.0076335877863</v>
      </c>
    </row>
    <row r="625" s="42" customFormat="true" ht="12.75" hidden="false" customHeight="false" outlineLevel="0" collapsed="false">
      <c r="A625" s="45" t="s">
        <v>372</v>
      </c>
      <c r="B625" s="46" t="n">
        <v>137</v>
      </c>
      <c r="C625" s="46" t="n">
        <v>32</v>
      </c>
      <c r="D625" s="46" t="n">
        <v>16</v>
      </c>
      <c r="E625" s="46" t="n">
        <v>21</v>
      </c>
      <c r="F625" s="46" t="n">
        <v>1</v>
      </c>
      <c r="G625" s="46" t="n">
        <v>4</v>
      </c>
      <c r="H625" s="46"/>
      <c r="I625" s="46"/>
      <c r="J625" s="46"/>
      <c r="K625" s="46"/>
      <c r="L625" s="46"/>
      <c r="M625" s="46"/>
      <c r="N625" s="46"/>
      <c r="O625" s="46"/>
      <c r="P625" s="46"/>
      <c r="Q625" s="46" t="n">
        <v>163</v>
      </c>
      <c r="R625" s="46" t="n">
        <v>6</v>
      </c>
      <c r="S625" s="48" t="n">
        <v>18</v>
      </c>
      <c r="U625" s="48" t="n">
        <v>127</v>
      </c>
      <c r="V625" s="48" t="n">
        <v>86</v>
      </c>
      <c r="W625" s="49"/>
      <c r="X625" s="48" t="n">
        <v>167</v>
      </c>
      <c r="Z625" s="75" t="n">
        <v>11</v>
      </c>
      <c r="AA625" s="46" t="n">
        <v>818</v>
      </c>
      <c r="AB625" s="46" t="n">
        <v>224</v>
      </c>
      <c r="AC625" s="50" t="n">
        <f aca="false">(AB625/AA625)*100</f>
        <v>27.3838630806846</v>
      </c>
    </row>
    <row r="626" s="42" customFormat="true" ht="12.75" hidden="false" customHeight="false" outlineLevel="0" collapsed="false">
      <c r="A626" s="45" t="s">
        <v>373</v>
      </c>
      <c r="B626" s="46" t="n">
        <v>41</v>
      </c>
      <c r="C626" s="46" t="n">
        <v>9</v>
      </c>
      <c r="D626" s="46" t="n">
        <v>2</v>
      </c>
      <c r="E626" s="46" t="n">
        <v>1</v>
      </c>
      <c r="F626" s="46" t="n">
        <v>0</v>
      </c>
      <c r="G626" s="46" t="n">
        <v>1</v>
      </c>
      <c r="H626" s="46"/>
      <c r="I626" s="46"/>
      <c r="J626" s="46"/>
      <c r="K626" s="46"/>
      <c r="L626" s="46"/>
      <c r="M626" s="46"/>
      <c r="N626" s="46"/>
      <c r="O626" s="46"/>
      <c r="P626" s="46"/>
      <c r="Q626" s="46" t="n">
        <v>50</v>
      </c>
      <c r="R626" s="46" t="n">
        <v>0</v>
      </c>
      <c r="S626" s="48" t="n">
        <v>3</v>
      </c>
      <c r="U626" s="48" t="n">
        <v>40</v>
      </c>
      <c r="V626" s="48" t="n">
        <v>16</v>
      </c>
      <c r="W626" s="49"/>
      <c r="X626" s="48" t="n">
        <v>48</v>
      </c>
      <c r="Z626" s="75" t="n">
        <v>7</v>
      </c>
      <c r="AA626" s="46" t="n">
        <v>225</v>
      </c>
      <c r="AB626" s="46" t="n">
        <v>58</v>
      </c>
      <c r="AC626" s="50" t="n">
        <f aca="false">(AB626/AA626)*100</f>
        <v>25.7777777777778</v>
      </c>
    </row>
    <row r="627" s="42" customFormat="true" ht="12.75" hidden="false" customHeight="false" outlineLevel="0" collapsed="false">
      <c r="A627" s="45" t="s">
        <v>374</v>
      </c>
      <c r="B627" s="46" t="n">
        <v>103</v>
      </c>
      <c r="C627" s="46" t="n">
        <v>24</v>
      </c>
      <c r="D627" s="46" t="n">
        <v>7</v>
      </c>
      <c r="E627" s="46" t="n">
        <v>7</v>
      </c>
      <c r="F627" s="46" t="n">
        <v>0</v>
      </c>
      <c r="G627" s="46" t="n">
        <v>1</v>
      </c>
      <c r="H627" s="46"/>
      <c r="I627" s="46"/>
      <c r="J627" s="46"/>
      <c r="K627" s="46"/>
      <c r="L627" s="46"/>
      <c r="M627" s="46"/>
      <c r="N627" s="46"/>
      <c r="O627" s="46"/>
      <c r="P627" s="46"/>
      <c r="Q627" s="46" t="n">
        <v>120</v>
      </c>
      <c r="R627" s="46" t="n">
        <v>4</v>
      </c>
      <c r="S627" s="48" t="n">
        <v>3</v>
      </c>
      <c r="U627" s="48" t="n">
        <v>88</v>
      </c>
      <c r="V627" s="48" t="n">
        <v>47</v>
      </c>
      <c r="W627" s="49"/>
      <c r="X627" s="48" t="n">
        <v>107</v>
      </c>
      <c r="Z627" s="75" t="n">
        <v>7</v>
      </c>
      <c r="AA627" s="46" t="n">
        <v>443</v>
      </c>
      <c r="AB627" s="46" t="n">
        <v>151</v>
      </c>
      <c r="AC627" s="50" t="n">
        <f aca="false">(AB627/AA627)*100</f>
        <v>34.0857787810384</v>
      </c>
    </row>
    <row r="628" s="42" customFormat="true" ht="12.75" hidden="false" customHeight="false" outlineLevel="0" collapsed="false">
      <c r="A628" s="45" t="s">
        <v>375</v>
      </c>
      <c r="B628" s="46" t="n">
        <v>114</v>
      </c>
      <c r="C628" s="46" t="n">
        <v>36</v>
      </c>
      <c r="D628" s="46" t="n">
        <v>22</v>
      </c>
      <c r="E628" s="46" t="n">
        <v>22</v>
      </c>
      <c r="F628" s="46" t="n">
        <v>0</v>
      </c>
      <c r="G628" s="46" t="n">
        <v>3</v>
      </c>
      <c r="H628" s="46"/>
      <c r="I628" s="46"/>
      <c r="J628" s="46"/>
      <c r="K628" s="46"/>
      <c r="L628" s="46"/>
      <c r="M628" s="46"/>
      <c r="N628" s="46"/>
      <c r="O628" s="46"/>
      <c r="P628" s="46"/>
      <c r="Q628" s="46" t="n">
        <v>153</v>
      </c>
      <c r="R628" s="46" t="n">
        <v>4</v>
      </c>
      <c r="S628" s="48" t="n">
        <v>18</v>
      </c>
      <c r="U628" s="48" t="n">
        <v>120</v>
      </c>
      <c r="V628" s="48" t="n">
        <v>73</v>
      </c>
      <c r="W628" s="49"/>
      <c r="X628" s="48" t="n">
        <v>152</v>
      </c>
      <c r="Z628" s="75" t="n">
        <v>4</v>
      </c>
      <c r="AA628" s="46" t="n">
        <v>716</v>
      </c>
      <c r="AB628" s="46" t="n">
        <v>212</v>
      </c>
      <c r="AC628" s="50" t="n">
        <f aca="false">(AB628/AA628)*100</f>
        <v>29.608938547486</v>
      </c>
    </row>
    <row r="629" s="42" customFormat="true" ht="12.75" hidden="false" customHeight="false" outlineLevel="0" collapsed="false">
      <c r="A629" s="45" t="s">
        <v>376</v>
      </c>
      <c r="B629" s="46" t="n">
        <v>58</v>
      </c>
      <c r="C629" s="46" t="n">
        <v>12</v>
      </c>
      <c r="D629" s="46" t="n">
        <v>3</v>
      </c>
      <c r="E629" s="46" t="n">
        <v>15</v>
      </c>
      <c r="F629" s="46" t="n">
        <v>1</v>
      </c>
      <c r="G629" s="46" t="n">
        <v>2</v>
      </c>
      <c r="H629" s="46"/>
      <c r="I629" s="46"/>
      <c r="J629" s="46"/>
      <c r="K629" s="46"/>
      <c r="L629" s="46"/>
      <c r="M629" s="46"/>
      <c r="N629" s="46"/>
      <c r="O629" s="46"/>
      <c r="P629" s="46"/>
      <c r="Q629" s="46" t="n">
        <v>64</v>
      </c>
      <c r="R629" s="46" t="n">
        <v>3</v>
      </c>
      <c r="S629" s="48" t="n">
        <v>14</v>
      </c>
      <c r="U629" s="48" t="n">
        <v>45</v>
      </c>
      <c r="V629" s="48" t="n">
        <v>45</v>
      </c>
      <c r="W629" s="49"/>
      <c r="X629" s="48" t="n">
        <v>73</v>
      </c>
      <c r="Z629" s="75" t="n">
        <v>2</v>
      </c>
      <c r="AA629" s="46" t="n">
        <v>327</v>
      </c>
      <c r="AB629" s="46" t="n">
        <v>99</v>
      </c>
      <c r="AC629" s="50" t="n">
        <f aca="false">(AB629/AA629)*100</f>
        <v>30.2752293577982</v>
      </c>
    </row>
    <row r="630" s="55" customFormat="true" ht="12.75" hidden="false" customHeight="false" outlineLevel="0" collapsed="false">
      <c r="A630" s="52" t="s">
        <v>43</v>
      </c>
      <c r="B630" s="53" t="n">
        <f aca="false">SUM(B618:B629)</f>
        <v>1345</v>
      </c>
      <c r="C630" s="53" t="n">
        <v>294</v>
      </c>
      <c r="D630" s="53" t="n">
        <f aca="false">SUM(D618:D629)</f>
        <v>170</v>
      </c>
      <c r="E630" s="53" t="n">
        <f aca="false">SUM(E618:E629)</f>
        <v>181</v>
      </c>
      <c r="F630" s="53" t="n">
        <f aca="false">SUM(F618:F629)</f>
        <v>13</v>
      </c>
      <c r="G630" s="53" t="n">
        <f aca="false">SUM(G618:G629)</f>
        <v>18</v>
      </c>
      <c r="H630" s="53" t="n">
        <f aca="false">SUM(H618:H629)</f>
        <v>0</v>
      </c>
      <c r="I630" s="53" t="n">
        <f aca="false">SUM(I618:I629)</f>
        <v>0</v>
      </c>
      <c r="J630" s="53" t="n">
        <f aca="false">SUM(J618:J629)</f>
        <v>0</v>
      </c>
      <c r="K630" s="53" t="n">
        <f aca="false">SUM(K618:K629)</f>
        <v>0</v>
      </c>
      <c r="L630" s="53" t="n">
        <f aca="false">SUM(L618:L629)</f>
        <v>0</v>
      </c>
      <c r="M630" s="53" t="n">
        <f aca="false">SUM(M618:M629)</f>
        <v>0</v>
      </c>
      <c r="N630" s="53" t="n">
        <f aca="false">SUM(N618:N629)</f>
        <v>0</v>
      </c>
      <c r="O630" s="53" t="n">
        <f aca="false">SUM(O618:O629)</f>
        <v>0</v>
      </c>
      <c r="P630" s="53" t="n">
        <f aca="false">SUM(P618:P629)</f>
        <v>0</v>
      </c>
      <c r="Q630" s="53" t="n">
        <f aca="false">SUM(Q618:Q629)</f>
        <v>1605</v>
      </c>
      <c r="R630" s="53" t="n">
        <f aca="false">SUM(R618:R629)</f>
        <v>47</v>
      </c>
      <c r="S630" s="54" t="n">
        <f aca="false">SUM(S618:S629)</f>
        <v>145</v>
      </c>
      <c r="U630" s="56" t="n">
        <f aca="false">SUM(U618:U629)</f>
        <v>1286</v>
      </c>
      <c r="V630" s="73" t="n">
        <f aca="false">SUM(V618:V629)</f>
        <v>720</v>
      </c>
      <c r="W630" s="57"/>
      <c r="X630" s="54" t="n">
        <f aca="false">SUM(X618:X629)</f>
        <v>1565</v>
      </c>
      <c r="Z630" s="53" t="n">
        <f aca="false">SUM(Z618:Z629)</f>
        <v>89</v>
      </c>
      <c r="AA630" s="53" t="n">
        <f aca="false">SUM(AA618:AA629)</f>
        <v>6682</v>
      </c>
      <c r="AB630" s="58" t="n">
        <f aca="false">SUM(AB618:AB629)</f>
        <v>2180</v>
      </c>
      <c r="AC630" s="59" t="n">
        <f aca="false">(AB630/AA630)*100</f>
        <v>32.6249625860521</v>
      </c>
    </row>
    <row r="631" s="42" customFormat="true" ht="13.5" hidden="false" customHeight="false" outlineLevel="0" collapsed="false">
      <c r="A631" s="74"/>
      <c r="B631" s="2"/>
      <c r="C631" s="2" t="n">
        <v>2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U631" s="2"/>
      <c r="V631" s="2"/>
      <c r="W631" s="2"/>
      <c r="X631" s="2"/>
      <c r="Z631" s="61"/>
      <c r="AA631" s="61"/>
      <c r="AB631" s="61"/>
      <c r="AC631" s="5"/>
    </row>
    <row r="632" s="42" customFormat="true" ht="13.5" hidden="false" customHeight="false" outlineLevel="0" collapsed="false">
      <c r="A632" s="62" t="s">
        <v>377</v>
      </c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U632" s="63"/>
      <c r="V632" s="63"/>
      <c r="W632" s="64"/>
      <c r="X632" s="63"/>
      <c r="Z632" s="63"/>
      <c r="AA632" s="63"/>
      <c r="AB632" s="63"/>
      <c r="AC632" s="65"/>
    </row>
    <row r="633" s="42" customFormat="true" ht="12.75" hidden="false" customHeight="false" outlineLevel="0" collapsed="false">
      <c r="A633" s="45" t="s">
        <v>378</v>
      </c>
      <c r="B633" s="46" t="n">
        <v>26</v>
      </c>
      <c r="C633" s="46" t="n">
        <v>6</v>
      </c>
      <c r="D633" s="46" t="n">
        <v>1</v>
      </c>
      <c r="E633" s="46" t="n">
        <v>3</v>
      </c>
      <c r="F633" s="46" t="n">
        <v>1</v>
      </c>
      <c r="G633" s="46" t="n">
        <v>0</v>
      </c>
      <c r="H633" s="46" t="n">
        <v>0</v>
      </c>
      <c r="I633" s="46" t="n">
        <v>0</v>
      </c>
      <c r="J633" s="46" t="n">
        <v>5</v>
      </c>
      <c r="K633" s="46" t="n">
        <v>18</v>
      </c>
      <c r="L633" s="46" t="n">
        <v>9</v>
      </c>
      <c r="M633" s="46" t="n">
        <v>0</v>
      </c>
      <c r="N633" s="46" t="n">
        <v>0</v>
      </c>
      <c r="O633" s="46" t="n">
        <v>0</v>
      </c>
      <c r="P633" s="46" t="n">
        <v>4</v>
      </c>
      <c r="Q633" s="46"/>
      <c r="R633" s="46"/>
      <c r="S633" s="48"/>
      <c r="U633" s="48" t="n">
        <v>19</v>
      </c>
      <c r="V633" s="48" t="n">
        <v>11</v>
      </c>
      <c r="W633" s="49"/>
      <c r="X633" s="48" t="n">
        <v>21</v>
      </c>
      <c r="Z633" s="75" t="n">
        <v>0</v>
      </c>
      <c r="AA633" s="46" t="n">
        <v>79</v>
      </c>
      <c r="AB633" s="46" t="n">
        <v>41</v>
      </c>
      <c r="AC633" s="50" t="n">
        <f aca="false">(AB633/AA633)*100</f>
        <v>51.8987341772152</v>
      </c>
    </row>
    <row r="634" s="42" customFormat="true" ht="12.75" hidden="false" customHeight="false" outlineLevel="0" collapsed="false">
      <c r="A634" s="45" t="s">
        <v>379</v>
      </c>
      <c r="B634" s="46" t="n">
        <v>61</v>
      </c>
      <c r="C634" s="46" t="n">
        <v>19</v>
      </c>
      <c r="D634" s="46" t="n">
        <v>10</v>
      </c>
      <c r="E634" s="46" t="n">
        <v>6</v>
      </c>
      <c r="F634" s="46" t="n">
        <v>9</v>
      </c>
      <c r="G634" s="46" t="n">
        <v>2</v>
      </c>
      <c r="H634" s="46" t="n">
        <v>3</v>
      </c>
      <c r="I634" s="46" t="n">
        <v>1</v>
      </c>
      <c r="J634" s="46" t="n">
        <v>36</v>
      </c>
      <c r="K634" s="46" t="n">
        <v>13</v>
      </c>
      <c r="L634" s="46" t="n">
        <v>39</v>
      </c>
      <c r="M634" s="46" t="n">
        <v>1</v>
      </c>
      <c r="N634" s="46" t="n">
        <v>0</v>
      </c>
      <c r="O634" s="46" t="n">
        <v>0</v>
      </c>
      <c r="P634" s="46" t="n">
        <v>7</v>
      </c>
      <c r="Q634" s="46"/>
      <c r="R634" s="46"/>
      <c r="S634" s="48"/>
      <c r="U634" s="48" t="n">
        <v>65</v>
      </c>
      <c r="V634" s="48" t="n">
        <v>49</v>
      </c>
      <c r="W634" s="49"/>
      <c r="X634" s="48" t="n">
        <v>62</v>
      </c>
      <c r="Z634" s="75" t="n">
        <v>9</v>
      </c>
      <c r="AA634" s="46" t="n">
        <v>217</v>
      </c>
      <c r="AB634" s="46" t="n">
        <v>127</v>
      </c>
      <c r="AC634" s="50" t="n">
        <f aca="false">(AB634/AA634)*100</f>
        <v>58.5253456221198</v>
      </c>
    </row>
    <row r="635" s="42" customFormat="true" ht="12.75" hidden="false" customHeight="false" outlineLevel="0" collapsed="false">
      <c r="A635" s="45" t="s">
        <v>380</v>
      </c>
      <c r="B635" s="46" t="n">
        <v>115</v>
      </c>
      <c r="C635" s="46" t="n">
        <v>38</v>
      </c>
      <c r="D635" s="46" t="n">
        <v>3</v>
      </c>
      <c r="E635" s="46" t="n">
        <v>7</v>
      </c>
      <c r="F635" s="46" t="n">
        <v>2</v>
      </c>
      <c r="G635" s="46" t="n">
        <v>2</v>
      </c>
      <c r="H635" s="46" t="n">
        <v>3</v>
      </c>
      <c r="I635" s="46" t="n">
        <v>0</v>
      </c>
      <c r="J635" s="46" t="n">
        <v>22</v>
      </c>
      <c r="K635" s="46" t="n">
        <v>85</v>
      </c>
      <c r="L635" s="46" t="n">
        <v>50</v>
      </c>
      <c r="M635" s="46" t="n">
        <v>1</v>
      </c>
      <c r="N635" s="46" t="n">
        <v>1</v>
      </c>
      <c r="O635" s="46" t="n">
        <v>1</v>
      </c>
      <c r="P635" s="46" t="n">
        <v>9</v>
      </c>
      <c r="Q635" s="46"/>
      <c r="R635" s="46"/>
      <c r="S635" s="48"/>
      <c r="U635" s="48" t="n">
        <v>94</v>
      </c>
      <c r="V635" s="48" t="n">
        <v>73</v>
      </c>
      <c r="W635" s="49"/>
      <c r="X635" s="48" t="n">
        <v>105</v>
      </c>
      <c r="Z635" s="75" t="n">
        <v>21</v>
      </c>
      <c r="AA635" s="46" t="n">
        <v>376</v>
      </c>
      <c r="AB635" s="46" t="n">
        <v>186</v>
      </c>
      <c r="AC635" s="50" t="n">
        <f aca="false">(AB635/AA635)*100</f>
        <v>49.468085106383</v>
      </c>
    </row>
    <row r="636" s="42" customFormat="true" ht="12.75" hidden="false" customHeight="false" outlineLevel="0" collapsed="false">
      <c r="A636" s="45" t="s">
        <v>381</v>
      </c>
      <c r="B636" s="46" t="n">
        <v>115</v>
      </c>
      <c r="C636" s="46" t="n">
        <v>31</v>
      </c>
      <c r="D636" s="46" t="n">
        <v>12</v>
      </c>
      <c r="E636" s="46" t="n">
        <v>8</v>
      </c>
      <c r="F636" s="46" t="n">
        <v>1</v>
      </c>
      <c r="G636" s="46" t="n">
        <v>2</v>
      </c>
      <c r="H636" s="46" t="n">
        <v>3</v>
      </c>
      <c r="I636" s="46" t="n">
        <v>3</v>
      </c>
      <c r="J636" s="46" t="n">
        <v>37</v>
      </c>
      <c r="K636" s="46" t="n">
        <v>47</v>
      </c>
      <c r="L636" s="46" t="n">
        <v>64</v>
      </c>
      <c r="M636" s="46" t="n">
        <v>1</v>
      </c>
      <c r="N636" s="46" t="n">
        <v>2</v>
      </c>
      <c r="O636" s="46" t="n">
        <v>1</v>
      </c>
      <c r="P636" s="46" t="n">
        <v>8</v>
      </c>
      <c r="Q636" s="46"/>
      <c r="R636" s="46"/>
      <c r="S636" s="48"/>
      <c r="U636" s="48" t="n">
        <v>101</v>
      </c>
      <c r="V636" s="48" t="n">
        <v>72</v>
      </c>
      <c r="W636" s="49"/>
      <c r="X636" s="48" t="n">
        <v>110</v>
      </c>
      <c r="Z636" s="75" t="n">
        <v>6</v>
      </c>
      <c r="AA636" s="46" t="n">
        <v>406</v>
      </c>
      <c r="AB636" s="46" t="n">
        <v>191</v>
      </c>
      <c r="AC636" s="50" t="n">
        <f aca="false">(AB636/AA636)*100</f>
        <v>47.0443349753695</v>
      </c>
    </row>
    <row r="637" s="42" customFormat="true" ht="12.75" hidden="false" customHeight="false" outlineLevel="0" collapsed="false">
      <c r="A637" s="45" t="s">
        <v>382</v>
      </c>
      <c r="B637" s="46" t="n">
        <v>126</v>
      </c>
      <c r="C637" s="46" t="n">
        <v>27</v>
      </c>
      <c r="D637" s="46" t="n">
        <v>8</v>
      </c>
      <c r="E637" s="46" t="n">
        <v>9</v>
      </c>
      <c r="F637" s="46" t="n">
        <v>2</v>
      </c>
      <c r="G637" s="46" t="n">
        <v>1</v>
      </c>
      <c r="H637" s="46" t="n">
        <v>0</v>
      </c>
      <c r="I637" s="46" t="n">
        <v>2</v>
      </c>
      <c r="J637" s="46" t="n">
        <v>27</v>
      </c>
      <c r="K637" s="46" t="n">
        <v>65</v>
      </c>
      <c r="L637" s="46" t="n">
        <v>45</v>
      </c>
      <c r="M637" s="46" t="n">
        <v>6</v>
      </c>
      <c r="N637" s="46" t="n">
        <v>3</v>
      </c>
      <c r="O637" s="46" t="n">
        <v>3</v>
      </c>
      <c r="P637" s="46" t="n">
        <v>10</v>
      </c>
      <c r="Q637" s="46"/>
      <c r="R637" s="46"/>
      <c r="S637" s="48"/>
      <c r="U637" s="48" t="n">
        <v>89</v>
      </c>
      <c r="V637" s="48" t="n">
        <v>70</v>
      </c>
      <c r="W637" s="49"/>
      <c r="X637" s="48" t="n">
        <v>119</v>
      </c>
      <c r="Z637" s="75" t="n">
        <v>10</v>
      </c>
      <c r="AA637" s="46" t="n">
        <v>371</v>
      </c>
      <c r="AB637" s="46" t="n">
        <v>180</v>
      </c>
      <c r="AC637" s="50" t="n">
        <f aca="false">(AB637/AA637)*100</f>
        <v>48.5175202156334</v>
      </c>
    </row>
    <row r="638" s="42" customFormat="true" ht="12.75" hidden="false" customHeight="false" outlineLevel="0" collapsed="false">
      <c r="A638" s="45" t="s">
        <v>383</v>
      </c>
      <c r="B638" s="46" t="n">
        <v>58</v>
      </c>
      <c r="C638" s="46" t="n">
        <v>11</v>
      </c>
      <c r="D638" s="46" t="n">
        <v>4</v>
      </c>
      <c r="E638" s="46" t="n">
        <v>4</v>
      </c>
      <c r="F638" s="46" t="n">
        <v>0</v>
      </c>
      <c r="G638" s="46" t="n">
        <v>0</v>
      </c>
      <c r="H638" s="46" t="n">
        <v>0</v>
      </c>
      <c r="I638" s="46" t="n">
        <v>0</v>
      </c>
      <c r="J638" s="46" t="n">
        <v>7</v>
      </c>
      <c r="K638" s="46" t="n">
        <v>35</v>
      </c>
      <c r="L638" s="46" t="n">
        <v>32</v>
      </c>
      <c r="M638" s="46" t="n">
        <v>0</v>
      </c>
      <c r="N638" s="46" t="n">
        <v>2</v>
      </c>
      <c r="O638" s="46" t="n">
        <v>0</v>
      </c>
      <c r="P638" s="46" t="n">
        <v>4</v>
      </c>
      <c r="Q638" s="46"/>
      <c r="R638" s="46"/>
      <c r="S638" s="48"/>
      <c r="U638" s="48" t="n">
        <v>45</v>
      </c>
      <c r="V638" s="48" t="n">
        <v>36</v>
      </c>
      <c r="W638" s="49"/>
      <c r="X638" s="48" t="n">
        <v>43</v>
      </c>
      <c r="Z638" s="75" t="n">
        <v>5</v>
      </c>
      <c r="AA638" s="46" t="n">
        <v>143</v>
      </c>
      <c r="AB638" s="46" t="n">
        <v>85</v>
      </c>
      <c r="AC638" s="50" t="n">
        <f aca="false">(AB638/AA638)*100</f>
        <v>59.4405594405594</v>
      </c>
    </row>
    <row r="639" s="42" customFormat="true" ht="12.75" hidden="false" customHeight="false" outlineLevel="0" collapsed="false">
      <c r="A639" s="45" t="s">
        <v>384</v>
      </c>
      <c r="B639" s="46" t="n">
        <v>62</v>
      </c>
      <c r="C639" s="46" t="n">
        <v>15</v>
      </c>
      <c r="D639" s="46" t="n">
        <v>4</v>
      </c>
      <c r="E639" s="46" t="n">
        <v>9</v>
      </c>
      <c r="F639" s="46" t="n">
        <v>2</v>
      </c>
      <c r="G639" s="46" t="n">
        <v>0</v>
      </c>
      <c r="H639" s="46" t="n">
        <v>1</v>
      </c>
      <c r="I639" s="46" t="n">
        <v>1</v>
      </c>
      <c r="J639" s="46" t="n">
        <v>9</v>
      </c>
      <c r="K639" s="46" t="n">
        <v>35</v>
      </c>
      <c r="L639" s="46" t="n">
        <v>35</v>
      </c>
      <c r="M639" s="46" t="n">
        <v>1</v>
      </c>
      <c r="N639" s="46" t="n">
        <v>2</v>
      </c>
      <c r="O639" s="46" t="n">
        <v>0</v>
      </c>
      <c r="P639" s="46" t="n">
        <v>10</v>
      </c>
      <c r="Q639" s="46"/>
      <c r="R639" s="46"/>
      <c r="S639" s="48"/>
      <c r="U639" s="48" t="n">
        <v>60</v>
      </c>
      <c r="V639" s="48" t="n">
        <v>35</v>
      </c>
      <c r="W639" s="49"/>
      <c r="X639" s="48" t="n">
        <v>51</v>
      </c>
      <c r="Z639" s="75" t="n">
        <v>3</v>
      </c>
      <c r="AA639" s="46" t="n">
        <v>221</v>
      </c>
      <c r="AB639" s="46" t="n">
        <v>101</v>
      </c>
      <c r="AC639" s="50" t="n">
        <f aca="false">(AB639/AA639)*100</f>
        <v>45.7013574660633</v>
      </c>
    </row>
    <row r="640" s="42" customFormat="true" ht="12.75" hidden="false" customHeight="false" outlineLevel="0" collapsed="false">
      <c r="A640" s="45" t="s">
        <v>385</v>
      </c>
      <c r="B640" s="46" t="n">
        <v>77</v>
      </c>
      <c r="C640" s="46" t="n">
        <v>6</v>
      </c>
      <c r="D640" s="46" t="n">
        <v>0</v>
      </c>
      <c r="E640" s="46" t="n">
        <v>6</v>
      </c>
      <c r="F640" s="46" t="n">
        <v>0</v>
      </c>
      <c r="G640" s="46" t="n">
        <v>0</v>
      </c>
      <c r="H640" s="46" t="n">
        <v>1</v>
      </c>
      <c r="I640" s="46" t="n">
        <v>0</v>
      </c>
      <c r="J640" s="46" t="n">
        <v>12</v>
      </c>
      <c r="K640" s="46" t="n">
        <v>40</v>
      </c>
      <c r="L640" s="46" t="n">
        <v>39</v>
      </c>
      <c r="M640" s="46" t="n">
        <v>0</v>
      </c>
      <c r="N640" s="46" t="n">
        <v>2</v>
      </c>
      <c r="O640" s="46" t="n">
        <v>0</v>
      </c>
      <c r="P640" s="46" t="n">
        <v>7</v>
      </c>
      <c r="Q640" s="46"/>
      <c r="R640" s="46"/>
      <c r="S640" s="48"/>
      <c r="U640" s="48" t="n">
        <v>34</v>
      </c>
      <c r="V640" s="48" t="n">
        <v>63</v>
      </c>
      <c r="W640" s="49"/>
      <c r="X640" s="48" t="n">
        <v>69</v>
      </c>
      <c r="Z640" s="75" t="n">
        <v>11</v>
      </c>
      <c r="AA640" s="46" t="n">
        <v>155</v>
      </c>
      <c r="AB640" s="46" t="n">
        <v>88</v>
      </c>
      <c r="AC640" s="50" t="n">
        <f aca="false">(AB640/AA640)*100</f>
        <v>56.7741935483871</v>
      </c>
    </row>
    <row r="641" s="42" customFormat="true" ht="12.75" hidden="false" customHeight="false" outlineLevel="0" collapsed="false">
      <c r="A641" s="45" t="s">
        <v>386</v>
      </c>
      <c r="B641" s="46" t="n">
        <v>45</v>
      </c>
      <c r="C641" s="46" t="n">
        <v>22</v>
      </c>
      <c r="D641" s="46" t="n">
        <v>0</v>
      </c>
      <c r="E641" s="46" t="n">
        <v>2</v>
      </c>
      <c r="F641" s="46" t="n">
        <v>4</v>
      </c>
      <c r="G641" s="46" t="n">
        <v>0</v>
      </c>
      <c r="H641" s="46" t="n">
        <v>8</v>
      </c>
      <c r="I641" s="46" t="n">
        <v>0</v>
      </c>
      <c r="J641" s="46" t="n">
        <v>39</v>
      </c>
      <c r="K641" s="46" t="n">
        <v>10</v>
      </c>
      <c r="L641" s="46" t="n">
        <v>16</v>
      </c>
      <c r="M641" s="46" t="n">
        <v>1</v>
      </c>
      <c r="N641" s="46" t="n">
        <v>5</v>
      </c>
      <c r="O641" s="46" t="n">
        <v>0</v>
      </c>
      <c r="P641" s="46" t="n">
        <v>8</v>
      </c>
      <c r="Q641" s="46"/>
      <c r="R641" s="46"/>
      <c r="S641" s="48"/>
      <c r="U641" s="48" t="n">
        <v>54</v>
      </c>
      <c r="V641" s="48" t="n">
        <v>24</v>
      </c>
      <c r="W641" s="49"/>
      <c r="X641" s="48" t="n">
        <v>43</v>
      </c>
      <c r="Z641" s="75" t="n">
        <v>34</v>
      </c>
      <c r="AA641" s="46" t="n">
        <v>524</v>
      </c>
      <c r="AB641" s="46" t="n">
        <v>240</v>
      </c>
      <c r="AC641" s="50" t="n">
        <f aca="false">(AB641/AA641)*100</f>
        <v>45.8015267175573</v>
      </c>
    </row>
    <row r="642" s="42" customFormat="true" ht="12.75" hidden="false" customHeight="false" outlineLevel="0" collapsed="false">
      <c r="A642" s="45" t="s">
        <v>387</v>
      </c>
      <c r="B642" s="46" t="n">
        <v>140</v>
      </c>
      <c r="C642" s="46" t="n">
        <v>37</v>
      </c>
      <c r="D642" s="46" t="n">
        <v>0</v>
      </c>
      <c r="E642" s="46" t="n">
        <v>15</v>
      </c>
      <c r="F642" s="46" t="n">
        <v>6</v>
      </c>
      <c r="G642" s="46" t="n">
        <v>0</v>
      </c>
      <c r="H642" s="46" t="n">
        <v>4</v>
      </c>
      <c r="I642" s="46" t="n">
        <v>1</v>
      </c>
      <c r="J642" s="46" t="n">
        <v>40</v>
      </c>
      <c r="K642" s="46" t="n">
        <v>47</v>
      </c>
      <c r="L642" s="46" t="n">
        <v>80</v>
      </c>
      <c r="M642" s="46" t="n">
        <v>4</v>
      </c>
      <c r="N642" s="46" t="n">
        <v>6</v>
      </c>
      <c r="O642" s="46" t="n">
        <v>2</v>
      </c>
      <c r="P642" s="46" t="n">
        <v>17</v>
      </c>
      <c r="Q642" s="46"/>
      <c r="R642" s="46"/>
      <c r="S642" s="48"/>
      <c r="U642" s="48" t="n">
        <v>101</v>
      </c>
      <c r="V642" s="48" t="n">
        <v>102</v>
      </c>
      <c r="W642" s="49"/>
      <c r="X642" s="48" t="n">
        <v>152</v>
      </c>
      <c r="Z642" s="75" t="n">
        <v>12</v>
      </c>
      <c r="AA642" s="46" t="n">
        <v>553</v>
      </c>
      <c r="AB642" s="46" t="n">
        <v>175</v>
      </c>
      <c r="AC642" s="50" t="n">
        <f aca="false">(AB642/AA642)*100</f>
        <v>31.6455696202532</v>
      </c>
    </row>
    <row r="643" s="42" customFormat="true" ht="12.75" hidden="false" customHeight="false" outlineLevel="0" collapsed="false">
      <c r="A643" s="45" t="s">
        <v>388</v>
      </c>
      <c r="B643" s="46" t="n">
        <v>113</v>
      </c>
      <c r="C643" s="46" t="n">
        <v>15</v>
      </c>
      <c r="D643" s="46" t="n">
        <v>22</v>
      </c>
      <c r="E643" s="46" t="n">
        <v>9</v>
      </c>
      <c r="F643" s="46" t="n">
        <v>1</v>
      </c>
      <c r="G643" s="46" t="n">
        <v>7</v>
      </c>
      <c r="H643" s="46" t="n">
        <v>5</v>
      </c>
      <c r="I643" s="46" t="n">
        <v>0</v>
      </c>
      <c r="J643" s="46" t="n">
        <v>32</v>
      </c>
      <c r="K643" s="46" t="n">
        <v>38</v>
      </c>
      <c r="L643" s="46" t="n">
        <v>65</v>
      </c>
      <c r="M643" s="46" t="n">
        <v>3</v>
      </c>
      <c r="N643" s="46" t="n">
        <v>2</v>
      </c>
      <c r="O643" s="46" t="n">
        <v>1</v>
      </c>
      <c r="P643" s="46" t="n">
        <v>12</v>
      </c>
      <c r="Q643" s="46"/>
      <c r="R643" s="46"/>
      <c r="S643" s="48"/>
      <c r="U643" s="48" t="n">
        <v>62</v>
      </c>
      <c r="V643" s="48" t="n">
        <v>83</v>
      </c>
      <c r="W643" s="49"/>
      <c r="X643" s="48" t="n">
        <v>110</v>
      </c>
      <c r="Z643" s="75" t="n">
        <v>0</v>
      </c>
      <c r="AA643" s="46" t="n">
        <v>579</v>
      </c>
      <c r="AB643" s="46" t="n">
        <v>255</v>
      </c>
      <c r="AC643" s="50" t="n">
        <f aca="false">(AB643/AA643)*100</f>
        <v>44.0414507772021</v>
      </c>
    </row>
    <row r="644" s="42" customFormat="true" ht="12.75" hidden="false" customHeight="false" outlineLevel="0" collapsed="false">
      <c r="A644" s="45" t="s">
        <v>389</v>
      </c>
      <c r="B644" s="46" t="n">
        <v>174</v>
      </c>
      <c r="C644" s="46" t="n">
        <v>19</v>
      </c>
      <c r="D644" s="46" t="n">
        <v>7</v>
      </c>
      <c r="E644" s="46" t="n">
        <v>21</v>
      </c>
      <c r="F644" s="46" t="n">
        <v>3</v>
      </c>
      <c r="G644" s="46" t="n">
        <v>8</v>
      </c>
      <c r="H644" s="46" t="n">
        <v>3</v>
      </c>
      <c r="I644" s="46" t="n">
        <v>0</v>
      </c>
      <c r="J644" s="46" t="n">
        <v>35</v>
      </c>
      <c r="K644" s="46" t="n">
        <v>51</v>
      </c>
      <c r="L644" s="46" t="n">
        <v>110</v>
      </c>
      <c r="M644" s="46" t="n">
        <v>3</v>
      </c>
      <c r="N644" s="46" t="n">
        <v>1</v>
      </c>
      <c r="O644" s="46" t="n">
        <v>1</v>
      </c>
      <c r="P644" s="46" t="n">
        <v>26</v>
      </c>
      <c r="Q644" s="46"/>
      <c r="R644" s="46"/>
      <c r="S644" s="48"/>
      <c r="U644" s="48" t="n">
        <v>90</v>
      </c>
      <c r="V644" s="48" t="n">
        <v>132</v>
      </c>
      <c r="W644" s="49"/>
      <c r="X644" s="48" t="n">
        <v>159</v>
      </c>
      <c r="Z644" s="75" t="n">
        <v>25</v>
      </c>
      <c r="AA644" s="46" t="n">
        <v>694</v>
      </c>
      <c r="AB644" s="46" t="n">
        <v>296</v>
      </c>
      <c r="AC644" s="50" t="n">
        <f aca="false">(AB644/AA644)*100</f>
        <v>42.6512968299712</v>
      </c>
    </row>
    <row r="645" s="42" customFormat="true" ht="12.75" hidden="false" customHeight="false" outlineLevel="0" collapsed="false">
      <c r="A645" s="45" t="s">
        <v>390</v>
      </c>
      <c r="B645" s="46" t="n">
        <v>198</v>
      </c>
      <c r="C645" s="46" t="n">
        <v>19</v>
      </c>
      <c r="D645" s="46" t="n">
        <v>0</v>
      </c>
      <c r="E645" s="46" t="n">
        <v>24</v>
      </c>
      <c r="F645" s="46" t="n">
        <v>3</v>
      </c>
      <c r="G645" s="46" t="n">
        <v>0</v>
      </c>
      <c r="H645" s="46" t="n">
        <v>5</v>
      </c>
      <c r="I645" s="46" t="n">
        <v>1</v>
      </c>
      <c r="J645" s="46" t="n">
        <v>47</v>
      </c>
      <c r="K645" s="46" t="n">
        <v>61</v>
      </c>
      <c r="L645" s="46" t="n">
        <v>106</v>
      </c>
      <c r="M645" s="46" t="n">
        <v>3</v>
      </c>
      <c r="N645" s="46" t="n">
        <v>0</v>
      </c>
      <c r="O645" s="46" t="n">
        <v>5</v>
      </c>
      <c r="P645" s="46" t="n">
        <v>29</v>
      </c>
      <c r="Q645" s="46"/>
      <c r="R645" s="46"/>
      <c r="S645" s="48"/>
      <c r="U645" s="48" t="n">
        <v>108</v>
      </c>
      <c r="V645" s="48" t="n">
        <v>149</v>
      </c>
      <c r="W645" s="49"/>
      <c r="X645" s="48" t="n">
        <v>196</v>
      </c>
      <c r="Z645" s="75" t="n">
        <v>37</v>
      </c>
      <c r="AA645" s="46" t="n">
        <v>738</v>
      </c>
      <c r="AB645" s="46" t="n">
        <v>357</v>
      </c>
      <c r="AC645" s="50" t="n">
        <f aca="false">(AB645/AA645)*100</f>
        <v>48.3739837398374</v>
      </c>
    </row>
    <row r="646" s="42" customFormat="true" ht="12.75" hidden="false" customHeight="false" outlineLevel="0" collapsed="false">
      <c r="A646" s="45" t="s">
        <v>391</v>
      </c>
      <c r="B646" s="46" t="n">
        <v>242</v>
      </c>
      <c r="C646" s="46" t="n">
        <v>41</v>
      </c>
      <c r="D646" s="46" t="n">
        <v>14</v>
      </c>
      <c r="E646" s="46" t="n">
        <v>20</v>
      </c>
      <c r="F646" s="46" t="n">
        <v>6</v>
      </c>
      <c r="G646" s="46" t="n">
        <v>1</v>
      </c>
      <c r="H646" s="46" t="n">
        <v>2</v>
      </c>
      <c r="I646" s="46" t="n">
        <v>3</v>
      </c>
      <c r="J646" s="46" t="n">
        <v>67</v>
      </c>
      <c r="K646" s="46" t="n">
        <v>68</v>
      </c>
      <c r="L646" s="46" t="n">
        <v>149</v>
      </c>
      <c r="M646" s="46" t="n">
        <v>8</v>
      </c>
      <c r="N646" s="46" t="n">
        <v>4</v>
      </c>
      <c r="O646" s="46" t="n">
        <v>4</v>
      </c>
      <c r="P646" s="46" t="n">
        <v>22</v>
      </c>
      <c r="Q646" s="46"/>
      <c r="R646" s="46"/>
      <c r="S646" s="48"/>
      <c r="U646" s="48" t="n">
        <v>151</v>
      </c>
      <c r="V646" s="48" t="n">
        <v>173</v>
      </c>
      <c r="W646" s="49"/>
      <c r="X646" s="48" t="n">
        <v>235</v>
      </c>
      <c r="Z646" s="75" t="n">
        <v>1</v>
      </c>
      <c r="AA646" s="46" t="n">
        <v>188</v>
      </c>
      <c r="AB646" s="46" t="n">
        <v>110</v>
      </c>
      <c r="AC646" s="50" t="n">
        <f aca="false">(AB646/AA646)*100</f>
        <v>58.5106382978723</v>
      </c>
    </row>
    <row r="647" s="42" customFormat="true" ht="12.75" hidden="false" customHeight="false" outlineLevel="0" collapsed="false">
      <c r="A647" s="45" t="s">
        <v>392</v>
      </c>
      <c r="B647" s="46" t="n">
        <v>55</v>
      </c>
      <c r="C647" s="46" t="n">
        <v>23</v>
      </c>
      <c r="D647" s="46" t="n">
        <v>0</v>
      </c>
      <c r="E647" s="46" t="n">
        <v>10</v>
      </c>
      <c r="F647" s="46" t="n">
        <v>7</v>
      </c>
      <c r="G647" s="46" t="n">
        <v>0</v>
      </c>
      <c r="H647" s="46" t="n">
        <v>5</v>
      </c>
      <c r="I647" s="46" t="n">
        <v>0</v>
      </c>
      <c r="J647" s="46" t="n">
        <v>29</v>
      </c>
      <c r="K647" s="46" t="n">
        <v>12</v>
      </c>
      <c r="L647" s="46" t="n">
        <v>28</v>
      </c>
      <c r="M647" s="46" t="n">
        <v>5</v>
      </c>
      <c r="N647" s="46" t="n">
        <v>3</v>
      </c>
      <c r="O647" s="46" t="n">
        <v>1</v>
      </c>
      <c r="P647" s="46" t="n">
        <v>15</v>
      </c>
      <c r="Q647" s="46"/>
      <c r="R647" s="46"/>
      <c r="S647" s="48"/>
      <c r="U647" s="48" t="n">
        <v>55</v>
      </c>
      <c r="V647" s="48" t="n">
        <v>49</v>
      </c>
      <c r="W647" s="49"/>
      <c r="X647" s="48" t="n">
        <v>79</v>
      </c>
      <c r="Z647" s="75" t="n">
        <v>2</v>
      </c>
      <c r="AA647" s="46" t="n">
        <v>269</v>
      </c>
      <c r="AB647" s="46" t="n">
        <v>120</v>
      </c>
      <c r="AC647" s="50" t="n">
        <f aca="false">(AB647/AA647)*100</f>
        <v>44.6096654275093</v>
      </c>
    </row>
    <row r="648" s="42" customFormat="true" ht="12.75" hidden="false" customHeight="false" outlineLevel="0" collapsed="false">
      <c r="A648" s="45" t="s">
        <v>393</v>
      </c>
      <c r="B648" s="46" t="n">
        <v>11</v>
      </c>
      <c r="C648" s="46" t="n">
        <v>0</v>
      </c>
      <c r="D648" s="46" t="n">
        <v>0</v>
      </c>
      <c r="E648" s="46" t="n">
        <v>2</v>
      </c>
      <c r="F648" s="46" t="n">
        <v>0</v>
      </c>
      <c r="G648" s="46" t="n">
        <v>0</v>
      </c>
      <c r="H648" s="46" t="n">
        <v>0</v>
      </c>
      <c r="I648" s="46" t="n">
        <v>0</v>
      </c>
      <c r="J648" s="46" t="n">
        <v>3</v>
      </c>
      <c r="K648" s="46" t="n">
        <v>3</v>
      </c>
      <c r="L648" s="46" t="n">
        <v>5</v>
      </c>
      <c r="M648" s="46" t="n">
        <v>0</v>
      </c>
      <c r="N648" s="46" t="n">
        <v>1</v>
      </c>
      <c r="O648" s="46" t="n">
        <v>0</v>
      </c>
      <c r="P648" s="46" t="n">
        <v>2</v>
      </c>
      <c r="Q648" s="46"/>
      <c r="R648" s="46"/>
      <c r="S648" s="48"/>
      <c r="U648" s="48" t="n">
        <v>9</v>
      </c>
      <c r="V648" s="48" t="n">
        <v>5</v>
      </c>
      <c r="W648" s="49"/>
      <c r="X648" s="48" t="n">
        <v>8</v>
      </c>
      <c r="Z648" s="75" t="n">
        <v>0</v>
      </c>
      <c r="AA648" s="46" t="n">
        <v>22</v>
      </c>
      <c r="AB648" s="46" t="n">
        <v>16</v>
      </c>
      <c r="AC648" s="50" t="n">
        <f aca="false">(AB648/AA648)*100</f>
        <v>72.7272727272727</v>
      </c>
    </row>
    <row r="649" s="42" customFormat="true" ht="12.75" hidden="false" customHeight="false" outlineLevel="0" collapsed="false">
      <c r="A649" s="45" t="s">
        <v>394</v>
      </c>
      <c r="B649" s="46" t="n">
        <v>204</v>
      </c>
      <c r="C649" s="46" t="n">
        <v>42</v>
      </c>
      <c r="D649" s="46" t="n">
        <v>0</v>
      </c>
      <c r="E649" s="46" t="n">
        <v>23</v>
      </c>
      <c r="F649" s="46" t="n">
        <v>2</v>
      </c>
      <c r="G649" s="46" t="n">
        <v>0</v>
      </c>
      <c r="H649" s="46" t="n">
        <v>10</v>
      </c>
      <c r="I649" s="46" t="n">
        <v>1</v>
      </c>
      <c r="J649" s="46" t="n">
        <v>122</v>
      </c>
      <c r="K649" s="46" t="n">
        <v>37</v>
      </c>
      <c r="L649" s="46" t="n">
        <v>84</v>
      </c>
      <c r="M649" s="46" t="n">
        <v>1</v>
      </c>
      <c r="N649" s="46" t="n">
        <v>7</v>
      </c>
      <c r="O649" s="46" t="n">
        <v>0</v>
      </c>
      <c r="P649" s="46" t="n">
        <v>25</v>
      </c>
      <c r="Q649" s="46"/>
      <c r="R649" s="46"/>
      <c r="S649" s="48"/>
      <c r="U649" s="48" t="n">
        <v>169</v>
      </c>
      <c r="V649" s="48" t="n">
        <v>116</v>
      </c>
      <c r="W649" s="49"/>
      <c r="X649" s="48" t="n">
        <v>195</v>
      </c>
      <c r="Z649" s="75" t="n">
        <v>13</v>
      </c>
      <c r="AA649" s="46" t="n">
        <v>910</v>
      </c>
      <c r="AB649" s="46" t="n">
        <v>310</v>
      </c>
      <c r="AC649" s="50" t="n">
        <f aca="false">(AB649/AA649)*100</f>
        <v>34.0659340659341</v>
      </c>
    </row>
    <row r="650" s="42" customFormat="true" ht="12.75" hidden="false" customHeight="false" outlineLevel="0" collapsed="false">
      <c r="A650" s="45" t="s">
        <v>395</v>
      </c>
      <c r="B650" s="46" t="n">
        <v>66</v>
      </c>
      <c r="C650" s="46" t="n">
        <v>10</v>
      </c>
      <c r="D650" s="46" t="n">
        <v>0</v>
      </c>
      <c r="E650" s="46" t="n">
        <v>3</v>
      </c>
      <c r="F650" s="46" t="n">
        <v>0</v>
      </c>
      <c r="G650" s="46" t="n">
        <v>0</v>
      </c>
      <c r="H650" s="46" t="n">
        <v>0</v>
      </c>
      <c r="I650" s="46" t="n">
        <v>0</v>
      </c>
      <c r="J650" s="46" t="n">
        <v>9</v>
      </c>
      <c r="K650" s="46" t="n">
        <v>38</v>
      </c>
      <c r="L650" s="46" t="n">
        <v>33</v>
      </c>
      <c r="M650" s="46" t="n">
        <v>1</v>
      </c>
      <c r="N650" s="46" t="n">
        <v>0</v>
      </c>
      <c r="O650" s="46" t="n">
        <v>0</v>
      </c>
      <c r="P650" s="46" t="n">
        <v>4</v>
      </c>
      <c r="Q650" s="46"/>
      <c r="R650" s="46"/>
      <c r="S650" s="48"/>
      <c r="U650" s="48" t="n">
        <v>47</v>
      </c>
      <c r="V650" s="48" t="n">
        <v>38</v>
      </c>
      <c r="W650" s="49"/>
      <c r="X650" s="48" t="n">
        <v>50</v>
      </c>
      <c r="Z650" s="75" t="n">
        <v>3</v>
      </c>
      <c r="AA650" s="46" t="n">
        <v>218</v>
      </c>
      <c r="AB650" s="46" t="n">
        <v>91</v>
      </c>
      <c r="AC650" s="50" t="n">
        <f aca="false">(AB650/AA650)*100</f>
        <v>41.743119266055</v>
      </c>
    </row>
    <row r="651" s="42" customFormat="true" ht="12.75" hidden="false" customHeight="false" outlineLevel="0" collapsed="false">
      <c r="A651" s="45" t="s">
        <v>396</v>
      </c>
      <c r="B651" s="46" t="n">
        <v>242</v>
      </c>
      <c r="C651" s="46" t="n">
        <v>100</v>
      </c>
      <c r="D651" s="46" t="n">
        <v>0</v>
      </c>
      <c r="E651" s="46" t="n">
        <v>31</v>
      </c>
      <c r="F651" s="46" t="n">
        <v>17</v>
      </c>
      <c r="G651" s="46" t="n">
        <v>0</v>
      </c>
      <c r="H651" s="46" t="n">
        <v>3</v>
      </c>
      <c r="I651" s="46" t="n">
        <v>5</v>
      </c>
      <c r="J651" s="46" t="n">
        <v>123</v>
      </c>
      <c r="K651" s="46" t="n">
        <v>76</v>
      </c>
      <c r="L651" s="46" t="n">
        <v>143</v>
      </c>
      <c r="M651" s="46" t="n">
        <v>8</v>
      </c>
      <c r="N651" s="46" t="n">
        <v>11</v>
      </c>
      <c r="O651" s="46" t="n">
        <v>2</v>
      </c>
      <c r="P651" s="46" t="n">
        <v>34</v>
      </c>
      <c r="Q651" s="46"/>
      <c r="R651" s="46"/>
      <c r="S651" s="48"/>
      <c r="U651" s="48" t="n">
        <v>235</v>
      </c>
      <c r="V651" s="48" t="n">
        <v>200</v>
      </c>
      <c r="W651" s="49"/>
      <c r="X651" s="48" t="n">
        <v>290</v>
      </c>
      <c r="Z651" s="75" t="n">
        <v>38</v>
      </c>
      <c r="AA651" s="46" t="n">
        <v>1117</v>
      </c>
      <c r="AB651" s="46" t="n">
        <v>477</v>
      </c>
      <c r="AC651" s="50" t="n">
        <f aca="false">(AB651/AA651)*100</f>
        <v>42.7036705461056</v>
      </c>
    </row>
    <row r="652" s="42" customFormat="true" ht="12.75" hidden="false" customHeight="false" outlineLevel="0" collapsed="false">
      <c r="A652" s="45" t="s">
        <v>397</v>
      </c>
      <c r="B652" s="46" t="n">
        <v>27</v>
      </c>
      <c r="C652" s="46" t="n">
        <v>2</v>
      </c>
      <c r="D652" s="46" t="n">
        <v>0</v>
      </c>
      <c r="E652" s="46" t="n">
        <v>5</v>
      </c>
      <c r="F652" s="46" t="n">
        <v>1</v>
      </c>
      <c r="G652" s="46" t="n">
        <v>0</v>
      </c>
      <c r="H652" s="46" t="n">
        <v>3</v>
      </c>
      <c r="I652" s="46" t="n">
        <v>0</v>
      </c>
      <c r="J652" s="46" t="n">
        <v>4</v>
      </c>
      <c r="K652" s="46" t="n">
        <v>7</v>
      </c>
      <c r="L652" s="46" t="n">
        <v>10</v>
      </c>
      <c r="M652" s="46" t="n">
        <v>0</v>
      </c>
      <c r="N652" s="46" t="n">
        <v>1</v>
      </c>
      <c r="O652" s="46" t="n">
        <v>1</v>
      </c>
      <c r="P652" s="46" t="n">
        <v>6</v>
      </c>
      <c r="Q652" s="46"/>
      <c r="R652" s="46"/>
      <c r="S652" s="48"/>
      <c r="U652" s="48" t="n">
        <v>16</v>
      </c>
      <c r="V652" s="48" t="n">
        <v>15</v>
      </c>
      <c r="W652" s="49"/>
      <c r="X652" s="48" t="n">
        <v>23</v>
      </c>
      <c r="Z652" s="75" t="n">
        <v>1</v>
      </c>
      <c r="AA652" s="46" t="n">
        <v>120</v>
      </c>
      <c r="AB652" s="46" t="n">
        <v>36</v>
      </c>
      <c r="AC652" s="50" t="n">
        <f aca="false">(AB652/AA652)*100</f>
        <v>30</v>
      </c>
    </row>
    <row r="653" s="42" customFormat="true" ht="12.75" hidden="false" customHeight="false" outlineLevel="0" collapsed="false">
      <c r="A653" s="45" t="s">
        <v>398</v>
      </c>
      <c r="B653" s="46" t="n">
        <v>68</v>
      </c>
      <c r="C653" s="46" t="n">
        <v>16</v>
      </c>
      <c r="D653" s="46" t="n">
        <v>0</v>
      </c>
      <c r="E653" s="46" t="n">
        <v>8</v>
      </c>
      <c r="F653" s="46" t="n">
        <v>0</v>
      </c>
      <c r="G653" s="46" t="n">
        <v>0</v>
      </c>
      <c r="H653" s="46" t="n">
        <v>5</v>
      </c>
      <c r="I653" s="46" t="n">
        <v>0</v>
      </c>
      <c r="J653" s="46" t="n">
        <v>23</v>
      </c>
      <c r="K653" s="46" t="n">
        <v>18</v>
      </c>
      <c r="L653" s="46" t="n">
        <v>42</v>
      </c>
      <c r="M653" s="46" t="n">
        <v>2</v>
      </c>
      <c r="N653" s="46" t="n">
        <v>3</v>
      </c>
      <c r="O653" s="46" t="n">
        <v>1</v>
      </c>
      <c r="P653" s="46" t="n">
        <v>9</v>
      </c>
      <c r="Q653" s="46"/>
      <c r="R653" s="46"/>
      <c r="S653" s="48"/>
      <c r="U653" s="48" t="n">
        <v>76</v>
      </c>
      <c r="V653" s="48" t="n">
        <v>28</v>
      </c>
      <c r="W653" s="49"/>
      <c r="X653" s="48" t="n">
        <v>68</v>
      </c>
      <c r="Z653" s="75" t="n">
        <v>12</v>
      </c>
      <c r="AA653" s="46" t="n">
        <v>318</v>
      </c>
      <c r="AB653" s="46" t="n">
        <v>110</v>
      </c>
      <c r="AC653" s="50" t="n">
        <f aca="false">(AB653/AA653)*100</f>
        <v>34.5911949685535</v>
      </c>
    </row>
    <row r="654" s="42" customFormat="true" ht="12.75" hidden="false" customHeight="false" outlineLevel="0" collapsed="false">
      <c r="A654" s="45" t="s">
        <v>399</v>
      </c>
      <c r="B654" s="46" t="n">
        <v>110</v>
      </c>
      <c r="C654" s="46" t="n">
        <v>31</v>
      </c>
      <c r="D654" s="46" t="n">
        <v>4</v>
      </c>
      <c r="E654" s="46" t="n">
        <v>22</v>
      </c>
      <c r="F654" s="46" t="n">
        <v>6</v>
      </c>
      <c r="G654" s="46" t="n">
        <v>3</v>
      </c>
      <c r="H654" s="46" t="n">
        <v>12</v>
      </c>
      <c r="I654" s="46" t="n">
        <v>3</v>
      </c>
      <c r="J654" s="46" t="n">
        <v>35</v>
      </c>
      <c r="K654" s="46" t="n">
        <v>26</v>
      </c>
      <c r="L654" s="46" t="n">
        <v>58</v>
      </c>
      <c r="M654" s="46" t="n">
        <v>5</v>
      </c>
      <c r="N654" s="46" t="n">
        <v>6</v>
      </c>
      <c r="O654" s="46" t="n">
        <v>5</v>
      </c>
      <c r="P654" s="46" t="n">
        <v>23</v>
      </c>
      <c r="Q654" s="46"/>
      <c r="R654" s="46"/>
      <c r="S654" s="48"/>
      <c r="U654" s="48" t="n">
        <v>98</v>
      </c>
      <c r="V654" s="48" t="n">
        <v>83</v>
      </c>
      <c r="W654" s="49"/>
      <c r="X654" s="48" t="n">
        <v>120</v>
      </c>
      <c r="Z654" s="75" t="n">
        <v>8</v>
      </c>
      <c r="AA654" s="46" t="n">
        <v>614</v>
      </c>
      <c r="AB654" s="46" t="n">
        <v>193</v>
      </c>
      <c r="AC654" s="50" t="n">
        <f aca="false">(AB654/AA654)*100</f>
        <v>31.4332247557003</v>
      </c>
    </row>
    <row r="655" s="42" customFormat="true" ht="12.75" hidden="false" customHeight="false" outlineLevel="0" collapsed="false">
      <c r="A655" s="45" t="s">
        <v>400</v>
      </c>
      <c r="B655" s="46" t="n">
        <v>47</v>
      </c>
      <c r="C655" s="46" t="n">
        <v>7</v>
      </c>
      <c r="D655" s="46" t="n">
        <v>2</v>
      </c>
      <c r="E655" s="46" t="n">
        <v>0</v>
      </c>
      <c r="F655" s="46" t="n">
        <v>0</v>
      </c>
      <c r="G655" s="46" t="n">
        <v>2</v>
      </c>
      <c r="H655" s="46" t="n">
        <v>2</v>
      </c>
      <c r="I655" s="46" t="n">
        <v>1</v>
      </c>
      <c r="J655" s="46" t="n">
        <v>10</v>
      </c>
      <c r="K655" s="46" t="n">
        <v>5</v>
      </c>
      <c r="L655" s="46" t="n">
        <v>35</v>
      </c>
      <c r="M655" s="46" t="n">
        <v>1</v>
      </c>
      <c r="N655" s="46" t="n">
        <v>0</v>
      </c>
      <c r="O655" s="46" t="n">
        <v>1</v>
      </c>
      <c r="P655" s="46" t="n">
        <v>3</v>
      </c>
      <c r="Q655" s="46"/>
      <c r="R655" s="46"/>
      <c r="S655" s="48"/>
      <c r="U655" s="48" t="n">
        <v>35</v>
      </c>
      <c r="V655" s="48" t="n">
        <v>25</v>
      </c>
      <c r="W655" s="49"/>
      <c r="X655" s="48" t="n">
        <v>47</v>
      </c>
      <c r="Z655" s="75" t="n">
        <v>16</v>
      </c>
      <c r="AA655" s="46" t="n">
        <v>126</v>
      </c>
      <c r="AB655" s="46" t="n">
        <v>64</v>
      </c>
      <c r="AC655" s="50" t="n">
        <f aca="false">(AB655/AA655)*100</f>
        <v>50.7936507936508</v>
      </c>
    </row>
    <row r="656" s="42" customFormat="true" ht="12.75" hidden="false" customHeight="false" outlineLevel="0" collapsed="false">
      <c r="A656" s="45" t="s">
        <v>401</v>
      </c>
      <c r="B656" s="46" t="n">
        <v>94</v>
      </c>
      <c r="C656" s="46" t="n">
        <v>16</v>
      </c>
      <c r="D656" s="46" t="n">
        <v>0</v>
      </c>
      <c r="E656" s="46" t="n">
        <v>12</v>
      </c>
      <c r="F656" s="46" t="n">
        <v>4</v>
      </c>
      <c r="G656" s="46" t="n">
        <v>0</v>
      </c>
      <c r="H656" s="46" t="n">
        <v>2</v>
      </c>
      <c r="I656" s="46" t="n">
        <v>0</v>
      </c>
      <c r="J656" s="46" t="n">
        <v>40</v>
      </c>
      <c r="K656" s="46" t="n">
        <v>23</v>
      </c>
      <c r="L656" s="46" t="n">
        <v>54</v>
      </c>
      <c r="M656" s="46" t="n">
        <v>5</v>
      </c>
      <c r="N656" s="46" t="n">
        <v>1</v>
      </c>
      <c r="O656" s="46" t="n">
        <v>1</v>
      </c>
      <c r="P656" s="46" t="n">
        <v>20</v>
      </c>
      <c r="Q656" s="46"/>
      <c r="R656" s="46"/>
      <c r="S656" s="48"/>
      <c r="U656" s="48" t="n">
        <v>71</v>
      </c>
      <c r="V656" s="48" t="n">
        <v>78</v>
      </c>
      <c r="W656" s="49"/>
      <c r="X656" s="48" t="n">
        <v>108</v>
      </c>
      <c r="Z656" s="75" t="n">
        <v>10</v>
      </c>
      <c r="AA656" s="46" t="n">
        <v>333</v>
      </c>
      <c r="AB656" s="46" t="n">
        <v>167</v>
      </c>
      <c r="AC656" s="50" t="n">
        <f aca="false">(AB656/AA656)*100</f>
        <v>50.1501501501502</v>
      </c>
    </row>
    <row r="657" s="42" customFormat="true" ht="12.75" hidden="false" customHeight="false" outlineLevel="0" collapsed="false">
      <c r="A657" s="45" t="s">
        <v>402</v>
      </c>
      <c r="B657" s="46" t="n">
        <v>88</v>
      </c>
      <c r="C657" s="46" t="n">
        <v>11</v>
      </c>
      <c r="D657" s="46" t="n">
        <v>5</v>
      </c>
      <c r="E657" s="46" t="n">
        <v>4</v>
      </c>
      <c r="F657" s="46" t="n">
        <v>3</v>
      </c>
      <c r="G657" s="46" t="n">
        <v>0</v>
      </c>
      <c r="H657" s="46" t="n">
        <v>1</v>
      </c>
      <c r="I657" s="46" t="n">
        <v>0</v>
      </c>
      <c r="J657" s="46" t="n">
        <v>20</v>
      </c>
      <c r="K657" s="46" t="n">
        <v>9</v>
      </c>
      <c r="L657" s="46" t="n">
        <v>63</v>
      </c>
      <c r="M657" s="46" t="n">
        <v>4</v>
      </c>
      <c r="N657" s="46" t="n">
        <v>2</v>
      </c>
      <c r="O657" s="46" t="n">
        <v>1</v>
      </c>
      <c r="P657" s="46" t="n">
        <v>6</v>
      </c>
      <c r="Q657" s="46"/>
      <c r="R657" s="46"/>
      <c r="S657" s="48"/>
      <c r="U657" s="48" t="n">
        <v>55</v>
      </c>
      <c r="V657" s="48" t="n">
        <v>50</v>
      </c>
      <c r="W657" s="49"/>
      <c r="X657" s="48" t="n">
        <v>76</v>
      </c>
      <c r="Z657" s="75" t="n">
        <v>16</v>
      </c>
      <c r="AA657" s="46" t="n">
        <v>281</v>
      </c>
      <c r="AB657" s="46" t="n">
        <v>121</v>
      </c>
      <c r="AC657" s="50" t="n">
        <f aca="false">(AB657/AA657)*100</f>
        <v>43.0604982206406</v>
      </c>
    </row>
    <row r="658" s="42" customFormat="true" ht="12.75" hidden="false" customHeight="false" outlineLevel="0" collapsed="false">
      <c r="A658" s="45" t="s">
        <v>403</v>
      </c>
      <c r="B658" s="46" t="n">
        <v>36</v>
      </c>
      <c r="C658" s="46" t="n">
        <v>72</v>
      </c>
      <c r="D658" s="46" t="n">
        <v>10</v>
      </c>
      <c r="E658" s="46" t="n">
        <v>2</v>
      </c>
      <c r="F658" s="46" t="n">
        <v>2</v>
      </c>
      <c r="G658" s="46" t="n">
        <v>0</v>
      </c>
      <c r="H658" s="46" t="n">
        <v>14</v>
      </c>
      <c r="I658" s="46" t="n">
        <v>2</v>
      </c>
      <c r="J658" s="46" t="n">
        <v>62</v>
      </c>
      <c r="K658" s="46" t="n">
        <v>27</v>
      </c>
      <c r="L658" s="46" t="n">
        <v>13</v>
      </c>
      <c r="M658" s="46" t="n">
        <v>3</v>
      </c>
      <c r="N658" s="46" t="n">
        <v>1</v>
      </c>
      <c r="O658" s="46" t="n">
        <v>0</v>
      </c>
      <c r="P658" s="46" t="n">
        <v>4</v>
      </c>
      <c r="Q658" s="46"/>
      <c r="R658" s="46"/>
      <c r="S658" s="48"/>
      <c r="U658" s="48" t="n">
        <v>96</v>
      </c>
      <c r="V658" s="48" t="n">
        <v>26</v>
      </c>
      <c r="W658" s="49"/>
      <c r="X658" s="48" t="n">
        <v>61</v>
      </c>
      <c r="Z658" s="75" t="n">
        <v>14</v>
      </c>
      <c r="AA658" s="46" t="n">
        <v>210</v>
      </c>
      <c r="AB658" s="46" t="n">
        <v>134</v>
      </c>
      <c r="AC658" s="50" t="n">
        <f aca="false">(AB658/AA658)*100</f>
        <v>63.8095238095238</v>
      </c>
    </row>
    <row r="659" s="42" customFormat="true" ht="12.75" hidden="false" customHeight="false" outlineLevel="0" collapsed="false">
      <c r="A659" s="45" t="s">
        <v>181</v>
      </c>
      <c r="B659" s="46" t="n">
        <v>75</v>
      </c>
      <c r="C659" s="46" t="n">
        <v>23</v>
      </c>
      <c r="D659" s="46" t="n">
        <v>0</v>
      </c>
      <c r="E659" s="46" t="n">
        <v>19</v>
      </c>
      <c r="F659" s="46" t="n">
        <v>2</v>
      </c>
      <c r="G659" s="46" t="n">
        <v>0</v>
      </c>
      <c r="H659" s="46" t="n">
        <v>3</v>
      </c>
      <c r="I659" s="46" t="n">
        <v>0</v>
      </c>
      <c r="J659" s="46" t="n">
        <v>32</v>
      </c>
      <c r="K659" s="46" t="n">
        <v>19</v>
      </c>
      <c r="L659" s="46" t="n">
        <v>44</v>
      </c>
      <c r="M659" s="46" t="n">
        <v>7</v>
      </c>
      <c r="N659" s="46" t="n">
        <v>0</v>
      </c>
      <c r="O659" s="46" t="n">
        <v>2</v>
      </c>
      <c r="P659" s="46" t="n">
        <v>22</v>
      </c>
      <c r="Q659" s="46"/>
      <c r="R659" s="46"/>
      <c r="S659" s="48"/>
      <c r="U659" s="48" t="n">
        <v>58</v>
      </c>
      <c r="V659" s="48" t="n">
        <v>57</v>
      </c>
      <c r="W659" s="49"/>
      <c r="X659" s="48" t="n">
        <v>89</v>
      </c>
      <c r="Z659" s="75"/>
      <c r="AA659" s="46"/>
      <c r="AB659" s="46" t="n">
        <v>136</v>
      </c>
      <c r="AC659" s="50"/>
    </row>
    <row r="660" s="42" customFormat="true" ht="12.75" hidden="false" customHeight="false" outlineLevel="0" collapsed="false">
      <c r="A660" s="45" t="s">
        <v>181</v>
      </c>
      <c r="B660" s="46" t="n">
        <v>119</v>
      </c>
      <c r="C660" s="46" t="n">
        <v>16</v>
      </c>
      <c r="D660" s="46" t="n">
        <v>0</v>
      </c>
      <c r="E660" s="46" t="n">
        <v>13</v>
      </c>
      <c r="F660" s="46" t="n">
        <v>2</v>
      </c>
      <c r="G660" s="46" t="n">
        <v>0</v>
      </c>
      <c r="H660" s="46" t="n">
        <v>4</v>
      </c>
      <c r="I660" s="46" t="n">
        <v>0</v>
      </c>
      <c r="J660" s="46" t="n">
        <v>23</v>
      </c>
      <c r="K660" s="46" t="n">
        <v>13</v>
      </c>
      <c r="L660" s="46" t="n">
        <v>81</v>
      </c>
      <c r="M660" s="46" t="n">
        <v>4</v>
      </c>
      <c r="N660" s="46" t="n">
        <v>2</v>
      </c>
      <c r="O660" s="46" t="n">
        <v>2</v>
      </c>
      <c r="P660" s="46" t="n">
        <v>13</v>
      </c>
      <c r="Q660" s="46"/>
      <c r="R660" s="46"/>
      <c r="S660" s="48"/>
      <c r="U660" s="48" t="n">
        <v>56</v>
      </c>
      <c r="V660" s="48" t="n">
        <v>84</v>
      </c>
      <c r="W660" s="49"/>
      <c r="X660" s="48" t="n">
        <v>111</v>
      </c>
      <c r="Z660" s="75"/>
      <c r="AA660" s="46"/>
      <c r="AB660" s="46" t="n">
        <v>160</v>
      </c>
      <c r="AC660" s="50"/>
    </row>
    <row r="661" s="55" customFormat="true" ht="12.75" hidden="false" customHeight="false" outlineLevel="0" collapsed="false">
      <c r="A661" s="52" t="s">
        <v>43</v>
      </c>
      <c r="B661" s="53" t="n">
        <f aca="false">SUM(B633:B660)</f>
        <v>2794</v>
      </c>
      <c r="C661" s="53" t="n">
        <f aca="false">SUM(C633:C660)</f>
        <v>675</v>
      </c>
      <c r="D661" s="53" t="n">
        <f aca="false">SUM(D633:D660)</f>
        <v>106</v>
      </c>
      <c r="E661" s="53" t="n">
        <f aca="false">SUM(E633:E660)</f>
        <v>297</v>
      </c>
      <c r="F661" s="53" t="n">
        <f aca="false">SUM(F633:F660)</f>
        <v>86</v>
      </c>
      <c r="G661" s="53" t="n">
        <f aca="false">SUM(G633:G660)</f>
        <v>28</v>
      </c>
      <c r="H661" s="53" t="n">
        <f aca="false">SUM(H633:H660)</f>
        <v>102</v>
      </c>
      <c r="I661" s="53" t="n">
        <f aca="false">SUM(I633:I660)</f>
        <v>24</v>
      </c>
      <c r="J661" s="53" t="n">
        <f aca="false">SUM(J633:J660)</f>
        <v>950</v>
      </c>
      <c r="K661" s="53" t="n">
        <f aca="false">SUM(K633:K660)</f>
        <v>926</v>
      </c>
      <c r="L661" s="53" t="n">
        <f aca="false">SUM(L633:L660)</f>
        <v>1532</v>
      </c>
      <c r="M661" s="53" t="n">
        <f aca="false">SUM(M633:M660)</f>
        <v>78</v>
      </c>
      <c r="N661" s="53" t="n">
        <f aca="false">SUM(N633:N660)</f>
        <v>68</v>
      </c>
      <c r="O661" s="53" t="n">
        <f aca="false">SUM(O633:O660)</f>
        <v>35</v>
      </c>
      <c r="P661" s="53" t="n">
        <f aca="false">SUM(P633:P660)</f>
        <v>359</v>
      </c>
      <c r="Q661" s="53" t="n">
        <f aca="false">SUM(Q633:Q660)</f>
        <v>0</v>
      </c>
      <c r="R661" s="53" t="n">
        <f aca="false">SUM(R633:R660)</f>
        <v>0</v>
      </c>
      <c r="S661" s="54" t="n">
        <f aca="false">SUM(S633:S660)</f>
        <v>0</v>
      </c>
      <c r="U661" s="56" t="n">
        <f aca="false">SUM(U633:U660)</f>
        <v>2149</v>
      </c>
      <c r="V661" s="73" t="n">
        <f aca="false">SUM(V633:V660)</f>
        <v>1926</v>
      </c>
      <c r="W661" s="57"/>
      <c r="X661" s="54" t="n">
        <f aca="false">SUM(X633:X660)</f>
        <v>2800</v>
      </c>
      <c r="Z661" s="53" t="n">
        <f aca="false">SUM(Z633:Z660)</f>
        <v>307</v>
      </c>
      <c r="AA661" s="53" t="n">
        <f aca="false">SUM(AA633:AA660)</f>
        <v>9782</v>
      </c>
      <c r="AB661" s="58" t="n">
        <f aca="false">SUM(AB633:AB660)</f>
        <v>4567</v>
      </c>
      <c r="AC661" s="59" t="n">
        <f aca="false">(AB661/AA661)*100</f>
        <v>46.6877939071764</v>
      </c>
    </row>
    <row r="662" s="42" customFormat="true" ht="13.5" hidden="false" customHeight="false" outlineLevel="0" collapsed="false">
      <c r="A662" s="6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61"/>
      <c r="U662" s="61"/>
      <c r="V662" s="61"/>
      <c r="W662" s="2"/>
      <c r="X662" s="61"/>
      <c r="Z662" s="2"/>
      <c r="AA662" s="2"/>
      <c r="AC662" s="5"/>
    </row>
    <row r="663" s="42" customFormat="true" ht="13.5" hidden="false" customHeight="false" outlineLevel="0" collapsed="false">
      <c r="A663" s="40" t="s">
        <v>404</v>
      </c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U663" s="69"/>
      <c r="V663" s="69"/>
      <c r="W663" s="70"/>
      <c r="X663" s="69"/>
      <c r="Z663" s="69"/>
      <c r="AA663" s="69"/>
      <c r="AB663" s="69"/>
      <c r="AC663" s="71"/>
    </row>
    <row r="664" s="42" customFormat="true" ht="12.75" hidden="false" customHeight="false" outlineLevel="0" collapsed="false">
      <c r="A664" s="45" t="s">
        <v>405</v>
      </c>
      <c r="B664" s="46" t="n">
        <v>67</v>
      </c>
      <c r="C664" s="46" t="n">
        <v>24</v>
      </c>
      <c r="D664" s="46" t="n">
        <v>4</v>
      </c>
      <c r="E664" s="46" t="n">
        <v>5</v>
      </c>
      <c r="F664" s="46" t="n">
        <v>0</v>
      </c>
      <c r="G664" s="46" t="n">
        <v>0</v>
      </c>
      <c r="H664" s="46"/>
      <c r="I664" s="46"/>
      <c r="J664" s="46"/>
      <c r="K664" s="46"/>
      <c r="L664" s="46"/>
      <c r="M664" s="46"/>
      <c r="N664" s="46"/>
      <c r="O664" s="46"/>
      <c r="P664" s="46"/>
      <c r="Q664" s="46" t="n">
        <v>83</v>
      </c>
      <c r="R664" s="46" t="n">
        <v>0</v>
      </c>
      <c r="S664" s="48" t="n">
        <v>3</v>
      </c>
      <c r="U664" s="48" t="n">
        <v>89</v>
      </c>
      <c r="V664" s="48" t="n">
        <v>9</v>
      </c>
      <c r="W664" s="49" t="n">
        <v>77</v>
      </c>
      <c r="X664" s="48" t="n">
        <v>77</v>
      </c>
      <c r="Z664" s="42" t="n">
        <v>9</v>
      </c>
      <c r="AA664" s="46" t="n">
        <v>292</v>
      </c>
      <c r="AB664" s="46" t="n">
        <v>104</v>
      </c>
      <c r="AC664" s="50" t="n">
        <f aca="false">(AB664/AA664)*100</f>
        <v>35.6164383561644</v>
      </c>
    </row>
    <row r="665" s="42" customFormat="true" ht="12.75" hidden="false" customHeight="false" outlineLevel="0" collapsed="false">
      <c r="A665" s="45" t="s">
        <v>406</v>
      </c>
      <c r="B665" s="46" t="n">
        <v>112</v>
      </c>
      <c r="C665" s="46" t="n">
        <v>27</v>
      </c>
      <c r="D665" s="46" t="n">
        <v>6</v>
      </c>
      <c r="E665" s="46" t="n">
        <v>10</v>
      </c>
      <c r="F665" s="46" t="n">
        <v>2</v>
      </c>
      <c r="G665" s="46" t="n">
        <v>4</v>
      </c>
      <c r="H665" s="46"/>
      <c r="I665" s="46"/>
      <c r="J665" s="46"/>
      <c r="K665" s="46"/>
      <c r="L665" s="46"/>
      <c r="M665" s="46"/>
      <c r="N665" s="46"/>
      <c r="O665" s="46"/>
      <c r="P665" s="46"/>
      <c r="Q665" s="46" t="n">
        <v>136</v>
      </c>
      <c r="R665" s="46" t="n">
        <v>5</v>
      </c>
      <c r="S665" s="48" t="n">
        <v>9</v>
      </c>
      <c r="U665" s="48" t="n">
        <v>142</v>
      </c>
      <c r="V665" s="48" t="n">
        <v>21</v>
      </c>
      <c r="W665" s="49" t="n">
        <v>135</v>
      </c>
      <c r="X665" s="48" t="n">
        <v>135</v>
      </c>
      <c r="Z665" s="46" t="n">
        <v>22</v>
      </c>
      <c r="AA665" s="46" t="n">
        <v>548</v>
      </c>
      <c r="AB665" s="46" t="n">
        <v>170</v>
      </c>
      <c r="AC665" s="50" t="n">
        <f aca="false">(AB665/AA665)*100</f>
        <v>31.021897810219</v>
      </c>
    </row>
    <row r="666" s="42" customFormat="true" ht="12.75" hidden="false" customHeight="false" outlineLevel="0" collapsed="false">
      <c r="A666" s="45" t="s">
        <v>407</v>
      </c>
      <c r="B666" s="46" t="n">
        <v>155</v>
      </c>
      <c r="C666" s="46" t="n">
        <v>66</v>
      </c>
      <c r="D666" s="46" t="n">
        <v>7</v>
      </c>
      <c r="E666" s="46" t="n">
        <v>9</v>
      </c>
      <c r="F666" s="46" t="n">
        <v>3</v>
      </c>
      <c r="G666" s="46" t="n">
        <v>1</v>
      </c>
      <c r="H666" s="46"/>
      <c r="I666" s="46"/>
      <c r="J666" s="46"/>
      <c r="K666" s="46"/>
      <c r="L666" s="46"/>
      <c r="M666" s="46"/>
      <c r="N666" s="46"/>
      <c r="O666" s="46"/>
      <c r="P666" s="46"/>
      <c r="Q666" s="46" t="n">
        <v>202</v>
      </c>
      <c r="R666" s="46" t="n">
        <v>4</v>
      </c>
      <c r="S666" s="48" t="n">
        <v>7</v>
      </c>
      <c r="U666" s="48" t="n">
        <v>213</v>
      </c>
      <c r="V666" s="48" t="n">
        <v>27</v>
      </c>
      <c r="W666" s="49" t="n">
        <v>208</v>
      </c>
      <c r="X666" s="48" t="n">
        <v>208</v>
      </c>
      <c r="Z666" s="46" t="n">
        <v>21</v>
      </c>
      <c r="AA666" s="46" t="n">
        <v>730</v>
      </c>
      <c r="AB666" s="46" t="n">
        <v>253</v>
      </c>
      <c r="AC666" s="50" t="n">
        <f aca="false">(AB666/AA666)*100</f>
        <v>34.6575342465753</v>
      </c>
    </row>
    <row r="667" s="42" customFormat="true" ht="12.75" hidden="false" customHeight="false" outlineLevel="0" collapsed="false">
      <c r="A667" s="45" t="s">
        <v>408</v>
      </c>
      <c r="B667" s="46" t="n">
        <v>105</v>
      </c>
      <c r="C667" s="46" t="n">
        <v>39</v>
      </c>
      <c r="D667" s="46" t="n">
        <v>5</v>
      </c>
      <c r="E667" s="46" t="n">
        <v>3</v>
      </c>
      <c r="F667" s="46" t="n">
        <v>0</v>
      </c>
      <c r="G667" s="46" t="n">
        <v>3</v>
      </c>
      <c r="H667" s="46"/>
      <c r="I667" s="46"/>
      <c r="J667" s="46"/>
      <c r="K667" s="46"/>
      <c r="L667" s="46"/>
      <c r="M667" s="46"/>
      <c r="N667" s="46"/>
      <c r="O667" s="46"/>
      <c r="P667" s="46"/>
      <c r="Q667" s="46" t="n">
        <v>132</v>
      </c>
      <c r="R667" s="46" t="n">
        <v>3</v>
      </c>
      <c r="S667" s="48" t="n">
        <v>2</v>
      </c>
      <c r="U667" s="48" t="n">
        <v>141</v>
      </c>
      <c r="V667" s="48" t="n">
        <v>16</v>
      </c>
      <c r="W667" s="49"/>
      <c r="X667" s="48" t="n">
        <v>129</v>
      </c>
      <c r="Z667" s="46" t="n">
        <v>20</v>
      </c>
      <c r="AA667" s="46" t="n">
        <v>483</v>
      </c>
      <c r="AB667" s="46" t="n">
        <v>162</v>
      </c>
      <c r="AC667" s="50" t="n">
        <f aca="false">(AB667/AA667)*100</f>
        <v>33.5403726708075</v>
      </c>
    </row>
    <row r="668" s="42" customFormat="true" ht="12.75" hidden="false" customHeight="false" outlineLevel="0" collapsed="false">
      <c r="A668" s="45" t="s">
        <v>409</v>
      </c>
      <c r="B668" s="46" t="n">
        <v>86</v>
      </c>
      <c r="C668" s="46" t="n">
        <v>22</v>
      </c>
      <c r="D668" s="46" t="n">
        <v>4</v>
      </c>
      <c r="E668" s="46" t="n">
        <v>1</v>
      </c>
      <c r="F668" s="46" t="n">
        <v>0</v>
      </c>
      <c r="G668" s="46" t="n">
        <v>1</v>
      </c>
      <c r="H668" s="46"/>
      <c r="I668" s="46"/>
      <c r="J668" s="46"/>
      <c r="K668" s="46"/>
      <c r="L668" s="46"/>
      <c r="M668" s="46"/>
      <c r="N668" s="46"/>
      <c r="O668" s="46"/>
      <c r="P668" s="46"/>
      <c r="Q668" s="46" t="n">
        <v>107</v>
      </c>
      <c r="R668" s="46" t="n">
        <v>1</v>
      </c>
      <c r="S668" s="48" t="n">
        <v>1</v>
      </c>
      <c r="U668" s="48" t="n">
        <v>99</v>
      </c>
      <c r="V668" s="48" t="n">
        <v>16</v>
      </c>
      <c r="W668" s="49"/>
      <c r="X668" s="48" t="n">
        <v>113</v>
      </c>
      <c r="Z668" s="46" t="n">
        <v>10</v>
      </c>
      <c r="AA668" s="46" t="n">
        <v>266</v>
      </c>
      <c r="AB668" s="46" t="n">
        <v>118</v>
      </c>
      <c r="AC668" s="50" t="n">
        <f aca="false">(AB668/AA668)*100</f>
        <v>44.3609022556391</v>
      </c>
    </row>
    <row r="669" s="42" customFormat="true" ht="12.75" hidden="false" customHeight="false" outlineLevel="0" collapsed="false">
      <c r="A669" s="45" t="s">
        <v>410</v>
      </c>
      <c r="B669" s="46" t="n">
        <v>130</v>
      </c>
      <c r="C669" s="46" t="n">
        <v>39</v>
      </c>
      <c r="D669" s="46" t="n">
        <v>5</v>
      </c>
      <c r="E669" s="46" t="n">
        <v>4</v>
      </c>
      <c r="F669" s="46" t="n">
        <v>1</v>
      </c>
      <c r="G669" s="46" t="n">
        <v>0</v>
      </c>
      <c r="H669" s="46"/>
      <c r="I669" s="46"/>
      <c r="J669" s="46"/>
      <c r="K669" s="46"/>
      <c r="L669" s="46"/>
      <c r="M669" s="46"/>
      <c r="N669" s="46"/>
      <c r="O669" s="46"/>
      <c r="P669" s="46"/>
      <c r="Q669" s="46" t="n">
        <v>143</v>
      </c>
      <c r="R669" s="46" t="n">
        <v>1</v>
      </c>
      <c r="S669" s="48" t="n">
        <v>4</v>
      </c>
      <c r="U669" s="48" t="n">
        <v>151</v>
      </c>
      <c r="V669" s="48" t="n">
        <v>21</v>
      </c>
      <c r="W669" s="49"/>
      <c r="X669" s="48" t="n">
        <v>144</v>
      </c>
      <c r="Z669" s="46" t="n">
        <v>10</v>
      </c>
      <c r="AA669" s="46" t="n">
        <v>516</v>
      </c>
      <c r="AB669" s="46" t="n">
        <v>186</v>
      </c>
      <c r="AC669" s="50" t="n">
        <f aca="false">(AB669/AA669)*100</f>
        <v>36.046511627907</v>
      </c>
    </row>
    <row r="670" s="42" customFormat="true" ht="12.75" hidden="false" customHeight="false" outlineLevel="0" collapsed="false">
      <c r="A670" s="45" t="s">
        <v>411</v>
      </c>
      <c r="B670" s="46" t="n">
        <v>158</v>
      </c>
      <c r="C670" s="46" t="n">
        <v>37</v>
      </c>
      <c r="D670" s="46" t="n">
        <v>7</v>
      </c>
      <c r="E670" s="46" t="n">
        <v>9</v>
      </c>
      <c r="F670" s="46" t="n">
        <v>1</v>
      </c>
      <c r="G670" s="46" t="n">
        <v>0</v>
      </c>
      <c r="H670" s="46"/>
      <c r="I670" s="46"/>
      <c r="J670" s="46"/>
      <c r="K670" s="46"/>
      <c r="L670" s="46"/>
      <c r="M670" s="46"/>
      <c r="N670" s="46"/>
      <c r="O670" s="46"/>
      <c r="P670" s="46"/>
      <c r="Q670" s="46" t="n">
        <v>178</v>
      </c>
      <c r="R670" s="46" t="n">
        <v>4</v>
      </c>
      <c r="S670" s="48" t="n">
        <v>6</v>
      </c>
      <c r="U670" s="48" t="n">
        <v>185</v>
      </c>
      <c r="V670" s="48" t="n">
        <v>27</v>
      </c>
      <c r="W670" s="49"/>
      <c r="X670" s="48" t="n">
        <v>186</v>
      </c>
      <c r="Z670" s="46" t="n">
        <v>13</v>
      </c>
      <c r="AA670" s="46" t="n">
        <v>602</v>
      </c>
      <c r="AB670" s="46" t="n">
        <v>220</v>
      </c>
      <c r="AC670" s="50" t="n">
        <f aca="false">(AB670/AA670)*100</f>
        <v>36.5448504983389</v>
      </c>
    </row>
    <row r="671" s="42" customFormat="true" ht="12.75" hidden="false" customHeight="false" outlineLevel="0" collapsed="false">
      <c r="A671" s="45" t="s">
        <v>412</v>
      </c>
      <c r="B671" s="46" t="n">
        <v>44</v>
      </c>
      <c r="C671" s="46" t="n">
        <v>10</v>
      </c>
      <c r="D671" s="46" t="n">
        <v>1</v>
      </c>
      <c r="E671" s="46" t="n">
        <v>8</v>
      </c>
      <c r="F671" s="46" t="n">
        <v>0</v>
      </c>
      <c r="G671" s="46" t="n">
        <v>0</v>
      </c>
      <c r="H671" s="46"/>
      <c r="I671" s="46"/>
      <c r="J671" s="46"/>
      <c r="K671" s="46"/>
      <c r="L671" s="46"/>
      <c r="M671" s="46"/>
      <c r="N671" s="46"/>
      <c r="O671" s="46"/>
      <c r="P671" s="46"/>
      <c r="Q671" s="46" t="n">
        <v>51</v>
      </c>
      <c r="R671" s="46" t="n">
        <v>4</v>
      </c>
      <c r="S671" s="48" t="n">
        <v>4</v>
      </c>
      <c r="U671" s="48" t="n">
        <v>53</v>
      </c>
      <c r="V671" s="48" t="n">
        <v>13</v>
      </c>
      <c r="W671" s="49"/>
      <c r="X671" s="48" t="n">
        <v>55</v>
      </c>
      <c r="Z671" s="46" t="n">
        <v>9</v>
      </c>
      <c r="AA671" s="46" t="n">
        <v>194</v>
      </c>
      <c r="AB671" s="46" t="n">
        <v>68</v>
      </c>
      <c r="AC671" s="50" t="n">
        <f aca="false">(AB671/AA671)*100</f>
        <v>35.0515463917526</v>
      </c>
    </row>
    <row r="672" s="42" customFormat="true" ht="12.75" hidden="false" customHeight="false" outlineLevel="0" collapsed="false">
      <c r="A672" s="45" t="s">
        <v>413</v>
      </c>
      <c r="B672" s="46" t="n">
        <v>187</v>
      </c>
      <c r="C672" s="46" t="n">
        <v>46</v>
      </c>
      <c r="D672" s="46" t="n">
        <v>3</v>
      </c>
      <c r="E672" s="46" t="n">
        <v>14</v>
      </c>
      <c r="F672" s="46" t="n">
        <v>1</v>
      </c>
      <c r="G672" s="46" t="n">
        <v>2</v>
      </c>
      <c r="H672" s="46"/>
      <c r="I672" s="46"/>
      <c r="J672" s="46"/>
      <c r="K672" s="46"/>
      <c r="L672" s="46"/>
      <c r="M672" s="46"/>
      <c r="N672" s="46"/>
      <c r="O672" s="46"/>
      <c r="P672" s="46"/>
      <c r="Q672" s="46" t="n">
        <v>218</v>
      </c>
      <c r="R672" s="46" t="n">
        <v>5</v>
      </c>
      <c r="S672" s="48" t="n">
        <v>11</v>
      </c>
      <c r="U672" s="48" t="n">
        <v>225</v>
      </c>
      <c r="V672" s="48" t="n">
        <v>25</v>
      </c>
      <c r="W672" s="49"/>
      <c r="X672" s="48" t="n">
        <v>214</v>
      </c>
      <c r="Z672" s="46" t="n">
        <v>22</v>
      </c>
      <c r="AA672" s="46" t="n">
        <v>705</v>
      </c>
      <c r="AB672" s="46" t="n">
        <v>267</v>
      </c>
      <c r="AC672" s="50" t="n">
        <f aca="false">(AB672/AA672)*100</f>
        <v>37.8723404255319</v>
      </c>
    </row>
    <row r="673" s="42" customFormat="true" ht="12.75" hidden="false" customHeight="false" outlineLevel="0" collapsed="false">
      <c r="A673" s="45" t="s">
        <v>414</v>
      </c>
      <c r="B673" s="46" t="n">
        <v>67</v>
      </c>
      <c r="C673" s="46" t="n">
        <v>7</v>
      </c>
      <c r="D673" s="46" t="n">
        <v>2</v>
      </c>
      <c r="E673" s="46" t="n">
        <v>0</v>
      </c>
      <c r="F673" s="46" t="n">
        <v>1</v>
      </c>
      <c r="G673" s="46" t="n">
        <v>1</v>
      </c>
      <c r="H673" s="46"/>
      <c r="I673" s="46"/>
      <c r="J673" s="46"/>
      <c r="K673" s="46"/>
      <c r="L673" s="46"/>
      <c r="M673" s="46"/>
      <c r="N673" s="46"/>
      <c r="O673" s="46"/>
      <c r="P673" s="46"/>
      <c r="Q673" s="46" t="n">
        <v>73</v>
      </c>
      <c r="R673" s="46" t="n">
        <v>1</v>
      </c>
      <c r="S673" s="48" t="n">
        <v>0</v>
      </c>
      <c r="U673" s="48" t="n">
        <v>72</v>
      </c>
      <c r="V673" s="48" t="n">
        <v>6</v>
      </c>
      <c r="W673" s="49"/>
      <c r="X673" s="48" t="n">
        <v>60</v>
      </c>
      <c r="Z673" s="46" t="n">
        <v>5</v>
      </c>
      <c r="AA673" s="46" t="n">
        <v>211</v>
      </c>
      <c r="AB673" s="46" t="n">
        <v>80</v>
      </c>
      <c r="AC673" s="50" t="n">
        <f aca="false">(AB673/AA673)*100</f>
        <v>37.914691943128</v>
      </c>
    </row>
    <row r="674" s="42" customFormat="true" ht="12.75" hidden="false" customHeight="false" outlineLevel="0" collapsed="false">
      <c r="A674" s="45" t="s">
        <v>415</v>
      </c>
      <c r="B674" s="46" t="n">
        <v>120</v>
      </c>
      <c r="C674" s="46" t="n">
        <v>34</v>
      </c>
      <c r="D674" s="46" t="n">
        <v>9</v>
      </c>
      <c r="E674" s="46" t="n">
        <v>12</v>
      </c>
      <c r="F674" s="46" t="n">
        <v>1</v>
      </c>
      <c r="G674" s="46" t="n">
        <v>4</v>
      </c>
      <c r="H674" s="46"/>
      <c r="I674" s="46"/>
      <c r="J674" s="46"/>
      <c r="K674" s="46"/>
      <c r="L674" s="46"/>
      <c r="M674" s="46"/>
      <c r="N674" s="46"/>
      <c r="O674" s="46"/>
      <c r="P674" s="46"/>
      <c r="Q674" s="46" t="n">
        <v>141</v>
      </c>
      <c r="R674" s="46" t="n">
        <v>5</v>
      </c>
      <c r="S674" s="48" t="n">
        <v>13</v>
      </c>
      <c r="U674" s="48" t="n">
        <v>128</v>
      </c>
      <c r="V674" s="48" t="n">
        <v>50</v>
      </c>
      <c r="W674" s="49"/>
      <c r="X674" s="48" t="n">
        <v>150</v>
      </c>
      <c r="Z674" s="46" t="n">
        <v>20</v>
      </c>
      <c r="AA674" s="46" t="n">
        <v>560</v>
      </c>
      <c r="AB674" s="46" t="n">
        <v>192</v>
      </c>
      <c r="AC674" s="50" t="n">
        <f aca="false">(AB674/AA674)*100</f>
        <v>34.2857142857143</v>
      </c>
    </row>
    <row r="675" s="42" customFormat="true" ht="12.75" hidden="false" customHeight="false" outlineLevel="0" collapsed="false">
      <c r="A675" s="45" t="s">
        <v>416</v>
      </c>
      <c r="B675" s="46" t="n">
        <v>59</v>
      </c>
      <c r="C675" s="46" t="n">
        <v>16</v>
      </c>
      <c r="D675" s="46" t="n">
        <v>2</v>
      </c>
      <c r="E675" s="46" t="n">
        <v>6</v>
      </c>
      <c r="F675" s="46" t="n">
        <v>1</v>
      </c>
      <c r="G675" s="46" t="n">
        <v>0</v>
      </c>
      <c r="H675" s="46"/>
      <c r="I675" s="46"/>
      <c r="J675" s="46"/>
      <c r="K675" s="46"/>
      <c r="L675" s="46"/>
      <c r="M675" s="46"/>
      <c r="N675" s="46"/>
      <c r="O675" s="46"/>
      <c r="P675" s="46"/>
      <c r="Q675" s="46" t="n">
        <v>72</v>
      </c>
      <c r="R675" s="46" t="n">
        <v>5</v>
      </c>
      <c r="S675" s="48" t="n">
        <v>2</v>
      </c>
      <c r="U675" s="48" t="n">
        <v>73</v>
      </c>
      <c r="V675" s="48" t="n">
        <v>14</v>
      </c>
      <c r="W675" s="49"/>
      <c r="X675" s="48" t="n">
        <v>78</v>
      </c>
      <c r="Z675" s="46" t="n">
        <v>4</v>
      </c>
      <c r="AA675" s="46" t="n">
        <v>311</v>
      </c>
      <c r="AB675" s="46" t="n">
        <v>99</v>
      </c>
      <c r="AC675" s="50" t="n">
        <f aca="false">(AB675/AA675)*100</f>
        <v>31.8327974276527</v>
      </c>
    </row>
    <row r="676" s="42" customFormat="true" ht="12.75" hidden="false" customHeight="false" outlineLevel="0" collapsed="false">
      <c r="A676" s="45" t="s">
        <v>417</v>
      </c>
      <c r="B676" s="46" t="n">
        <v>141</v>
      </c>
      <c r="C676" s="46" t="n">
        <v>27</v>
      </c>
      <c r="D676" s="46" t="n">
        <v>4</v>
      </c>
      <c r="E676" s="46" t="n">
        <v>16</v>
      </c>
      <c r="F676" s="46" t="n">
        <v>2</v>
      </c>
      <c r="G676" s="46" t="n">
        <v>3</v>
      </c>
      <c r="H676" s="46"/>
      <c r="I676" s="46"/>
      <c r="J676" s="46"/>
      <c r="K676" s="46"/>
      <c r="L676" s="46"/>
      <c r="M676" s="46"/>
      <c r="N676" s="46"/>
      <c r="O676" s="46"/>
      <c r="P676" s="46"/>
      <c r="Q676" s="46" t="n">
        <v>163</v>
      </c>
      <c r="R676" s="46" t="n">
        <v>8</v>
      </c>
      <c r="S676" s="48" t="n">
        <v>13</v>
      </c>
      <c r="U676" s="48" t="n">
        <v>165</v>
      </c>
      <c r="V676" s="48" t="n">
        <v>31</v>
      </c>
      <c r="W676" s="49"/>
      <c r="X676" s="48" t="n">
        <v>173</v>
      </c>
      <c r="Z676" s="46" t="n">
        <v>8</v>
      </c>
      <c r="AA676" s="46" t="n">
        <v>832</v>
      </c>
      <c r="AB676" s="46" t="n">
        <v>203</v>
      </c>
      <c r="AC676" s="50" t="n">
        <f aca="false">(AB676/AA676)*100</f>
        <v>24.3990384615385</v>
      </c>
    </row>
    <row r="677" s="42" customFormat="true" ht="12.75" hidden="false" customHeight="false" outlineLevel="0" collapsed="false">
      <c r="A677" s="45" t="s">
        <v>418</v>
      </c>
      <c r="B677" s="46" t="n">
        <v>177</v>
      </c>
      <c r="C677" s="46" t="n">
        <v>38</v>
      </c>
      <c r="D677" s="46" t="n">
        <v>11</v>
      </c>
      <c r="E677" s="46" t="n">
        <v>18</v>
      </c>
      <c r="F677" s="46" t="n">
        <v>4</v>
      </c>
      <c r="G677" s="46" t="n">
        <v>1</v>
      </c>
      <c r="H677" s="46"/>
      <c r="I677" s="46"/>
      <c r="J677" s="46"/>
      <c r="K677" s="46"/>
      <c r="L677" s="46"/>
      <c r="M677" s="46"/>
      <c r="N677" s="46"/>
      <c r="O677" s="46"/>
      <c r="P677" s="46"/>
      <c r="Q677" s="46" t="n">
        <v>194</v>
      </c>
      <c r="R677" s="46" t="n">
        <v>6</v>
      </c>
      <c r="S677" s="48" t="n">
        <v>16</v>
      </c>
      <c r="U677" s="48" t="n">
        <v>212</v>
      </c>
      <c r="V677" s="48" t="n">
        <v>33</v>
      </c>
      <c r="W677" s="49"/>
      <c r="X677" s="48" t="n">
        <v>199</v>
      </c>
      <c r="Z677" s="46" t="n">
        <v>25</v>
      </c>
      <c r="AA677" s="46" t="n">
        <v>675</v>
      </c>
      <c r="AB677" s="46" t="n">
        <v>262</v>
      </c>
      <c r="AC677" s="50" t="n">
        <f aca="false">(AB677/AA677)*100</f>
        <v>38.8148148148148</v>
      </c>
    </row>
    <row r="678" s="42" customFormat="true" ht="12.75" hidden="false" customHeight="false" outlineLevel="0" collapsed="false">
      <c r="A678" s="45" t="s">
        <v>419</v>
      </c>
      <c r="B678" s="46" t="n">
        <v>172</v>
      </c>
      <c r="C678" s="46" t="n">
        <v>38</v>
      </c>
      <c r="D678" s="46" t="n">
        <v>6</v>
      </c>
      <c r="E678" s="46" t="n">
        <v>14</v>
      </c>
      <c r="F678" s="46" t="n">
        <v>3</v>
      </c>
      <c r="G678" s="46" t="n">
        <v>3</v>
      </c>
      <c r="H678" s="46"/>
      <c r="I678" s="46"/>
      <c r="J678" s="46"/>
      <c r="K678" s="46"/>
      <c r="L678" s="46"/>
      <c r="M678" s="46"/>
      <c r="N678" s="46"/>
      <c r="O678" s="46"/>
      <c r="P678" s="46"/>
      <c r="Q678" s="46" t="n">
        <v>196</v>
      </c>
      <c r="R678" s="46" t="n">
        <v>6</v>
      </c>
      <c r="S678" s="48" t="n">
        <v>14</v>
      </c>
      <c r="U678" s="48" t="n">
        <v>204</v>
      </c>
      <c r="V678" s="48" t="n">
        <v>35</v>
      </c>
      <c r="W678" s="49"/>
      <c r="X678" s="48" t="n">
        <v>214</v>
      </c>
      <c r="Z678" s="46" t="n">
        <v>19</v>
      </c>
      <c r="AA678" s="46" t="n">
        <v>695</v>
      </c>
      <c r="AB678" s="46" t="n">
        <v>246</v>
      </c>
      <c r="AC678" s="50" t="n">
        <f aca="false">(AB678/AA678)*100</f>
        <v>35.3956834532374</v>
      </c>
    </row>
    <row r="679" s="42" customFormat="true" ht="12.75" hidden="false" customHeight="false" outlineLevel="0" collapsed="false">
      <c r="A679" s="45" t="s">
        <v>420</v>
      </c>
      <c r="B679" s="46" t="n">
        <v>85</v>
      </c>
      <c r="C679" s="46" t="n">
        <v>24</v>
      </c>
      <c r="D679" s="46" t="n">
        <v>6</v>
      </c>
      <c r="E679" s="46" t="n">
        <v>15</v>
      </c>
      <c r="F679" s="46" t="n">
        <v>6</v>
      </c>
      <c r="G679" s="46" t="n">
        <v>3</v>
      </c>
      <c r="H679" s="46"/>
      <c r="I679" s="46"/>
      <c r="J679" s="46"/>
      <c r="K679" s="46"/>
      <c r="L679" s="46"/>
      <c r="M679" s="46"/>
      <c r="N679" s="46"/>
      <c r="O679" s="46"/>
      <c r="P679" s="46"/>
      <c r="Q679" s="46" t="n">
        <v>96</v>
      </c>
      <c r="R679" s="46" t="n">
        <v>5</v>
      </c>
      <c r="S679" s="48" t="n">
        <v>18</v>
      </c>
      <c r="U679" s="48" t="n">
        <v>109</v>
      </c>
      <c r="V679" s="48" t="n">
        <v>27</v>
      </c>
      <c r="W679" s="49"/>
      <c r="X679" s="48" t="n">
        <v>110</v>
      </c>
      <c r="Z679" s="46" t="n">
        <v>11</v>
      </c>
      <c r="AA679" s="46" t="n">
        <v>513</v>
      </c>
      <c r="AB679" s="46" t="n">
        <v>143</v>
      </c>
      <c r="AC679" s="50" t="n">
        <f aca="false">(AB679/AA679)*100</f>
        <v>27.8752436647173</v>
      </c>
    </row>
    <row r="680" s="42" customFormat="true" ht="12.75" hidden="false" customHeight="false" outlineLevel="0" collapsed="false">
      <c r="A680" s="45" t="s">
        <v>421</v>
      </c>
      <c r="B680" s="46" t="n">
        <v>181</v>
      </c>
      <c r="C680" s="46" t="n">
        <v>33</v>
      </c>
      <c r="D680" s="46" t="n">
        <v>8</v>
      </c>
      <c r="E680" s="46" t="n">
        <v>8</v>
      </c>
      <c r="F680" s="46" t="n">
        <v>2</v>
      </c>
      <c r="G680" s="46" t="n">
        <v>3</v>
      </c>
      <c r="H680" s="46"/>
      <c r="I680" s="46"/>
      <c r="J680" s="46"/>
      <c r="K680" s="46"/>
      <c r="L680" s="46"/>
      <c r="M680" s="46"/>
      <c r="N680" s="46"/>
      <c r="O680" s="46"/>
      <c r="P680" s="46"/>
      <c r="Q680" s="46" t="n">
        <v>206</v>
      </c>
      <c r="R680" s="46" t="n">
        <v>2</v>
      </c>
      <c r="S680" s="48" t="n">
        <v>12</v>
      </c>
      <c r="U680" s="48" t="n">
        <v>213</v>
      </c>
      <c r="V680" s="48" t="n">
        <v>23</v>
      </c>
      <c r="W680" s="49"/>
      <c r="X680" s="48" t="n">
        <v>207</v>
      </c>
      <c r="Z680" s="46" t="n">
        <v>16</v>
      </c>
      <c r="AA680" s="46" t="n">
        <v>568</v>
      </c>
      <c r="AB680" s="46" t="n">
        <v>246</v>
      </c>
      <c r="AC680" s="50" t="n">
        <f aca="false">(AB680/AA680)*100</f>
        <v>43.3098591549296</v>
      </c>
    </row>
    <row r="681" s="42" customFormat="true" ht="12.75" hidden="false" customHeight="false" outlineLevel="0" collapsed="false">
      <c r="A681" s="45" t="s">
        <v>422</v>
      </c>
      <c r="B681" s="46" t="n">
        <v>25</v>
      </c>
      <c r="C681" s="46" t="n">
        <v>7</v>
      </c>
      <c r="D681" s="46" t="n">
        <v>2</v>
      </c>
      <c r="E681" s="46" t="n">
        <v>6</v>
      </c>
      <c r="F681" s="46" t="n">
        <v>0</v>
      </c>
      <c r="G681" s="46" t="n">
        <v>0</v>
      </c>
      <c r="H681" s="46"/>
      <c r="I681" s="46"/>
      <c r="J681" s="46"/>
      <c r="K681" s="46"/>
      <c r="L681" s="46"/>
      <c r="M681" s="46"/>
      <c r="N681" s="46"/>
      <c r="O681" s="46"/>
      <c r="P681" s="46"/>
      <c r="Q681" s="46" t="n">
        <v>30</v>
      </c>
      <c r="R681" s="46" t="n">
        <v>2</v>
      </c>
      <c r="S681" s="48" t="n">
        <v>2</v>
      </c>
      <c r="U681" s="48" t="n">
        <v>20</v>
      </c>
      <c r="V681" s="48" t="n">
        <v>16</v>
      </c>
      <c r="W681" s="49"/>
      <c r="X681" s="48" t="n">
        <v>30</v>
      </c>
      <c r="Z681" s="46"/>
      <c r="AA681" s="46" t="n">
        <v>46</v>
      </c>
      <c r="AB681" s="46" t="n">
        <v>46</v>
      </c>
      <c r="AC681" s="50"/>
    </row>
    <row r="682" s="55" customFormat="true" ht="12.75" hidden="false" customHeight="false" outlineLevel="0" collapsed="false">
      <c r="A682" s="52" t="s">
        <v>43</v>
      </c>
      <c r="B682" s="53" t="n">
        <f aca="false">SUM(B664:B681)</f>
        <v>2071</v>
      </c>
      <c r="C682" s="53" t="n">
        <f aca="false">SUM(C664:C681)</f>
        <v>534</v>
      </c>
      <c r="D682" s="53" t="n">
        <f aca="false">SUM(D664:D681)</f>
        <v>92</v>
      </c>
      <c r="E682" s="53" t="n">
        <f aca="false">SUM(E664:E681)</f>
        <v>158</v>
      </c>
      <c r="F682" s="53" t="n">
        <f aca="false">SUM(F664:F681)</f>
        <v>28</v>
      </c>
      <c r="G682" s="53" t="n">
        <f aca="false">SUM(G664:G681)</f>
        <v>29</v>
      </c>
      <c r="H682" s="53" t="n">
        <f aca="false">SUM(H664:H681)</f>
        <v>0</v>
      </c>
      <c r="I682" s="53" t="n">
        <f aca="false">SUM(I664:I681)</f>
        <v>0</v>
      </c>
      <c r="J682" s="53" t="n">
        <f aca="false">SUM(J664:J681)</f>
        <v>0</v>
      </c>
      <c r="K682" s="53" t="n">
        <f aca="false">SUM(K664:K681)</f>
        <v>0</v>
      </c>
      <c r="L682" s="53" t="n">
        <f aca="false">SUM(L664:L681)</f>
        <v>0</v>
      </c>
      <c r="M682" s="53" t="n">
        <f aca="false">SUM(M664:M681)</f>
        <v>0</v>
      </c>
      <c r="N682" s="53" t="n">
        <f aca="false">SUM(N664:N681)</f>
        <v>0</v>
      </c>
      <c r="O682" s="53" t="n">
        <f aca="false">SUM(O664:O681)</f>
        <v>0</v>
      </c>
      <c r="P682" s="53" t="n">
        <f aca="false">SUM(P664:P681)</f>
        <v>0</v>
      </c>
      <c r="Q682" s="53" t="n">
        <f aca="false">SUM(Q664:Q681)</f>
        <v>2421</v>
      </c>
      <c r="R682" s="53" t="n">
        <f aca="false">SUM(R664:R681)</f>
        <v>67</v>
      </c>
      <c r="S682" s="54" t="n">
        <f aca="false">SUM(S664:S681)</f>
        <v>137</v>
      </c>
      <c r="U682" s="56" t="n">
        <f aca="false">SUM(U664:U681)</f>
        <v>2494</v>
      </c>
      <c r="V682" s="73" t="n">
        <f aca="false">SUM(V664:V681)</f>
        <v>410</v>
      </c>
      <c r="W682" s="57"/>
      <c r="X682" s="54" t="n">
        <f aca="false">SUM(X664:X681)</f>
        <v>2482</v>
      </c>
      <c r="Z682" s="53" t="n">
        <f aca="false">SUM(Z664:Z681)</f>
        <v>244</v>
      </c>
      <c r="AA682" s="53" t="n">
        <f aca="false">SUM(AA664:AA681)</f>
        <v>8747</v>
      </c>
      <c r="AB682" s="58" t="n">
        <f aca="false">SUM(AB664:AB681)</f>
        <v>3065</v>
      </c>
      <c r="AC682" s="59" t="n">
        <f aca="false">(AB682/AA682)*100</f>
        <v>35.0405853435464</v>
      </c>
    </row>
    <row r="683" s="42" customFormat="true" ht="13.5" hidden="false" customHeight="false" outlineLevel="0" collapsed="false">
      <c r="A683" s="7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U683" s="2"/>
      <c r="V683" s="2"/>
      <c r="W683" s="2"/>
      <c r="X683" s="2"/>
      <c r="Z683" s="61"/>
      <c r="AA683" s="61"/>
      <c r="AB683" s="61"/>
      <c r="AC683" s="5"/>
    </row>
    <row r="684" s="42" customFormat="true" ht="13.5" hidden="false" customHeight="false" outlineLevel="0" collapsed="false">
      <c r="A684" s="40" t="s">
        <v>423</v>
      </c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U684" s="69"/>
      <c r="V684" s="69"/>
      <c r="W684" s="70"/>
      <c r="X684" s="69"/>
      <c r="Z684" s="69"/>
      <c r="AA684" s="69"/>
      <c r="AB684" s="69"/>
      <c r="AC684" s="71"/>
    </row>
    <row r="685" s="42" customFormat="true" ht="12.75" hidden="false" customHeight="false" outlineLevel="0" collapsed="false">
      <c r="A685" s="45" t="s">
        <v>424</v>
      </c>
      <c r="B685" s="46" t="n">
        <v>80</v>
      </c>
      <c r="C685" s="46" t="n">
        <v>32</v>
      </c>
      <c r="D685" s="46" t="n">
        <v>12</v>
      </c>
      <c r="E685" s="46" t="n">
        <v>3</v>
      </c>
      <c r="F685" s="46" t="n">
        <v>0</v>
      </c>
      <c r="G685" s="46" t="n">
        <v>0</v>
      </c>
      <c r="H685" s="46"/>
      <c r="I685" s="46"/>
      <c r="J685" s="46"/>
      <c r="K685" s="46"/>
      <c r="L685" s="46"/>
      <c r="M685" s="46"/>
      <c r="N685" s="46"/>
      <c r="O685" s="46"/>
      <c r="P685" s="46"/>
      <c r="Q685" s="46" t="n">
        <v>125</v>
      </c>
      <c r="R685" s="46" t="n">
        <v>1</v>
      </c>
      <c r="S685" s="48" t="n">
        <v>3</v>
      </c>
      <c r="U685" s="48" t="n">
        <v>93</v>
      </c>
      <c r="V685" s="48" t="n">
        <v>39</v>
      </c>
      <c r="W685" s="49"/>
      <c r="X685" s="48" t="n">
        <v>106</v>
      </c>
      <c r="Z685" s="75" t="n">
        <v>3</v>
      </c>
      <c r="AA685" s="46" t="n">
        <v>434</v>
      </c>
      <c r="AB685" s="46" t="n">
        <v>143</v>
      </c>
      <c r="AC685" s="50" t="n">
        <f aca="false">(AB685/AA685)*100</f>
        <v>32.9493087557604</v>
      </c>
    </row>
    <row r="686" s="42" customFormat="true" ht="12.75" hidden="false" customHeight="false" outlineLevel="0" collapsed="false">
      <c r="A686" s="45" t="s">
        <v>425</v>
      </c>
      <c r="B686" s="46" t="n">
        <v>254</v>
      </c>
      <c r="C686" s="46" t="n">
        <v>53</v>
      </c>
      <c r="D686" s="46" t="n">
        <v>16</v>
      </c>
      <c r="E686" s="46" t="n">
        <v>14</v>
      </c>
      <c r="F686" s="46" t="n">
        <v>0</v>
      </c>
      <c r="G686" s="46" t="n">
        <v>1</v>
      </c>
      <c r="H686" s="46"/>
      <c r="I686" s="46"/>
      <c r="J686" s="46"/>
      <c r="K686" s="46"/>
      <c r="L686" s="46"/>
      <c r="M686" s="46"/>
      <c r="N686" s="46"/>
      <c r="O686" s="46"/>
      <c r="P686" s="46"/>
      <c r="Q686" s="46" t="n">
        <v>307</v>
      </c>
      <c r="R686" s="46" t="n">
        <v>2</v>
      </c>
      <c r="S686" s="48" t="n">
        <v>10</v>
      </c>
      <c r="U686" s="48" t="n">
        <v>240</v>
      </c>
      <c r="V686" s="48" t="n">
        <v>75</v>
      </c>
      <c r="W686" s="49"/>
      <c r="X686" s="48" t="n">
        <v>237</v>
      </c>
      <c r="Z686" s="75" t="n">
        <v>11</v>
      </c>
      <c r="AA686" s="46" t="n">
        <v>1229</v>
      </c>
      <c r="AB686" s="46" t="n">
        <v>357</v>
      </c>
      <c r="AC686" s="50" t="n">
        <f aca="false">(AB686/AA686)*100</f>
        <v>29.0480065093572</v>
      </c>
    </row>
    <row r="687" s="42" customFormat="true" ht="12.75" hidden="false" customHeight="false" outlineLevel="0" collapsed="false">
      <c r="A687" s="45" t="s">
        <v>426</v>
      </c>
      <c r="B687" s="46" t="n">
        <v>80</v>
      </c>
      <c r="C687" s="46" t="n">
        <v>12</v>
      </c>
      <c r="D687" s="46" t="n">
        <v>10</v>
      </c>
      <c r="E687" s="46" t="n">
        <v>9</v>
      </c>
      <c r="F687" s="46" t="n">
        <v>0</v>
      </c>
      <c r="G687" s="46" t="n">
        <v>1</v>
      </c>
      <c r="H687" s="46"/>
      <c r="I687" s="46"/>
      <c r="J687" s="46"/>
      <c r="K687" s="46"/>
      <c r="L687" s="46"/>
      <c r="M687" s="46"/>
      <c r="N687" s="46"/>
      <c r="O687" s="46"/>
      <c r="P687" s="46"/>
      <c r="Q687" s="46" t="n">
        <v>93</v>
      </c>
      <c r="R687" s="46" t="n">
        <v>3</v>
      </c>
      <c r="S687" s="48" t="n">
        <v>4</v>
      </c>
      <c r="U687" s="48" t="n">
        <v>55</v>
      </c>
      <c r="V687" s="48" t="n">
        <v>35</v>
      </c>
      <c r="W687" s="49"/>
      <c r="X687" s="48" t="n">
        <v>61</v>
      </c>
      <c r="Z687" s="75" t="n">
        <v>0</v>
      </c>
      <c r="AA687" s="46" t="n">
        <v>416</v>
      </c>
      <c r="AB687" s="46" t="n">
        <v>121</v>
      </c>
      <c r="AC687" s="50" t="n">
        <f aca="false">(AB687/AA687)*100</f>
        <v>29.0865384615385</v>
      </c>
    </row>
    <row r="688" s="42" customFormat="true" ht="12.75" hidden="false" customHeight="false" outlineLevel="0" collapsed="false">
      <c r="A688" s="45" t="s">
        <v>427</v>
      </c>
      <c r="B688" s="46" t="n">
        <v>140</v>
      </c>
      <c r="C688" s="46" t="n">
        <v>26</v>
      </c>
      <c r="D688" s="46" t="n">
        <v>6</v>
      </c>
      <c r="E688" s="46" t="n">
        <v>6</v>
      </c>
      <c r="F688" s="46" t="n">
        <v>1</v>
      </c>
      <c r="G688" s="46" t="n">
        <v>2</v>
      </c>
      <c r="H688" s="46"/>
      <c r="I688" s="46"/>
      <c r="J688" s="46"/>
      <c r="K688" s="46"/>
      <c r="L688" s="46"/>
      <c r="M688" s="46"/>
      <c r="N688" s="46"/>
      <c r="O688" s="46"/>
      <c r="P688" s="46"/>
      <c r="Q688" s="46" t="n">
        <v>168</v>
      </c>
      <c r="R688" s="46" t="n">
        <v>5</v>
      </c>
      <c r="S688" s="48" t="n">
        <v>5</v>
      </c>
      <c r="U688" s="48" t="n">
        <v>131</v>
      </c>
      <c r="V688" s="48" t="n">
        <v>36</v>
      </c>
      <c r="W688" s="49"/>
      <c r="X688" s="48" t="n">
        <v>132</v>
      </c>
      <c r="Z688" s="75" t="n">
        <v>13</v>
      </c>
      <c r="AA688" s="46" t="n">
        <v>470</v>
      </c>
      <c r="AB688" s="46" t="n">
        <v>196</v>
      </c>
      <c r="AC688" s="50" t="n">
        <f aca="false">(AB688/AA688)*100</f>
        <v>41.7021276595745</v>
      </c>
    </row>
    <row r="689" s="42" customFormat="true" ht="12.75" hidden="false" customHeight="false" outlineLevel="0" collapsed="false">
      <c r="A689" s="45" t="s">
        <v>428</v>
      </c>
      <c r="B689" s="46" t="n">
        <v>97</v>
      </c>
      <c r="C689" s="46" t="n">
        <v>18</v>
      </c>
      <c r="D689" s="46" t="n">
        <v>7</v>
      </c>
      <c r="E689" s="46" t="n">
        <v>11</v>
      </c>
      <c r="F689" s="46" t="n">
        <v>0</v>
      </c>
      <c r="G689" s="46" t="n">
        <v>1</v>
      </c>
      <c r="H689" s="46"/>
      <c r="I689" s="46"/>
      <c r="J689" s="46"/>
      <c r="K689" s="46"/>
      <c r="L689" s="46"/>
      <c r="M689" s="46"/>
      <c r="N689" s="46"/>
      <c r="O689" s="46"/>
      <c r="P689" s="46"/>
      <c r="Q689" s="46" t="n">
        <v>116</v>
      </c>
      <c r="R689" s="46" t="n">
        <v>2</v>
      </c>
      <c r="S689" s="48" t="n">
        <v>8</v>
      </c>
      <c r="U689" s="48" t="n">
        <v>95</v>
      </c>
      <c r="V689" s="48" t="n">
        <v>42</v>
      </c>
      <c r="W689" s="49"/>
      <c r="X689" s="48" t="n">
        <v>106</v>
      </c>
      <c r="Z689" s="75" t="n">
        <v>2</v>
      </c>
      <c r="AA689" s="46" t="n">
        <v>454</v>
      </c>
      <c r="AB689" s="46" t="n">
        <v>148</v>
      </c>
      <c r="AC689" s="50" t="n">
        <f aca="false">(AB689/AA689)*100</f>
        <v>32.5991189427313</v>
      </c>
    </row>
    <row r="690" s="42" customFormat="true" ht="12.75" hidden="false" customHeight="false" outlineLevel="0" collapsed="false">
      <c r="A690" s="45" t="s">
        <v>429</v>
      </c>
      <c r="B690" s="46" t="n">
        <v>98</v>
      </c>
      <c r="C690" s="46" t="n">
        <v>15</v>
      </c>
      <c r="D690" s="46" t="n">
        <v>5</v>
      </c>
      <c r="E690" s="46" t="n">
        <v>3</v>
      </c>
      <c r="F690" s="46" t="n">
        <v>0</v>
      </c>
      <c r="G690" s="46" t="n">
        <v>1</v>
      </c>
      <c r="H690" s="46"/>
      <c r="I690" s="46"/>
      <c r="J690" s="46"/>
      <c r="K690" s="46"/>
      <c r="L690" s="46"/>
      <c r="M690" s="46"/>
      <c r="N690" s="46"/>
      <c r="O690" s="46"/>
      <c r="P690" s="46"/>
      <c r="Q690" s="46" t="n">
        <v>115</v>
      </c>
      <c r="R690" s="46" t="n">
        <v>0</v>
      </c>
      <c r="S690" s="48" t="n">
        <v>3</v>
      </c>
      <c r="U690" s="48" t="n">
        <v>84</v>
      </c>
      <c r="V690" s="48" t="n">
        <v>30</v>
      </c>
      <c r="W690" s="49"/>
      <c r="X690" s="48" t="n">
        <v>89</v>
      </c>
      <c r="Z690" s="75" t="n">
        <v>3</v>
      </c>
      <c r="AA690" s="46" t="n">
        <v>357</v>
      </c>
      <c r="AB690" s="46" t="n">
        <v>132</v>
      </c>
      <c r="AC690" s="50" t="n">
        <f aca="false">(AB690/AA690)*100</f>
        <v>36.9747899159664</v>
      </c>
    </row>
    <row r="691" s="42" customFormat="true" ht="12.75" hidden="false" customHeight="false" outlineLevel="0" collapsed="false">
      <c r="A691" s="45" t="s">
        <v>430</v>
      </c>
      <c r="B691" s="46" t="n">
        <v>224</v>
      </c>
      <c r="C691" s="46" t="n">
        <v>50</v>
      </c>
      <c r="D691" s="46" t="n">
        <v>18</v>
      </c>
      <c r="E691" s="46" t="n">
        <v>13</v>
      </c>
      <c r="F691" s="46" t="n">
        <v>0</v>
      </c>
      <c r="G691" s="46" t="n">
        <v>0</v>
      </c>
      <c r="H691" s="46"/>
      <c r="I691" s="46"/>
      <c r="J691" s="46"/>
      <c r="K691" s="46"/>
      <c r="L691" s="46"/>
      <c r="M691" s="46"/>
      <c r="N691" s="46"/>
      <c r="O691" s="46"/>
      <c r="P691" s="46"/>
      <c r="Q691" s="46" t="n">
        <v>280</v>
      </c>
      <c r="R691" s="46" t="n">
        <v>2</v>
      </c>
      <c r="S691" s="48" t="n">
        <v>10</v>
      </c>
      <c r="U691" s="48" t="n">
        <v>238</v>
      </c>
      <c r="V691" s="48" t="n">
        <v>71</v>
      </c>
      <c r="W691" s="49"/>
      <c r="X691" s="48" t="n">
        <v>213</v>
      </c>
      <c r="Z691" s="75" t="n">
        <v>17</v>
      </c>
      <c r="AA691" s="46" t="n">
        <v>892</v>
      </c>
      <c r="AB691" s="46" t="n">
        <v>344</v>
      </c>
      <c r="AC691" s="50" t="n">
        <f aca="false">(AB691/AA691)*100</f>
        <v>38.5650224215247</v>
      </c>
    </row>
    <row r="692" s="42" customFormat="true" ht="12.75" hidden="false" customHeight="false" outlineLevel="0" collapsed="false">
      <c r="A692" s="45" t="s">
        <v>431</v>
      </c>
      <c r="B692" s="46" t="n">
        <v>196</v>
      </c>
      <c r="C692" s="46" t="n">
        <v>47</v>
      </c>
      <c r="D692" s="46" t="n">
        <v>24</v>
      </c>
      <c r="E692" s="46" t="n">
        <v>22</v>
      </c>
      <c r="F692" s="46" t="n">
        <v>1</v>
      </c>
      <c r="G692" s="46" t="n">
        <v>1</v>
      </c>
      <c r="H692" s="46"/>
      <c r="I692" s="46"/>
      <c r="J692" s="46"/>
      <c r="K692" s="46"/>
      <c r="L692" s="46"/>
      <c r="M692" s="46"/>
      <c r="N692" s="46"/>
      <c r="O692" s="46"/>
      <c r="P692" s="46"/>
      <c r="Q692" s="46" t="n">
        <v>251</v>
      </c>
      <c r="R692" s="46" t="n">
        <v>7</v>
      </c>
      <c r="S692" s="48" t="n">
        <v>15</v>
      </c>
      <c r="U692" s="48" t="n">
        <v>166</v>
      </c>
      <c r="V692" s="48" t="n">
        <v>102</v>
      </c>
      <c r="W692" s="49"/>
      <c r="X692" s="48" t="n">
        <v>203</v>
      </c>
      <c r="Z692" s="75" t="n">
        <v>3</v>
      </c>
      <c r="AA692" s="46" t="n">
        <v>1095</v>
      </c>
      <c r="AB692" s="46" t="n">
        <v>318</v>
      </c>
      <c r="AC692" s="50" t="n">
        <f aca="false">(AB692/AA692)*100</f>
        <v>29.041095890411</v>
      </c>
    </row>
    <row r="693" s="42" customFormat="true" ht="12.75" hidden="false" customHeight="false" outlineLevel="0" collapsed="false">
      <c r="A693" s="45" t="s">
        <v>432</v>
      </c>
      <c r="B693" s="46" t="n">
        <v>97</v>
      </c>
      <c r="C693" s="46" t="n">
        <v>21</v>
      </c>
      <c r="D693" s="46" t="n">
        <v>7</v>
      </c>
      <c r="E693" s="46" t="n">
        <v>17</v>
      </c>
      <c r="F693" s="46" t="n">
        <v>3</v>
      </c>
      <c r="G693" s="46" t="n">
        <v>1</v>
      </c>
      <c r="H693" s="46"/>
      <c r="I693" s="46"/>
      <c r="J693" s="46"/>
      <c r="K693" s="46"/>
      <c r="L693" s="46"/>
      <c r="M693" s="46"/>
      <c r="N693" s="46"/>
      <c r="O693" s="46"/>
      <c r="P693" s="46"/>
      <c r="Q693" s="46" t="n">
        <v>117</v>
      </c>
      <c r="R693" s="46" t="n">
        <v>4</v>
      </c>
      <c r="S693" s="48" t="n">
        <v>14</v>
      </c>
      <c r="U693" s="48" t="n">
        <v>89</v>
      </c>
      <c r="V693" s="48" t="n">
        <v>54</v>
      </c>
      <c r="W693" s="49"/>
      <c r="X693" s="48" t="n">
        <v>110</v>
      </c>
      <c r="Z693" s="75" t="n">
        <v>5</v>
      </c>
      <c r="AA693" s="46" t="n">
        <v>745</v>
      </c>
      <c r="AB693" s="46" t="n">
        <v>166</v>
      </c>
      <c r="AC693" s="50" t="n">
        <f aca="false">(AB693/AA693)*100</f>
        <v>22.2818791946309</v>
      </c>
    </row>
    <row r="694" s="42" customFormat="true" ht="13.5" hidden="false" customHeight="false" outlineLevel="0" collapsed="false">
      <c r="A694" s="45" t="s">
        <v>433</v>
      </c>
      <c r="B694" s="46" t="n">
        <v>164</v>
      </c>
      <c r="C694" s="46" t="n">
        <v>37</v>
      </c>
      <c r="D694" s="46" t="n">
        <v>11</v>
      </c>
      <c r="E694" s="46" t="n">
        <v>7</v>
      </c>
      <c r="F694" s="46" t="n">
        <v>0</v>
      </c>
      <c r="G694" s="46" t="n">
        <v>1</v>
      </c>
      <c r="H694" s="46"/>
      <c r="I694" s="46"/>
      <c r="J694" s="46"/>
      <c r="K694" s="46"/>
      <c r="L694" s="46"/>
      <c r="M694" s="46"/>
      <c r="N694" s="46"/>
      <c r="O694" s="46"/>
      <c r="P694" s="46"/>
      <c r="Q694" s="46" t="n">
        <v>207</v>
      </c>
      <c r="R694" s="46" t="n">
        <v>0</v>
      </c>
      <c r="S694" s="48" t="n">
        <v>6</v>
      </c>
      <c r="U694" s="48" t="n">
        <v>137</v>
      </c>
      <c r="V694" s="48" t="n">
        <v>62</v>
      </c>
      <c r="W694" s="49"/>
      <c r="X694" s="48" t="n">
        <v>149</v>
      </c>
      <c r="Z694" s="75" t="n">
        <v>14</v>
      </c>
      <c r="AA694" s="46" t="n">
        <v>841</v>
      </c>
      <c r="AB694" s="46" t="n">
        <v>248</v>
      </c>
      <c r="AC694" s="50" t="n">
        <f aca="false">(AB694/AA694)*100</f>
        <v>29.4887039239001</v>
      </c>
    </row>
    <row r="695" s="42" customFormat="true" ht="13.5" hidden="false" customHeight="false" outlineLevel="0" collapsed="false">
      <c r="A695" s="40" t="s">
        <v>434</v>
      </c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U695" s="69"/>
      <c r="V695" s="69"/>
      <c r="W695" s="70"/>
      <c r="X695" s="69"/>
      <c r="Z695" s="69"/>
      <c r="AA695" s="69"/>
      <c r="AB695" s="69"/>
      <c r="AC695" s="71"/>
    </row>
    <row r="696" s="42" customFormat="true" ht="12.75" hidden="false" customHeight="false" outlineLevel="0" collapsed="false">
      <c r="A696" s="45" t="s">
        <v>435</v>
      </c>
      <c r="B696" s="46" t="n">
        <v>89</v>
      </c>
      <c r="C696" s="46" t="n">
        <v>16</v>
      </c>
      <c r="D696" s="46" t="n">
        <v>9</v>
      </c>
      <c r="E696" s="46" t="n">
        <v>4</v>
      </c>
      <c r="F696" s="46" t="n">
        <v>2</v>
      </c>
      <c r="G696" s="46" t="n">
        <v>0</v>
      </c>
      <c r="H696" s="46"/>
      <c r="I696" s="46"/>
      <c r="J696" s="46"/>
      <c r="K696" s="46"/>
      <c r="L696" s="46"/>
      <c r="M696" s="46"/>
      <c r="N696" s="46"/>
      <c r="O696" s="46"/>
      <c r="P696" s="46"/>
      <c r="Q696" s="46" t="n">
        <v>100</v>
      </c>
      <c r="R696" s="46" t="n">
        <v>1</v>
      </c>
      <c r="S696" s="48" t="n">
        <v>4</v>
      </c>
      <c r="U696" s="48" t="n">
        <v>58</v>
      </c>
      <c r="V696" s="48" t="n">
        <v>42</v>
      </c>
      <c r="W696" s="49"/>
      <c r="X696" s="48" t="n">
        <v>71</v>
      </c>
      <c r="Z696" s="75" t="n">
        <v>3</v>
      </c>
      <c r="AA696" s="46" t="n">
        <v>644</v>
      </c>
      <c r="AB696" s="46" t="n">
        <v>143</v>
      </c>
      <c r="AC696" s="50" t="n">
        <f aca="false">(AB696/AA696)*100</f>
        <v>22.2049689440994</v>
      </c>
    </row>
    <row r="697" s="42" customFormat="true" ht="12.75" hidden="false" customHeight="false" outlineLevel="0" collapsed="false">
      <c r="A697" s="45" t="s">
        <v>436</v>
      </c>
      <c r="B697" s="46" t="n">
        <v>152</v>
      </c>
      <c r="C697" s="46" t="n">
        <v>30</v>
      </c>
      <c r="D697" s="46" t="n">
        <v>18</v>
      </c>
      <c r="E697" s="46" t="n">
        <v>11</v>
      </c>
      <c r="F697" s="46" t="n">
        <v>1</v>
      </c>
      <c r="G697" s="46" t="n">
        <v>1</v>
      </c>
      <c r="H697" s="46"/>
      <c r="I697" s="46"/>
      <c r="J697" s="46"/>
      <c r="K697" s="46"/>
      <c r="L697" s="46"/>
      <c r="M697" s="46"/>
      <c r="N697" s="46"/>
      <c r="O697" s="46"/>
      <c r="P697" s="46"/>
      <c r="Q697" s="46" t="n">
        <v>189</v>
      </c>
      <c r="R697" s="46" t="n">
        <v>2</v>
      </c>
      <c r="S697" s="48" t="n">
        <v>9</v>
      </c>
      <c r="U697" s="48" t="n">
        <v>122</v>
      </c>
      <c r="V697" s="48" t="n">
        <v>58</v>
      </c>
      <c r="W697" s="49"/>
      <c r="X697" s="48" t="n">
        <v>122</v>
      </c>
      <c r="Z697" s="75" t="n">
        <v>13</v>
      </c>
      <c r="AA697" s="46" t="n">
        <v>981</v>
      </c>
      <c r="AB697" s="46" t="n">
        <v>235</v>
      </c>
      <c r="AC697" s="50" t="n">
        <f aca="false">(AB697/AA697)*100</f>
        <v>23.9551478083588</v>
      </c>
    </row>
    <row r="698" s="42" customFormat="true" ht="12.75" hidden="false" customHeight="false" outlineLevel="0" collapsed="false">
      <c r="A698" s="45" t="s">
        <v>181</v>
      </c>
      <c r="B698" s="46" t="n">
        <v>62</v>
      </c>
      <c r="C698" s="46" t="n">
        <v>14</v>
      </c>
      <c r="D698" s="46" t="n">
        <v>3</v>
      </c>
      <c r="E698" s="46" t="n">
        <v>4</v>
      </c>
      <c r="F698" s="46" t="n">
        <v>0</v>
      </c>
      <c r="G698" s="46" t="n">
        <v>1</v>
      </c>
      <c r="H698" s="46"/>
      <c r="I698" s="46"/>
      <c r="J698" s="46"/>
      <c r="K698" s="46"/>
      <c r="L698" s="46"/>
      <c r="M698" s="46"/>
      <c r="N698" s="46"/>
      <c r="O698" s="46"/>
      <c r="P698" s="46"/>
      <c r="Q698" s="46" t="n">
        <v>79</v>
      </c>
      <c r="R698" s="46" t="n">
        <v>1</v>
      </c>
      <c r="S698" s="48" t="n">
        <v>4</v>
      </c>
      <c r="U698" s="48" t="n">
        <v>38</v>
      </c>
      <c r="V698" s="48" t="n">
        <v>30</v>
      </c>
      <c r="W698" s="49"/>
      <c r="X698" s="48" t="n">
        <v>56</v>
      </c>
      <c r="Z698" s="75"/>
      <c r="AA698" s="46"/>
      <c r="AB698" s="46" t="n">
        <v>97</v>
      </c>
      <c r="AC698" s="50"/>
    </row>
    <row r="699" s="55" customFormat="true" ht="12.75" hidden="false" customHeight="false" outlineLevel="0" collapsed="false">
      <c r="A699" s="52" t="s">
        <v>43</v>
      </c>
      <c r="B699" s="53" t="n">
        <f aca="false">SUM(B685:B698)</f>
        <v>1733</v>
      </c>
      <c r="C699" s="53" t="n">
        <f aca="false">SUM(C685:C698)</f>
        <v>371</v>
      </c>
      <c r="D699" s="53" t="n">
        <f aca="false">SUM(D685:D698)</f>
        <v>146</v>
      </c>
      <c r="E699" s="53" t="n">
        <f aca="false">SUM(E685:E698)</f>
        <v>124</v>
      </c>
      <c r="F699" s="53" t="n">
        <f aca="false">SUM(F685:F698)</f>
        <v>8</v>
      </c>
      <c r="G699" s="53" t="n">
        <f aca="false">SUM(G685:G698)</f>
        <v>11</v>
      </c>
      <c r="H699" s="53" t="n">
        <f aca="false">SUM(H685:H698)</f>
        <v>0</v>
      </c>
      <c r="I699" s="53" t="n">
        <f aca="false">SUM(I685:I698)</f>
        <v>0</v>
      </c>
      <c r="J699" s="53" t="n">
        <f aca="false">SUM(J685:J698)</f>
        <v>0</v>
      </c>
      <c r="K699" s="53" t="n">
        <f aca="false">SUM(K685:K698)</f>
        <v>0</v>
      </c>
      <c r="L699" s="53" t="n">
        <f aca="false">SUM(L685:L698)</f>
        <v>0</v>
      </c>
      <c r="M699" s="53" t="n">
        <f aca="false">SUM(M685:M698)</f>
        <v>0</v>
      </c>
      <c r="N699" s="53" t="n">
        <f aca="false">SUM(N685:N698)</f>
        <v>0</v>
      </c>
      <c r="O699" s="53" t="n">
        <f aca="false">SUM(O685:O698)</f>
        <v>0</v>
      </c>
      <c r="P699" s="53" t="n">
        <f aca="false">SUM(P685:P698)</f>
        <v>0</v>
      </c>
      <c r="Q699" s="53" t="n">
        <f aca="false">SUM(Q685:Q698)</f>
        <v>2147</v>
      </c>
      <c r="R699" s="53" t="n">
        <f aca="false">SUM(R685:R698)</f>
        <v>30</v>
      </c>
      <c r="S699" s="54" t="n">
        <f aca="false">SUM(S685:S698)</f>
        <v>95</v>
      </c>
      <c r="U699" s="56" t="n">
        <f aca="false">SUM(U685:U698)</f>
        <v>1546</v>
      </c>
      <c r="V699" s="73" t="n">
        <f aca="false">SUM(V685:V698)</f>
        <v>676</v>
      </c>
      <c r="W699" s="57"/>
      <c r="X699" s="54" t="n">
        <f aca="false">SUM(X685:X698)</f>
        <v>1655</v>
      </c>
      <c r="Z699" s="53" t="n">
        <f aca="false">SUM(Z685:Z698)</f>
        <v>87</v>
      </c>
      <c r="AA699" s="53" t="n">
        <f aca="false">SUM(AA685:AA698)</f>
        <v>8558</v>
      </c>
      <c r="AB699" s="58" t="n">
        <f aca="false">SUM(AB685:AB698)</f>
        <v>2648</v>
      </c>
      <c r="AC699" s="59" t="n">
        <f aca="false">(AB699/AA699)*100</f>
        <v>30.9418088338397</v>
      </c>
    </row>
    <row r="700" s="42" customFormat="true" ht="13.5" hidden="false" customHeight="false" outlineLevel="0" collapsed="false">
      <c r="A700" s="6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U700" s="2"/>
      <c r="V700" s="2"/>
      <c r="W700" s="2"/>
      <c r="X700" s="2"/>
      <c r="Z700" s="61"/>
      <c r="AA700" s="61"/>
      <c r="AB700" s="61"/>
      <c r="AC700" s="5"/>
    </row>
    <row r="701" s="42" customFormat="true" ht="13.5" hidden="false" customHeight="false" outlineLevel="0" collapsed="false">
      <c r="A701" s="62" t="s">
        <v>437</v>
      </c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U701" s="63"/>
      <c r="V701" s="63"/>
      <c r="W701" s="64"/>
      <c r="X701" s="63"/>
      <c r="Z701" s="63"/>
      <c r="AA701" s="63"/>
      <c r="AB701" s="63"/>
      <c r="AC701" s="65"/>
    </row>
    <row r="702" s="42" customFormat="true" ht="12.75" hidden="false" customHeight="false" outlineLevel="0" collapsed="false">
      <c r="A702" s="45" t="n">
        <v>1</v>
      </c>
      <c r="B702" s="46" t="n">
        <v>140</v>
      </c>
      <c r="C702" s="46" t="n">
        <v>63</v>
      </c>
      <c r="D702" s="46" t="n">
        <v>18</v>
      </c>
      <c r="E702" s="46" t="n">
        <v>53</v>
      </c>
      <c r="F702" s="46" t="n">
        <v>3</v>
      </c>
      <c r="G702" s="46" t="n">
        <v>7</v>
      </c>
      <c r="H702" s="46" t="n">
        <v>6</v>
      </c>
      <c r="I702" s="46" t="n">
        <v>2</v>
      </c>
      <c r="J702" s="46" t="n">
        <v>84</v>
      </c>
      <c r="K702" s="46" t="n">
        <v>11</v>
      </c>
      <c r="L702" s="46" t="n">
        <v>89</v>
      </c>
      <c r="M702" s="46" t="n">
        <v>7</v>
      </c>
      <c r="N702" s="67" t="n">
        <v>5</v>
      </c>
      <c r="O702" s="46" t="n">
        <v>1</v>
      </c>
      <c r="P702" s="46" t="n">
        <v>58</v>
      </c>
      <c r="Q702" s="46"/>
      <c r="R702" s="46"/>
      <c r="S702" s="48"/>
      <c r="U702" s="48" t="n">
        <v>156</v>
      </c>
      <c r="V702" s="48" t="n">
        <v>112</v>
      </c>
      <c r="W702" s="49"/>
      <c r="X702" s="48" t="n">
        <v>200</v>
      </c>
      <c r="Z702" s="75" t="n">
        <v>21</v>
      </c>
      <c r="AA702" s="46" t="n">
        <f aca="false">1543+Z702</f>
        <v>1564</v>
      </c>
      <c r="AB702" s="46" t="n">
        <v>299</v>
      </c>
      <c r="AC702" s="50" t="n">
        <f aca="false">(AB702/AA702)*100</f>
        <v>19.1176470588235</v>
      </c>
    </row>
    <row r="703" s="42" customFormat="true" ht="12.75" hidden="false" customHeight="false" outlineLevel="0" collapsed="false">
      <c r="A703" s="45" t="n">
        <v>2</v>
      </c>
      <c r="B703" s="46" t="n">
        <v>173</v>
      </c>
      <c r="C703" s="46" t="n">
        <v>94</v>
      </c>
      <c r="D703" s="46" t="n">
        <v>14</v>
      </c>
      <c r="E703" s="46" t="n">
        <v>48</v>
      </c>
      <c r="F703" s="46" t="n">
        <v>4</v>
      </c>
      <c r="G703" s="46" t="n">
        <v>7</v>
      </c>
      <c r="H703" s="46" t="n">
        <v>5</v>
      </c>
      <c r="I703" s="46" t="n">
        <v>2</v>
      </c>
      <c r="J703" s="46" t="n">
        <v>107</v>
      </c>
      <c r="K703" s="46" t="n">
        <v>21</v>
      </c>
      <c r="L703" s="46" t="n">
        <v>110</v>
      </c>
      <c r="M703" s="46" t="n">
        <v>5</v>
      </c>
      <c r="N703" s="67" t="n">
        <v>9</v>
      </c>
      <c r="O703" s="46" t="n">
        <v>1</v>
      </c>
      <c r="P703" s="46" t="n">
        <v>53</v>
      </c>
      <c r="Q703" s="46"/>
      <c r="R703" s="46"/>
      <c r="S703" s="48"/>
      <c r="U703" s="48" t="n">
        <v>194</v>
      </c>
      <c r="V703" s="48" t="n">
        <v>121</v>
      </c>
      <c r="W703" s="49"/>
      <c r="X703" s="48" t="n">
        <v>249</v>
      </c>
      <c r="Z703" s="75" t="n">
        <v>25</v>
      </c>
      <c r="AA703" s="46" t="n">
        <f aca="false">1612+Z703</f>
        <v>1637</v>
      </c>
      <c r="AB703" s="46" t="n">
        <v>355</v>
      </c>
      <c r="AC703" s="50" t="n">
        <f aca="false">(AB703/AA703)*100</f>
        <v>21.6860109957239</v>
      </c>
    </row>
    <row r="704" s="42" customFormat="true" ht="12.75" hidden="false" customHeight="false" outlineLevel="0" collapsed="false">
      <c r="A704" s="45" t="n">
        <v>3</v>
      </c>
      <c r="B704" s="46" t="n">
        <v>86</v>
      </c>
      <c r="C704" s="46" t="n">
        <v>30</v>
      </c>
      <c r="D704" s="46" t="n">
        <v>12</v>
      </c>
      <c r="E704" s="46" t="n">
        <v>37</v>
      </c>
      <c r="F704" s="46" t="n">
        <v>2</v>
      </c>
      <c r="G704" s="46" t="n">
        <v>5</v>
      </c>
      <c r="H704" s="46" t="n">
        <v>1</v>
      </c>
      <c r="I704" s="46" t="n">
        <v>3</v>
      </c>
      <c r="J704" s="46" t="n">
        <v>50</v>
      </c>
      <c r="K704" s="46" t="n">
        <v>6</v>
      </c>
      <c r="L704" s="46" t="n">
        <v>62</v>
      </c>
      <c r="M704" s="46" t="n">
        <v>6</v>
      </c>
      <c r="N704" s="67" t="n">
        <v>3</v>
      </c>
      <c r="O704" s="46" t="n">
        <v>1</v>
      </c>
      <c r="P704" s="46" t="n">
        <v>44</v>
      </c>
      <c r="Q704" s="46"/>
      <c r="R704" s="46"/>
      <c r="S704" s="48"/>
      <c r="U704" s="48" t="n">
        <v>103</v>
      </c>
      <c r="V704" s="48" t="n">
        <v>61</v>
      </c>
      <c r="W704" s="49"/>
      <c r="X704" s="48" t="n">
        <v>139</v>
      </c>
      <c r="Z704" s="75" t="n">
        <v>11</v>
      </c>
      <c r="AA704" s="46" t="n">
        <f aca="false">532+Z704</f>
        <v>543</v>
      </c>
      <c r="AB704" s="46" t="n">
        <v>181</v>
      </c>
      <c r="AC704" s="50" t="n">
        <f aca="false">(AB704/AA704)*100</f>
        <v>33.3333333333333</v>
      </c>
    </row>
    <row r="705" s="42" customFormat="true" ht="12.75" hidden="false" customHeight="false" outlineLevel="0" collapsed="false">
      <c r="A705" s="45" t="n">
        <v>4</v>
      </c>
      <c r="B705" s="46" t="n">
        <v>124</v>
      </c>
      <c r="C705" s="46" t="n">
        <v>111</v>
      </c>
      <c r="D705" s="46" t="n">
        <v>20</v>
      </c>
      <c r="E705" s="46" t="n">
        <v>43</v>
      </c>
      <c r="F705" s="46" t="n">
        <v>1</v>
      </c>
      <c r="G705" s="46" t="n">
        <v>4</v>
      </c>
      <c r="H705" s="46" t="n">
        <v>7</v>
      </c>
      <c r="I705" s="46" t="n">
        <v>4</v>
      </c>
      <c r="J705" s="46" t="n">
        <v>129</v>
      </c>
      <c r="K705" s="46" t="n">
        <v>12</v>
      </c>
      <c r="L705" s="46" t="n">
        <v>82</v>
      </c>
      <c r="M705" s="46" t="n">
        <v>4</v>
      </c>
      <c r="N705" s="67" t="n">
        <v>2</v>
      </c>
      <c r="O705" s="46" t="n">
        <v>5</v>
      </c>
      <c r="P705" s="46" t="n">
        <v>41</v>
      </c>
      <c r="Q705" s="46"/>
      <c r="R705" s="46"/>
      <c r="S705" s="48"/>
      <c r="U705" s="48" t="n">
        <v>190</v>
      </c>
      <c r="V705" s="48" t="n">
        <v>99</v>
      </c>
      <c r="W705" s="49"/>
      <c r="X705" s="48" t="n">
        <v>198</v>
      </c>
      <c r="Z705" s="75" t="n">
        <v>26</v>
      </c>
      <c r="AA705" s="46" t="n">
        <f aca="false">1328+Z705</f>
        <v>1354</v>
      </c>
      <c r="AB705" s="46" t="n">
        <v>322</v>
      </c>
      <c r="AC705" s="50" t="n">
        <f aca="false">(AB705/AA705)*100</f>
        <v>23.781388478582</v>
      </c>
    </row>
    <row r="706" s="42" customFormat="true" ht="12.75" hidden="false" customHeight="false" outlineLevel="0" collapsed="false">
      <c r="A706" s="45" t="n">
        <v>5</v>
      </c>
      <c r="B706" s="46" t="n">
        <v>139</v>
      </c>
      <c r="C706" s="46" t="n">
        <v>66</v>
      </c>
      <c r="D706" s="46" t="n">
        <v>11</v>
      </c>
      <c r="E706" s="46" t="n">
        <v>43</v>
      </c>
      <c r="F706" s="46" t="n">
        <v>1</v>
      </c>
      <c r="G706" s="46" t="n">
        <v>11</v>
      </c>
      <c r="H706" s="46" t="n">
        <v>5</v>
      </c>
      <c r="I706" s="46" t="n">
        <v>2</v>
      </c>
      <c r="J706" s="46" t="n">
        <v>94</v>
      </c>
      <c r="K706" s="46" t="n">
        <v>9</v>
      </c>
      <c r="L706" s="46" t="n">
        <v>87</v>
      </c>
      <c r="M706" s="46" t="n">
        <v>6</v>
      </c>
      <c r="N706" s="67" t="n">
        <v>4</v>
      </c>
      <c r="O706" s="46" t="n">
        <v>3</v>
      </c>
      <c r="P706" s="46" t="n">
        <v>49</v>
      </c>
      <c r="Q706" s="46"/>
      <c r="R706" s="46"/>
      <c r="S706" s="48"/>
      <c r="U706" s="48" t="n">
        <v>156</v>
      </c>
      <c r="V706" s="48" t="n">
        <v>99</v>
      </c>
      <c r="W706" s="49"/>
      <c r="X706" s="48" t="n">
        <v>204</v>
      </c>
      <c r="Z706" s="75" t="n">
        <v>26</v>
      </c>
      <c r="AA706" s="46" t="n">
        <f aca="false">1162+26</f>
        <v>1188</v>
      </c>
      <c r="AB706" s="46" t="n">
        <v>289</v>
      </c>
      <c r="AC706" s="50" t="n">
        <f aca="false">(AB706/AA706)*100</f>
        <v>24.3265993265993</v>
      </c>
    </row>
    <row r="707" s="42" customFormat="true" ht="12.75" hidden="false" customHeight="false" outlineLevel="0" collapsed="false">
      <c r="A707" s="45" t="n">
        <v>6</v>
      </c>
      <c r="B707" s="46" t="n">
        <v>130</v>
      </c>
      <c r="C707" s="46" t="n">
        <v>78</v>
      </c>
      <c r="D707" s="46" t="n">
        <v>22</v>
      </c>
      <c r="E707" s="46" t="n">
        <v>27</v>
      </c>
      <c r="F707" s="46" t="n">
        <v>5</v>
      </c>
      <c r="G707" s="46" t="n">
        <v>1</v>
      </c>
      <c r="H707" s="46" t="n">
        <v>3</v>
      </c>
      <c r="I707" s="46" t="n">
        <v>3</v>
      </c>
      <c r="J707" s="46" t="n">
        <v>106</v>
      </c>
      <c r="K707" s="46" t="n">
        <v>15</v>
      </c>
      <c r="L707" s="46" t="n">
        <v>89</v>
      </c>
      <c r="M707" s="46" t="n">
        <v>6</v>
      </c>
      <c r="N707" s="67" t="n">
        <v>4</v>
      </c>
      <c r="O707" s="46" t="n">
        <v>2</v>
      </c>
      <c r="P707" s="46" t="n">
        <v>31</v>
      </c>
      <c r="Q707" s="46"/>
      <c r="R707" s="46"/>
      <c r="S707" s="48"/>
      <c r="U707" s="48" t="n">
        <v>147</v>
      </c>
      <c r="V707" s="48" t="n">
        <v>103</v>
      </c>
      <c r="W707" s="49"/>
      <c r="X707" s="48" t="n">
        <v>208</v>
      </c>
      <c r="Z707" s="75" t="n">
        <v>22</v>
      </c>
      <c r="AA707" s="46" t="n">
        <f aca="false">1725+Z707</f>
        <v>1747</v>
      </c>
      <c r="AB707" s="46" t="n">
        <v>276</v>
      </c>
      <c r="AC707" s="50" t="n">
        <f aca="false">(AB707/AA707)*100</f>
        <v>15.7985117344018</v>
      </c>
    </row>
    <row r="708" s="42" customFormat="true" ht="12.75" hidden="false" customHeight="false" outlineLevel="0" collapsed="false">
      <c r="A708" s="45" t="n">
        <v>7</v>
      </c>
      <c r="B708" s="46" t="n">
        <v>181</v>
      </c>
      <c r="C708" s="46" t="n">
        <v>129</v>
      </c>
      <c r="D708" s="46" t="n">
        <v>18</v>
      </c>
      <c r="E708" s="46" t="n">
        <v>36</v>
      </c>
      <c r="F708" s="46" t="n">
        <v>2</v>
      </c>
      <c r="G708" s="46" t="n">
        <v>7</v>
      </c>
      <c r="H708" s="46" t="n">
        <v>8</v>
      </c>
      <c r="I708" s="46" t="n">
        <v>1</v>
      </c>
      <c r="J708" s="46" t="n">
        <v>150</v>
      </c>
      <c r="K708" s="46" t="n">
        <v>15</v>
      </c>
      <c r="L708" s="46" t="n">
        <v>135</v>
      </c>
      <c r="M708" s="46" t="n">
        <v>6</v>
      </c>
      <c r="N708" s="67" t="n">
        <v>9</v>
      </c>
      <c r="O708" s="46" t="n">
        <v>3</v>
      </c>
      <c r="P708" s="46" t="n">
        <v>38</v>
      </c>
      <c r="Q708" s="46"/>
      <c r="R708" s="46"/>
      <c r="S708" s="48"/>
      <c r="U708" s="48" t="n">
        <v>226</v>
      </c>
      <c r="V708" s="48" t="n">
        <v>132</v>
      </c>
      <c r="W708" s="49"/>
      <c r="X708" s="48" t="n">
        <v>264</v>
      </c>
      <c r="Z708" s="75" t="n">
        <v>38</v>
      </c>
      <c r="AA708" s="46" t="n">
        <f aca="false">1436+Z708</f>
        <v>1474</v>
      </c>
      <c r="AB708" s="46" t="n">
        <v>406</v>
      </c>
      <c r="AC708" s="50" t="n">
        <f aca="false">(AB708/AA708)*100</f>
        <v>27.5440976933514</v>
      </c>
    </row>
    <row r="709" s="42" customFormat="true" ht="12.75" hidden="false" customHeight="false" outlineLevel="0" collapsed="false">
      <c r="A709" s="45" t="n">
        <v>8</v>
      </c>
      <c r="B709" s="46" t="n">
        <v>146</v>
      </c>
      <c r="C709" s="46" t="n">
        <v>95</v>
      </c>
      <c r="D709" s="46" t="n">
        <v>21</v>
      </c>
      <c r="E709" s="46" t="n">
        <v>23</v>
      </c>
      <c r="F709" s="46" t="n">
        <v>0</v>
      </c>
      <c r="G709" s="46" t="n">
        <v>4</v>
      </c>
      <c r="H709" s="46" t="n">
        <v>5</v>
      </c>
      <c r="I709" s="46" t="n">
        <v>5</v>
      </c>
      <c r="J709" s="46" t="n">
        <v>117</v>
      </c>
      <c r="K709" s="46" t="n">
        <v>12</v>
      </c>
      <c r="L709" s="46" t="n">
        <v>112</v>
      </c>
      <c r="M709" s="46" t="n">
        <v>3</v>
      </c>
      <c r="N709" s="67" t="n">
        <v>0</v>
      </c>
      <c r="O709" s="46" t="n">
        <v>1</v>
      </c>
      <c r="P709" s="46" t="n">
        <v>24</v>
      </c>
      <c r="Q709" s="46"/>
      <c r="R709" s="46"/>
      <c r="S709" s="48"/>
      <c r="U709" s="48" t="n">
        <v>172</v>
      </c>
      <c r="V709" s="48" t="n">
        <v>105</v>
      </c>
      <c r="W709" s="49"/>
      <c r="X709" s="48" t="n">
        <v>206</v>
      </c>
      <c r="Z709" s="75" t="n">
        <v>40</v>
      </c>
      <c r="AA709" s="46" t="n">
        <f aca="false">1091+Z709</f>
        <v>1131</v>
      </c>
      <c r="AB709" s="46" t="n">
        <v>306</v>
      </c>
      <c r="AC709" s="50" t="n">
        <f aca="false">(AB709/AA709)*100</f>
        <v>27.0557029177719</v>
      </c>
    </row>
    <row r="710" s="42" customFormat="true" ht="12.75" hidden="false" customHeight="false" outlineLevel="0" collapsed="false">
      <c r="A710" s="45" t="n">
        <v>9</v>
      </c>
      <c r="B710" s="46" t="n">
        <v>155</v>
      </c>
      <c r="C710" s="46" t="n">
        <v>119</v>
      </c>
      <c r="D710" s="46" t="n">
        <v>7</v>
      </c>
      <c r="E710" s="46" t="n">
        <v>32</v>
      </c>
      <c r="F710" s="46" t="n">
        <v>0</v>
      </c>
      <c r="G710" s="46" t="n">
        <v>2</v>
      </c>
      <c r="H710" s="46" t="n">
        <v>2</v>
      </c>
      <c r="I710" s="46" t="n">
        <v>3</v>
      </c>
      <c r="J710" s="46" t="n">
        <v>173</v>
      </c>
      <c r="K710" s="46" t="n">
        <v>18</v>
      </c>
      <c r="L710" s="46" t="n">
        <v>80</v>
      </c>
      <c r="M710" s="46" t="n">
        <v>1</v>
      </c>
      <c r="N710" s="67" t="n">
        <v>1</v>
      </c>
      <c r="O710" s="46" t="n">
        <v>2</v>
      </c>
      <c r="P710" s="46" t="n">
        <v>28</v>
      </c>
      <c r="Q710" s="46"/>
      <c r="R710" s="46"/>
      <c r="S710" s="48"/>
      <c r="U710" s="48" t="n">
        <v>205</v>
      </c>
      <c r="V710" s="48" t="n">
        <v>102</v>
      </c>
      <c r="W710" s="49"/>
      <c r="X710" s="48" t="n">
        <v>223</v>
      </c>
      <c r="Z710" s="75" t="n">
        <v>14</v>
      </c>
      <c r="AA710" s="46" t="n">
        <f aca="false">1104+Z710</f>
        <v>1118</v>
      </c>
      <c r="AB710" s="46" t="n">
        <v>330</v>
      </c>
      <c r="AC710" s="50" t="n">
        <f aca="false">(AB710/AA710)*100</f>
        <v>29.5169946332737</v>
      </c>
    </row>
    <row r="711" s="42" customFormat="true" ht="12.75" hidden="false" customHeight="false" outlineLevel="0" collapsed="false">
      <c r="A711" s="45" t="n">
        <v>10</v>
      </c>
      <c r="B711" s="46" t="n">
        <v>148</v>
      </c>
      <c r="C711" s="46" t="n">
        <v>96</v>
      </c>
      <c r="D711" s="46" t="n">
        <v>18</v>
      </c>
      <c r="E711" s="46" t="n">
        <v>29</v>
      </c>
      <c r="F711" s="46" t="n">
        <v>0</v>
      </c>
      <c r="G711" s="46" t="n">
        <v>2</v>
      </c>
      <c r="H711" s="46" t="n">
        <v>5</v>
      </c>
      <c r="I711" s="46" t="n">
        <v>2</v>
      </c>
      <c r="J711" s="46" t="n">
        <v>128</v>
      </c>
      <c r="K711" s="46" t="n">
        <v>12</v>
      </c>
      <c r="L711" s="46" t="n">
        <v>101</v>
      </c>
      <c r="M711" s="46" t="n">
        <v>2</v>
      </c>
      <c r="N711" s="67" t="n">
        <v>5</v>
      </c>
      <c r="O711" s="46" t="n">
        <v>2</v>
      </c>
      <c r="P711" s="46" t="n">
        <v>30</v>
      </c>
      <c r="Q711" s="46"/>
      <c r="R711" s="46"/>
      <c r="S711" s="48"/>
      <c r="U711" s="48" t="n">
        <v>159</v>
      </c>
      <c r="V711" s="48" t="n">
        <v>128</v>
      </c>
      <c r="W711" s="49"/>
      <c r="X711" s="48" t="n">
        <v>216</v>
      </c>
      <c r="Z711" s="75" t="n">
        <v>35</v>
      </c>
      <c r="AA711" s="46" t="n">
        <f aca="false">1208+Z711</f>
        <v>1243</v>
      </c>
      <c r="AB711" s="46" t="n">
        <v>314</v>
      </c>
      <c r="AC711" s="50" t="n">
        <f aca="false">(AB711/AA711)*100</f>
        <v>25.2614641995173</v>
      </c>
    </row>
    <row r="712" s="42" customFormat="true" ht="12.75" hidden="false" customHeight="false" outlineLevel="0" collapsed="false">
      <c r="A712" s="45" t="n">
        <v>11</v>
      </c>
      <c r="B712" s="46" t="n">
        <v>244</v>
      </c>
      <c r="C712" s="46" t="n">
        <v>115</v>
      </c>
      <c r="D712" s="46" t="n">
        <v>21</v>
      </c>
      <c r="E712" s="46" t="n">
        <v>61</v>
      </c>
      <c r="F712" s="46" t="n">
        <v>0</v>
      </c>
      <c r="G712" s="46" t="n">
        <v>4</v>
      </c>
      <c r="H712" s="46" t="n">
        <v>7</v>
      </c>
      <c r="I712" s="46" t="n">
        <v>2</v>
      </c>
      <c r="J712" s="46" t="n">
        <v>157</v>
      </c>
      <c r="K712" s="46" t="n">
        <v>34</v>
      </c>
      <c r="L712" s="46" t="n">
        <v>157</v>
      </c>
      <c r="M712" s="46" t="n">
        <v>3</v>
      </c>
      <c r="N712" s="67" t="n">
        <v>6</v>
      </c>
      <c r="O712" s="46" t="n">
        <v>4</v>
      </c>
      <c r="P712" s="46" t="n">
        <v>53</v>
      </c>
      <c r="Q712" s="46"/>
      <c r="R712" s="46"/>
      <c r="S712" s="48"/>
      <c r="U712" s="48" t="n">
        <v>238</v>
      </c>
      <c r="V712" s="48" t="n">
        <v>188</v>
      </c>
      <c r="W712" s="49"/>
      <c r="X712" s="48" t="n">
        <v>342</v>
      </c>
      <c r="Z712" s="75" t="n">
        <v>43</v>
      </c>
      <c r="AA712" s="46" t="n">
        <f aca="false">1527+Z712</f>
        <v>1570</v>
      </c>
      <c r="AB712" s="46" t="n">
        <v>474</v>
      </c>
      <c r="AC712" s="50" t="n">
        <f aca="false">(AB712/AA712)*100</f>
        <v>30.1910828025478</v>
      </c>
    </row>
    <row r="713" s="42" customFormat="true" ht="12.75" hidden="false" customHeight="false" outlineLevel="0" collapsed="false">
      <c r="A713" s="45" t="n">
        <v>12</v>
      </c>
      <c r="B713" s="46" t="n">
        <v>242</v>
      </c>
      <c r="C713" s="46" t="n">
        <v>125</v>
      </c>
      <c r="D713" s="46" t="n">
        <v>25</v>
      </c>
      <c r="E713" s="46" t="n">
        <v>39</v>
      </c>
      <c r="F713" s="46" t="n">
        <v>0</v>
      </c>
      <c r="G713" s="46" t="n">
        <v>1</v>
      </c>
      <c r="H713" s="46" t="n">
        <v>9</v>
      </c>
      <c r="I713" s="46" t="n">
        <v>1</v>
      </c>
      <c r="J713" s="46" t="n">
        <v>141</v>
      </c>
      <c r="K713" s="46" t="n">
        <v>32</v>
      </c>
      <c r="L713" s="46" t="n">
        <v>198</v>
      </c>
      <c r="M713" s="46" t="n">
        <v>4</v>
      </c>
      <c r="N713" s="67" t="n">
        <v>2</v>
      </c>
      <c r="O713" s="46" t="n">
        <v>2</v>
      </c>
      <c r="P713" s="46" t="n">
        <v>36</v>
      </c>
      <c r="Q713" s="46"/>
      <c r="R713" s="46"/>
      <c r="S713" s="48"/>
      <c r="U713" s="48" t="n">
        <v>212</v>
      </c>
      <c r="V713" s="48" t="n">
        <v>213</v>
      </c>
      <c r="W713" s="49"/>
      <c r="X713" s="48" t="n">
        <v>325</v>
      </c>
      <c r="Z713" s="75" t="n">
        <v>43</v>
      </c>
      <c r="AA713" s="46" t="n">
        <f aca="false">1348+Z713</f>
        <v>1391</v>
      </c>
      <c r="AB713" s="46" t="n">
        <v>463</v>
      </c>
      <c r="AC713" s="50" t="n">
        <f aca="false">(AB713/AA713)*100</f>
        <v>33.2854061826024</v>
      </c>
    </row>
    <row r="714" s="42" customFormat="true" ht="12.75" hidden="false" customHeight="false" outlineLevel="0" collapsed="false">
      <c r="A714" s="45" t="n">
        <v>13</v>
      </c>
      <c r="B714" s="46" t="n">
        <v>298</v>
      </c>
      <c r="C714" s="46" t="n">
        <v>106</v>
      </c>
      <c r="D714" s="46" t="n">
        <v>30</v>
      </c>
      <c r="E714" s="46" t="n">
        <v>51</v>
      </c>
      <c r="F714" s="46" t="n">
        <v>0</v>
      </c>
      <c r="G714" s="46" t="n">
        <v>6</v>
      </c>
      <c r="H714" s="46" t="n">
        <v>8</v>
      </c>
      <c r="I714" s="46" t="n">
        <v>2</v>
      </c>
      <c r="J714" s="46" t="n">
        <v>161</v>
      </c>
      <c r="K714" s="46" t="n">
        <v>32</v>
      </c>
      <c r="L714" s="46" t="n">
        <v>207</v>
      </c>
      <c r="M714" s="46" t="n">
        <v>5</v>
      </c>
      <c r="N714" s="67" t="n">
        <v>4</v>
      </c>
      <c r="O714" s="46" t="n">
        <v>2</v>
      </c>
      <c r="P714" s="46" t="n">
        <v>51</v>
      </c>
      <c r="Q714" s="46"/>
      <c r="R714" s="46"/>
      <c r="S714" s="48"/>
      <c r="U714" s="48" t="n">
        <v>257</v>
      </c>
      <c r="V714" s="48" t="n">
        <v>207</v>
      </c>
      <c r="W714" s="49"/>
      <c r="X714" s="48" t="n">
        <v>356</v>
      </c>
      <c r="Z714" s="75" t="n">
        <v>38</v>
      </c>
      <c r="AA714" s="46" t="n">
        <f aca="false">1523+Z714</f>
        <v>1561</v>
      </c>
      <c r="AB714" s="46" t="n">
        <v>532</v>
      </c>
      <c r="AC714" s="50" t="n">
        <f aca="false">(AB714/AA714)*100</f>
        <v>34.0807174887892</v>
      </c>
    </row>
    <row r="715" s="42" customFormat="true" ht="12.75" hidden="false" customHeight="false" outlineLevel="0" collapsed="false">
      <c r="A715" s="45" t="n">
        <v>14</v>
      </c>
      <c r="B715" s="46" t="n">
        <v>120</v>
      </c>
      <c r="C715" s="46" t="n">
        <v>53</v>
      </c>
      <c r="D715" s="46" t="n">
        <v>20</v>
      </c>
      <c r="E715" s="46" t="n">
        <v>30</v>
      </c>
      <c r="F715" s="46" t="n">
        <v>1</v>
      </c>
      <c r="G715" s="46" t="n">
        <v>2</v>
      </c>
      <c r="H715" s="46" t="n">
        <v>9</v>
      </c>
      <c r="I715" s="46" t="n">
        <v>3</v>
      </c>
      <c r="J715" s="46" t="n">
        <v>82</v>
      </c>
      <c r="K715" s="46" t="n">
        <v>11</v>
      </c>
      <c r="L715" s="46" t="n">
        <v>70</v>
      </c>
      <c r="M715" s="46" t="n">
        <v>0</v>
      </c>
      <c r="N715" s="67" t="n">
        <v>4</v>
      </c>
      <c r="O715" s="46" t="n">
        <v>3</v>
      </c>
      <c r="P715" s="46" t="n">
        <v>28</v>
      </c>
      <c r="Q715" s="46"/>
      <c r="R715" s="46"/>
      <c r="S715" s="48"/>
      <c r="U715" s="48" t="n">
        <v>130</v>
      </c>
      <c r="V715" s="48" t="n">
        <v>80</v>
      </c>
      <c r="W715" s="49"/>
      <c r="X715" s="48" t="n">
        <v>171</v>
      </c>
      <c r="Z715" s="75" t="n">
        <v>28</v>
      </c>
      <c r="AA715" s="46" t="n">
        <f aca="false">1007+Z715</f>
        <v>1035</v>
      </c>
      <c r="AB715" s="46" t="n">
        <v>252</v>
      </c>
      <c r="AC715" s="50" t="n">
        <f aca="false">(AB715/AA715)*100</f>
        <v>24.3478260869565</v>
      </c>
    </row>
    <row r="716" s="42" customFormat="true" ht="12.75" hidden="false" customHeight="false" outlineLevel="0" collapsed="false">
      <c r="A716" s="45" t="n">
        <v>15</v>
      </c>
      <c r="B716" s="46" t="n">
        <v>164</v>
      </c>
      <c r="C716" s="46" t="n">
        <v>75</v>
      </c>
      <c r="D716" s="46" t="n">
        <v>28</v>
      </c>
      <c r="E716" s="46" t="n">
        <v>41</v>
      </c>
      <c r="F716" s="46" t="n">
        <v>3</v>
      </c>
      <c r="G716" s="46" t="n">
        <v>3</v>
      </c>
      <c r="H716" s="46" t="n">
        <v>4</v>
      </c>
      <c r="I716" s="46" t="n">
        <v>2</v>
      </c>
      <c r="J716" s="46" t="n">
        <v>118</v>
      </c>
      <c r="K716" s="46" t="n">
        <v>11</v>
      </c>
      <c r="L716" s="46" t="n">
        <v>102</v>
      </c>
      <c r="M716" s="46" t="n">
        <v>8</v>
      </c>
      <c r="N716" s="67" t="n">
        <v>3</v>
      </c>
      <c r="O716" s="46" t="n">
        <v>3</v>
      </c>
      <c r="P716" s="46" t="n">
        <v>42</v>
      </c>
      <c r="Q716" s="46"/>
      <c r="R716" s="46"/>
      <c r="S716" s="48"/>
      <c r="U716" s="48" t="n">
        <v>156</v>
      </c>
      <c r="V716" s="48" t="n">
        <v>139</v>
      </c>
      <c r="W716" s="49"/>
      <c r="X716" s="48" t="n">
        <v>236</v>
      </c>
      <c r="Z716" s="75" t="n">
        <v>22</v>
      </c>
      <c r="AA716" s="46" t="n">
        <f aca="false">1473+Z716</f>
        <v>1495</v>
      </c>
      <c r="AB716" s="46" t="n">
        <v>347</v>
      </c>
      <c r="AC716" s="50" t="n">
        <f aca="false">(AB716/AA716)*100</f>
        <v>23.2107023411371</v>
      </c>
    </row>
    <row r="717" s="42" customFormat="true" ht="12.75" hidden="false" customHeight="false" outlineLevel="0" collapsed="false">
      <c r="A717" s="45" t="n">
        <v>16</v>
      </c>
      <c r="B717" s="46" t="n">
        <v>159</v>
      </c>
      <c r="C717" s="46" t="n">
        <v>100</v>
      </c>
      <c r="D717" s="46" t="n">
        <v>25</v>
      </c>
      <c r="E717" s="46" t="n">
        <v>59</v>
      </c>
      <c r="F717" s="46" t="n">
        <v>3</v>
      </c>
      <c r="G717" s="46" t="n">
        <v>6</v>
      </c>
      <c r="H717" s="46" t="n">
        <v>18</v>
      </c>
      <c r="I717" s="46" t="n">
        <v>4</v>
      </c>
      <c r="J717" s="46" t="n">
        <v>124</v>
      </c>
      <c r="K717" s="46" t="n">
        <v>13</v>
      </c>
      <c r="L717" s="46" t="n">
        <v>108</v>
      </c>
      <c r="M717" s="46" t="n">
        <v>6</v>
      </c>
      <c r="N717" s="67" t="n">
        <v>8</v>
      </c>
      <c r="O717" s="46" t="n">
        <v>2</v>
      </c>
      <c r="P717" s="46" t="n">
        <v>51</v>
      </c>
      <c r="Q717" s="46"/>
      <c r="R717" s="46"/>
      <c r="S717" s="48"/>
      <c r="U717" s="48" t="n">
        <v>188</v>
      </c>
      <c r="V717" s="48" t="n">
        <v>144</v>
      </c>
      <c r="W717" s="49"/>
      <c r="X717" s="48" t="n">
        <v>239</v>
      </c>
      <c r="Z717" s="75" t="n">
        <v>33</v>
      </c>
      <c r="AA717" s="46" t="n">
        <f aca="false">1588+Z717</f>
        <v>1621</v>
      </c>
      <c r="AB717" s="46" t="n">
        <v>381</v>
      </c>
      <c r="AC717" s="50" t="n">
        <f aca="false">(AB717/AA717)*100</f>
        <v>23.5040098704503</v>
      </c>
    </row>
    <row r="718" s="42" customFormat="true" ht="12.75" hidden="false" customHeight="false" outlineLevel="0" collapsed="false">
      <c r="A718" s="45" t="n">
        <v>17</v>
      </c>
      <c r="B718" s="46" t="n">
        <v>188</v>
      </c>
      <c r="C718" s="46" t="n">
        <v>112</v>
      </c>
      <c r="D718" s="46" t="n">
        <v>24</v>
      </c>
      <c r="E718" s="46" t="n">
        <v>57</v>
      </c>
      <c r="F718" s="46" t="n">
        <v>1</v>
      </c>
      <c r="G718" s="46" t="n">
        <v>7</v>
      </c>
      <c r="H718" s="46" t="n">
        <v>8</v>
      </c>
      <c r="I718" s="46" t="n">
        <v>6</v>
      </c>
      <c r="J718" s="46" t="n">
        <v>176</v>
      </c>
      <c r="K718" s="46" t="n">
        <v>12</v>
      </c>
      <c r="L718" s="46" t="n">
        <v>100</v>
      </c>
      <c r="M718" s="46" t="n">
        <v>3</v>
      </c>
      <c r="N718" s="67" t="n">
        <v>3</v>
      </c>
      <c r="O718" s="46" t="n">
        <v>1</v>
      </c>
      <c r="P718" s="46" t="n">
        <v>62</v>
      </c>
      <c r="Q718" s="46"/>
      <c r="R718" s="46"/>
      <c r="S718" s="48"/>
      <c r="U718" s="48" t="n">
        <v>207</v>
      </c>
      <c r="V718" s="48" t="n">
        <v>153</v>
      </c>
      <c r="W718" s="49"/>
      <c r="X718" s="48" t="n">
        <v>279</v>
      </c>
      <c r="Z718" s="75" t="n">
        <v>45</v>
      </c>
      <c r="AA718" s="46" t="n">
        <f aca="false">1756+Z718</f>
        <v>1801</v>
      </c>
      <c r="AB718" s="46" t="n">
        <v>414</v>
      </c>
      <c r="AC718" s="50" t="n">
        <f aca="false">(AB718/AA718)*100</f>
        <v>22.9872293170461</v>
      </c>
    </row>
    <row r="719" s="42" customFormat="true" ht="12.75" hidden="false" customHeight="false" outlineLevel="0" collapsed="false">
      <c r="A719" s="45" t="n">
        <v>18</v>
      </c>
      <c r="B719" s="46" t="n">
        <v>23</v>
      </c>
      <c r="C719" s="46" t="n">
        <v>27</v>
      </c>
      <c r="D719" s="46" t="n">
        <v>10</v>
      </c>
      <c r="E719" s="46" t="n">
        <v>4</v>
      </c>
      <c r="F719" s="46" t="n">
        <v>0</v>
      </c>
      <c r="G719" s="46" t="n">
        <v>0</v>
      </c>
      <c r="H719" s="46" t="n">
        <v>2</v>
      </c>
      <c r="I719" s="46" t="n">
        <v>1</v>
      </c>
      <c r="J719" s="46" t="n">
        <v>34</v>
      </c>
      <c r="K719" s="46" t="n">
        <v>1</v>
      </c>
      <c r="L719" s="46" t="n">
        <v>22</v>
      </c>
      <c r="M719" s="46" t="n">
        <v>1</v>
      </c>
      <c r="N719" s="67" t="n">
        <v>0</v>
      </c>
      <c r="O719" s="46" t="n">
        <v>0</v>
      </c>
      <c r="P719" s="46" t="n">
        <v>4</v>
      </c>
      <c r="Q719" s="46"/>
      <c r="R719" s="46"/>
      <c r="S719" s="48"/>
      <c r="U719" s="48" t="n">
        <v>45</v>
      </c>
      <c r="V719" s="48" t="n">
        <v>23</v>
      </c>
      <c r="W719" s="49"/>
      <c r="X719" s="48" t="n">
        <v>45</v>
      </c>
      <c r="Z719" s="75" t="n">
        <v>4</v>
      </c>
      <c r="AA719" s="46" t="n">
        <f aca="false">239+Z719</f>
        <v>243</v>
      </c>
      <c r="AB719" s="46" t="n">
        <v>72</v>
      </c>
      <c r="AC719" s="50" t="n">
        <f aca="false">(AB719/AA719)*100</f>
        <v>29.6296296296296</v>
      </c>
    </row>
    <row r="720" s="42" customFormat="true" ht="12.75" hidden="false" customHeight="false" outlineLevel="0" collapsed="false">
      <c r="A720" s="45" t="n">
        <v>19</v>
      </c>
      <c r="B720" s="46" t="n">
        <v>114</v>
      </c>
      <c r="C720" s="46" t="n">
        <v>60</v>
      </c>
      <c r="D720" s="46" t="n">
        <v>21</v>
      </c>
      <c r="E720" s="46" t="n">
        <v>8</v>
      </c>
      <c r="F720" s="46" t="n">
        <v>1</v>
      </c>
      <c r="G720" s="46" t="n">
        <v>2</v>
      </c>
      <c r="H720" s="46" t="n">
        <v>6</v>
      </c>
      <c r="I720" s="46" t="n">
        <v>1</v>
      </c>
      <c r="J720" s="46" t="n">
        <v>89</v>
      </c>
      <c r="K720" s="46" t="n">
        <v>10</v>
      </c>
      <c r="L720" s="46" t="n">
        <v>80</v>
      </c>
      <c r="M720" s="46" t="n">
        <v>1</v>
      </c>
      <c r="N720" s="67" t="n">
        <v>5</v>
      </c>
      <c r="O720" s="46" t="n">
        <v>1</v>
      </c>
      <c r="P720" s="46" t="n">
        <v>9</v>
      </c>
      <c r="Q720" s="46"/>
      <c r="R720" s="46"/>
      <c r="S720" s="48"/>
      <c r="U720" s="48" t="n">
        <v>117</v>
      </c>
      <c r="V720" s="48" t="n">
        <v>76</v>
      </c>
      <c r="W720" s="49"/>
      <c r="X720" s="48" t="n">
        <v>135</v>
      </c>
      <c r="Z720" s="75" t="n">
        <v>27</v>
      </c>
      <c r="AA720" s="46" t="n">
        <f aca="false">704+Z720</f>
        <v>731</v>
      </c>
      <c r="AB720" s="46" t="n">
        <v>213</v>
      </c>
      <c r="AC720" s="50" t="n">
        <f aca="false">(AB720/AA720)*100</f>
        <v>29.1381668946648</v>
      </c>
    </row>
    <row r="721" s="42" customFormat="true" ht="12.75" hidden="false" customHeight="false" outlineLevel="0" collapsed="false">
      <c r="A721" s="45" t="n">
        <v>20</v>
      </c>
      <c r="B721" s="46" t="n">
        <v>189</v>
      </c>
      <c r="C721" s="46" t="n">
        <v>76</v>
      </c>
      <c r="D721" s="46" t="n">
        <v>14</v>
      </c>
      <c r="E721" s="46" t="n">
        <v>34</v>
      </c>
      <c r="F721" s="46" t="n">
        <v>0</v>
      </c>
      <c r="G721" s="46" t="n">
        <v>3</v>
      </c>
      <c r="H721" s="46" t="n">
        <v>7</v>
      </c>
      <c r="I721" s="46" t="n">
        <v>0</v>
      </c>
      <c r="J721" s="46" t="n">
        <v>112</v>
      </c>
      <c r="K721" s="46" t="n">
        <v>12</v>
      </c>
      <c r="L721" s="46" t="n">
        <v>138</v>
      </c>
      <c r="M721" s="46" t="n">
        <v>8</v>
      </c>
      <c r="N721" s="67" t="n">
        <v>5</v>
      </c>
      <c r="O721" s="46" t="n">
        <v>2</v>
      </c>
      <c r="P721" s="46" t="n">
        <v>33</v>
      </c>
      <c r="Q721" s="46"/>
      <c r="R721" s="46"/>
      <c r="S721" s="48"/>
      <c r="U721" s="48" t="n">
        <v>161</v>
      </c>
      <c r="V721" s="48" t="n">
        <v>156</v>
      </c>
      <c r="W721" s="49"/>
      <c r="X721" s="48" t="n">
        <v>248</v>
      </c>
      <c r="Z721" s="75" t="n">
        <v>14</v>
      </c>
      <c r="AA721" s="46" t="n">
        <f aca="false">1205+Z721</f>
        <v>1219</v>
      </c>
      <c r="AB721" s="46" t="n">
        <v>346</v>
      </c>
      <c r="AC721" s="50" t="n">
        <f aca="false">(AB721/AA721)*100</f>
        <v>28.3839212469237</v>
      </c>
    </row>
    <row r="722" s="42" customFormat="true" ht="12.75" hidden="false" customHeight="false" outlineLevel="0" collapsed="false">
      <c r="A722" s="45" t="n">
        <v>21</v>
      </c>
      <c r="B722" s="46" t="n">
        <v>126</v>
      </c>
      <c r="C722" s="46" t="n">
        <v>69</v>
      </c>
      <c r="D722" s="46" t="n">
        <v>12</v>
      </c>
      <c r="E722" s="46" t="n">
        <v>35</v>
      </c>
      <c r="F722" s="46" t="n">
        <v>0</v>
      </c>
      <c r="G722" s="46" t="n">
        <v>6</v>
      </c>
      <c r="H722" s="46" t="n">
        <v>4</v>
      </c>
      <c r="I722" s="46" t="n">
        <v>1</v>
      </c>
      <c r="J722" s="46" t="n">
        <v>93</v>
      </c>
      <c r="K722" s="46" t="n">
        <v>17</v>
      </c>
      <c r="L722" s="46" t="n">
        <v>81</v>
      </c>
      <c r="M722" s="46" t="n">
        <v>2</v>
      </c>
      <c r="N722" s="67" t="n">
        <v>10</v>
      </c>
      <c r="O722" s="46" t="n">
        <v>2</v>
      </c>
      <c r="P722" s="46" t="n">
        <v>37</v>
      </c>
      <c r="Q722" s="46"/>
      <c r="R722" s="46"/>
      <c r="S722" s="48"/>
      <c r="U722" s="48" t="n">
        <v>133</v>
      </c>
      <c r="V722" s="48" t="n">
        <v>112</v>
      </c>
      <c r="W722" s="49"/>
      <c r="X722" s="48" t="n">
        <v>190</v>
      </c>
      <c r="Z722" s="75" t="n">
        <v>26</v>
      </c>
      <c r="AA722" s="46" t="n">
        <f aca="false">1093+Z722</f>
        <v>1119</v>
      </c>
      <c r="AB722" s="46" t="n">
        <v>272</v>
      </c>
      <c r="AC722" s="50" t="n">
        <f aca="false">(AB722/AA722)*100</f>
        <v>24.307417336908</v>
      </c>
    </row>
    <row r="723" s="42" customFormat="true" ht="12.75" hidden="false" customHeight="false" outlineLevel="0" collapsed="false">
      <c r="A723" s="45" t="n">
        <v>22</v>
      </c>
      <c r="B723" s="46" t="n">
        <v>124</v>
      </c>
      <c r="C723" s="46" t="n">
        <v>33</v>
      </c>
      <c r="D723" s="46" t="n">
        <v>12</v>
      </c>
      <c r="E723" s="46" t="n">
        <v>27</v>
      </c>
      <c r="F723" s="46" t="n">
        <v>1</v>
      </c>
      <c r="G723" s="46" t="n">
        <v>3</v>
      </c>
      <c r="H723" s="46" t="n">
        <v>6</v>
      </c>
      <c r="I723" s="46" t="n">
        <v>2</v>
      </c>
      <c r="J723" s="46" t="n">
        <v>58</v>
      </c>
      <c r="K723" s="46" t="n">
        <v>4</v>
      </c>
      <c r="L723" s="46" t="n">
        <v>83</v>
      </c>
      <c r="M723" s="46" t="n">
        <v>4</v>
      </c>
      <c r="N723" s="67" t="n">
        <v>5</v>
      </c>
      <c r="O723" s="46" t="n">
        <v>2</v>
      </c>
      <c r="P723" s="46" t="n">
        <v>25</v>
      </c>
      <c r="Q723" s="46"/>
      <c r="R723" s="46"/>
      <c r="S723" s="48"/>
      <c r="U723" s="48" t="n">
        <v>104</v>
      </c>
      <c r="V723" s="48" t="n">
        <v>95</v>
      </c>
      <c r="W723" s="49"/>
      <c r="X723" s="48" t="n">
        <v>156</v>
      </c>
      <c r="Z723" s="75" t="n">
        <v>14</v>
      </c>
      <c r="AA723" s="46" t="n">
        <f aca="false">744+Z723</f>
        <v>758</v>
      </c>
      <c r="AB723" s="46" t="n">
        <v>223</v>
      </c>
      <c r="AC723" s="50" t="n">
        <f aca="false">(AB723/AA723)*100</f>
        <v>29.4195250659631</v>
      </c>
    </row>
    <row r="724" s="42" customFormat="true" ht="12.75" hidden="false" customHeight="false" outlineLevel="0" collapsed="false">
      <c r="A724" s="45" t="n">
        <v>23</v>
      </c>
      <c r="B724" s="46" t="n">
        <v>124</v>
      </c>
      <c r="C724" s="46" t="n">
        <v>54</v>
      </c>
      <c r="D724" s="46" t="n">
        <v>14</v>
      </c>
      <c r="E724" s="46" t="n">
        <v>32</v>
      </c>
      <c r="F724" s="46" t="n">
        <v>1</v>
      </c>
      <c r="G724" s="46" t="n">
        <v>4</v>
      </c>
      <c r="H724" s="46" t="n">
        <v>6</v>
      </c>
      <c r="I724" s="46" t="n">
        <v>1</v>
      </c>
      <c r="J724" s="46" t="n">
        <v>74</v>
      </c>
      <c r="K724" s="46" t="n">
        <v>19</v>
      </c>
      <c r="L724" s="46" t="n">
        <v>76</v>
      </c>
      <c r="M724" s="46" t="n">
        <v>2</v>
      </c>
      <c r="N724" s="67" t="n">
        <v>2</v>
      </c>
      <c r="O724" s="46" t="n">
        <v>3</v>
      </c>
      <c r="P724" s="46" t="n">
        <v>36</v>
      </c>
      <c r="Q724" s="46"/>
      <c r="R724" s="46"/>
      <c r="S724" s="48"/>
      <c r="U724" s="48" t="n">
        <v>115</v>
      </c>
      <c r="V724" s="48" t="n">
        <v>97</v>
      </c>
      <c r="W724" s="49"/>
      <c r="X724" s="48" t="n">
        <v>172</v>
      </c>
      <c r="Z724" s="75" t="n">
        <v>15</v>
      </c>
      <c r="AA724" s="46" t="n">
        <f aca="false">838+Z724</f>
        <v>853</v>
      </c>
      <c r="AB724" s="46" t="n">
        <v>244</v>
      </c>
      <c r="AC724" s="50" t="n">
        <f aca="false">(AB724/AA724)*100</f>
        <v>28.6049237983587</v>
      </c>
    </row>
    <row r="725" s="42" customFormat="true" ht="12.75" hidden="false" customHeight="false" outlineLevel="0" collapsed="false">
      <c r="A725" s="45" t="n">
        <v>24</v>
      </c>
      <c r="B725" s="46" t="n">
        <v>160</v>
      </c>
      <c r="C725" s="46" t="n">
        <v>104</v>
      </c>
      <c r="D725" s="46" t="n">
        <v>22</v>
      </c>
      <c r="E725" s="46" t="n">
        <v>35</v>
      </c>
      <c r="F725" s="46" t="n">
        <v>0</v>
      </c>
      <c r="G725" s="46" t="n">
        <v>3</v>
      </c>
      <c r="H725" s="46" t="n">
        <v>2</v>
      </c>
      <c r="I725" s="46" t="n">
        <v>3</v>
      </c>
      <c r="J725" s="46" t="n">
        <v>108</v>
      </c>
      <c r="K725" s="46" t="n">
        <v>22</v>
      </c>
      <c r="L725" s="46" t="n">
        <v>125</v>
      </c>
      <c r="M725" s="46" t="n">
        <v>4</v>
      </c>
      <c r="N725" s="67" t="n">
        <v>6</v>
      </c>
      <c r="O725" s="46" t="n">
        <v>4</v>
      </c>
      <c r="P725" s="46" t="n">
        <v>29</v>
      </c>
      <c r="Q725" s="46"/>
      <c r="R725" s="46"/>
      <c r="S725" s="48"/>
      <c r="U725" s="48" t="n">
        <v>184</v>
      </c>
      <c r="V725" s="48" t="n">
        <v>124</v>
      </c>
      <c r="W725" s="49"/>
      <c r="X725" s="48" t="n">
        <v>229</v>
      </c>
      <c r="Z725" s="75" t="n">
        <v>35</v>
      </c>
      <c r="AA725" s="46" t="n">
        <f aca="false">1051+Z725</f>
        <v>1086</v>
      </c>
      <c r="AB725" s="46" t="n">
        <v>335</v>
      </c>
      <c r="AC725" s="50" t="n">
        <f aca="false">(AB725/AA725)*100</f>
        <v>30.8471454880295</v>
      </c>
    </row>
    <row r="726" s="42" customFormat="true" ht="13.5" hidden="false" customHeight="false" outlineLevel="0" collapsed="false">
      <c r="A726" s="45" t="n">
        <v>25</v>
      </c>
      <c r="B726" s="46" t="n">
        <v>178</v>
      </c>
      <c r="C726" s="46" t="n">
        <v>103</v>
      </c>
      <c r="D726" s="46" t="n">
        <v>28</v>
      </c>
      <c r="E726" s="46" t="n">
        <v>64</v>
      </c>
      <c r="F726" s="46" t="n">
        <v>2</v>
      </c>
      <c r="G726" s="46" t="n">
        <v>8</v>
      </c>
      <c r="H726" s="46" t="n">
        <v>14</v>
      </c>
      <c r="I726" s="46" t="n">
        <v>3</v>
      </c>
      <c r="J726" s="46" t="n">
        <v>142</v>
      </c>
      <c r="K726" s="46" t="n">
        <v>18</v>
      </c>
      <c r="L726" s="46" t="n">
        <v>107</v>
      </c>
      <c r="M726" s="46" t="n">
        <v>5</v>
      </c>
      <c r="N726" s="67" t="n">
        <v>4</v>
      </c>
      <c r="O726" s="46" t="n">
        <v>3</v>
      </c>
      <c r="P726" s="46" t="n">
        <v>67</v>
      </c>
      <c r="Q726" s="46"/>
      <c r="R726" s="46"/>
      <c r="S726" s="48"/>
      <c r="U726" s="48" t="n">
        <v>213</v>
      </c>
      <c r="V726" s="48" t="n">
        <v>150</v>
      </c>
      <c r="W726" s="49"/>
      <c r="X726" s="48" t="n">
        <v>276</v>
      </c>
      <c r="Z726" s="75" t="n">
        <v>42</v>
      </c>
      <c r="AA726" s="46" t="n">
        <f aca="false">1781+Z726</f>
        <v>1823</v>
      </c>
      <c r="AB726" s="46" t="n">
        <v>409</v>
      </c>
      <c r="AC726" s="50" t="n">
        <f aca="false">(AB726/AA726)*100</f>
        <v>22.4355458036204</v>
      </c>
    </row>
    <row r="727" s="42" customFormat="true" ht="13.5" hidden="false" customHeight="false" outlineLevel="0" collapsed="false">
      <c r="A727" s="62" t="s">
        <v>438</v>
      </c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U727" s="63"/>
      <c r="V727" s="63"/>
      <c r="W727" s="64"/>
      <c r="X727" s="63"/>
      <c r="Z727" s="63"/>
      <c r="AA727" s="63"/>
      <c r="AB727" s="63"/>
      <c r="AC727" s="65"/>
    </row>
    <row r="728" s="42" customFormat="true" ht="12.75" hidden="false" customHeight="false" outlineLevel="0" collapsed="false">
      <c r="A728" s="45" t="n">
        <v>26</v>
      </c>
      <c r="B728" s="46" t="n">
        <v>166</v>
      </c>
      <c r="C728" s="46" t="n">
        <v>85</v>
      </c>
      <c r="D728" s="46" t="n">
        <v>20</v>
      </c>
      <c r="E728" s="46" t="n">
        <v>36</v>
      </c>
      <c r="F728" s="46" t="n">
        <v>0</v>
      </c>
      <c r="G728" s="46" t="n">
        <v>4</v>
      </c>
      <c r="H728" s="46" t="n">
        <v>8</v>
      </c>
      <c r="I728" s="46" t="n">
        <v>4</v>
      </c>
      <c r="J728" s="46" t="n">
        <v>104</v>
      </c>
      <c r="K728" s="46" t="n">
        <v>19</v>
      </c>
      <c r="L728" s="46" t="n">
        <v>117</v>
      </c>
      <c r="M728" s="46" t="n">
        <v>0</v>
      </c>
      <c r="N728" s="67" t="n">
        <v>3</v>
      </c>
      <c r="O728" s="46" t="n">
        <v>1</v>
      </c>
      <c r="P728" s="46" t="n">
        <v>38</v>
      </c>
      <c r="Q728" s="46"/>
      <c r="R728" s="46"/>
      <c r="S728" s="48"/>
      <c r="U728" s="48" t="n">
        <v>173</v>
      </c>
      <c r="V728" s="48" t="n">
        <v>119</v>
      </c>
      <c r="W728" s="49"/>
      <c r="X728" s="48" t="n">
        <v>229</v>
      </c>
      <c r="Z728" s="75" t="n">
        <v>20</v>
      </c>
      <c r="AA728" s="46" t="n">
        <f aca="false">1287+Z728</f>
        <v>1307</v>
      </c>
      <c r="AB728" s="46" t="n">
        <v>332</v>
      </c>
      <c r="AC728" s="50" t="n">
        <f aca="false">(AB728/AA728)*100</f>
        <v>25.4016832440704</v>
      </c>
    </row>
    <row r="729" s="42" customFormat="true" ht="12.75" hidden="false" customHeight="false" outlineLevel="0" collapsed="false">
      <c r="A729" s="45" t="n">
        <v>27</v>
      </c>
      <c r="B729" s="46" t="n">
        <v>136</v>
      </c>
      <c r="C729" s="46" t="n">
        <v>81</v>
      </c>
      <c r="D729" s="46" t="n">
        <v>15</v>
      </c>
      <c r="E729" s="46" t="n">
        <v>30</v>
      </c>
      <c r="F729" s="46" t="n">
        <v>1</v>
      </c>
      <c r="G729" s="46" t="n">
        <v>6</v>
      </c>
      <c r="H729" s="46" t="n">
        <v>7</v>
      </c>
      <c r="I729" s="46" t="n">
        <v>2</v>
      </c>
      <c r="J729" s="46" t="n">
        <v>99</v>
      </c>
      <c r="K729" s="46" t="n">
        <v>10</v>
      </c>
      <c r="L729" s="46" t="n">
        <v>97</v>
      </c>
      <c r="M729" s="46" t="n">
        <v>7</v>
      </c>
      <c r="N729" s="67" t="n">
        <v>7</v>
      </c>
      <c r="O729" s="46" t="n">
        <v>2</v>
      </c>
      <c r="P729" s="46" t="n">
        <v>28</v>
      </c>
      <c r="Q729" s="46"/>
      <c r="R729" s="46"/>
      <c r="S729" s="48"/>
      <c r="U729" s="48" t="n">
        <v>158</v>
      </c>
      <c r="V729" s="48" t="n">
        <v>107</v>
      </c>
      <c r="W729" s="49"/>
      <c r="X729" s="48" t="n">
        <v>186</v>
      </c>
      <c r="Z729" s="75" t="n">
        <v>17</v>
      </c>
      <c r="AA729" s="46" t="n">
        <f aca="false">1056+Z729</f>
        <v>1073</v>
      </c>
      <c r="AB729" s="46" t="n">
        <v>293</v>
      </c>
      <c r="AC729" s="50" t="n">
        <f aca="false">(AB729/AA729)*100</f>
        <v>27.3066169617894</v>
      </c>
    </row>
    <row r="730" s="42" customFormat="true" ht="12.75" hidden="false" customHeight="false" outlineLevel="0" collapsed="false">
      <c r="A730" s="45" t="n">
        <v>28</v>
      </c>
      <c r="B730" s="46" t="n">
        <v>254</v>
      </c>
      <c r="C730" s="46" t="n">
        <v>119</v>
      </c>
      <c r="D730" s="46" t="n">
        <v>40</v>
      </c>
      <c r="E730" s="46" t="n">
        <v>49</v>
      </c>
      <c r="F730" s="46" t="n">
        <v>0</v>
      </c>
      <c r="G730" s="46" t="n">
        <v>4</v>
      </c>
      <c r="H730" s="46" t="n">
        <v>5</v>
      </c>
      <c r="I730" s="46" t="n">
        <v>1</v>
      </c>
      <c r="J730" s="46" t="n">
        <v>147</v>
      </c>
      <c r="K730" s="46" t="n">
        <v>32</v>
      </c>
      <c r="L730" s="46" t="n">
        <v>205</v>
      </c>
      <c r="M730" s="46" t="n">
        <v>8</v>
      </c>
      <c r="N730" s="67" t="n">
        <v>3</v>
      </c>
      <c r="O730" s="46" t="n">
        <v>3</v>
      </c>
      <c r="P730" s="46" t="n">
        <v>46</v>
      </c>
      <c r="Q730" s="46"/>
      <c r="R730" s="46"/>
      <c r="S730" s="48"/>
      <c r="U730" s="48" t="n">
        <v>244</v>
      </c>
      <c r="V730" s="48" t="n">
        <v>207</v>
      </c>
      <c r="W730" s="49"/>
      <c r="X730" s="48" t="n">
        <v>350</v>
      </c>
      <c r="Z730" s="75" t="n">
        <v>30</v>
      </c>
      <c r="AA730" s="46" t="n">
        <f aca="false">1585+Z730</f>
        <v>1615</v>
      </c>
      <c r="AB730" s="46" t="n">
        <v>495</v>
      </c>
      <c r="AC730" s="50" t="n">
        <f aca="false">(AB730/AA730)*100</f>
        <v>30.6501547987616</v>
      </c>
    </row>
    <row r="731" s="42" customFormat="true" ht="12.75" hidden="false" customHeight="false" outlineLevel="0" collapsed="false">
      <c r="A731" s="45" t="n">
        <v>29</v>
      </c>
      <c r="B731" s="46" t="n">
        <v>80</v>
      </c>
      <c r="C731" s="46" t="n">
        <v>51</v>
      </c>
      <c r="D731" s="46" t="n">
        <v>14</v>
      </c>
      <c r="E731" s="46" t="n">
        <v>30</v>
      </c>
      <c r="F731" s="46" t="n">
        <v>0</v>
      </c>
      <c r="G731" s="46" t="n">
        <v>3</v>
      </c>
      <c r="H731" s="46" t="n">
        <v>0</v>
      </c>
      <c r="I731" s="46" t="n">
        <v>1</v>
      </c>
      <c r="J731" s="46" t="n">
        <v>63</v>
      </c>
      <c r="K731" s="46" t="n">
        <v>13</v>
      </c>
      <c r="L731" s="46" t="n">
        <v>57</v>
      </c>
      <c r="M731" s="46" t="n">
        <v>3</v>
      </c>
      <c r="N731" s="67" t="n">
        <v>5</v>
      </c>
      <c r="O731" s="46" t="n">
        <v>0</v>
      </c>
      <c r="P731" s="46" t="n">
        <v>26</v>
      </c>
      <c r="Q731" s="46"/>
      <c r="R731" s="46"/>
      <c r="S731" s="48"/>
      <c r="U731" s="48" t="n">
        <v>97</v>
      </c>
      <c r="V731" s="48" t="n">
        <v>66</v>
      </c>
      <c r="W731" s="49"/>
      <c r="X731" s="48" t="n">
        <v>118</v>
      </c>
      <c r="Z731" s="75" t="n">
        <v>15</v>
      </c>
      <c r="AA731" s="46" t="n">
        <f aca="false">941+Z731</f>
        <v>956</v>
      </c>
      <c r="AB731" s="46" t="n">
        <v>193</v>
      </c>
      <c r="AC731" s="50" t="n">
        <f aca="false">(AB731/AA731)*100</f>
        <v>20.1882845188285</v>
      </c>
    </row>
    <row r="732" s="42" customFormat="true" ht="12.75" hidden="false" customHeight="false" outlineLevel="0" collapsed="false">
      <c r="A732" s="45" t="n">
        <v>30</v>
      </c>
      <c r="B732" s="46" t="n">
        <v>95</v>
      </c>
      <c r="C732" s="46" t="n">
        <v>59</v>
      </c>
      <c r="D732" s="46" t="n">
        <v>21</v>
      </c>
      <c r="E732" s="46" t="n">
        <v>50</v>
      </c>
      <c r="F732" s="46" t="n">
        <v>0</v>
      </c>
      <c r="G732" s="46" t="n">
        <v>3</v>
      </c>
      <c r="H732" s="46" t="n">
        <v>4</v>
      </c>
      <c r="I732" s="46" t="n">
        <v>1</v>
      </c>
      <c r="J732" s="46" t="n">
        <v>71</v>
      </c>
      <c r="K732" s="46" t="n">
        <v>11</v>
      </c>
      <c r="L732" s="46" t="n">
        <v>69</v>
      </c>
      <c r="M732" s="46" t="n">
        <v>3</v>
      </c>
      <c r="N732" s="67" t="n">
        <v>5</v>
      </c>
      <c r="O732" s="46" t="n">
        <v>0</v>
      </c>
      <c r="P732" s="46" t="n">
        <v>47</v>
      </c>
      <c r="Q732" s="46"/>
      <c r="R732" s="46"/>
      <c r="S732" s="48"/>
      <c r="U732" s="48" t="n">
        <v>110</v>
      </c>
      <c r="V732" s="48" t="n">
        <v>99</v>
      </c>
      <c r="W732" s="49"/>
      <c r="X732" s="48" t="n">
        <v>164</v>
      </c>
      <c r="Z732" s="75" t="n">
        <v>18</v>
      </c>
      <c r="AA732" s="46" t="n">
        <f aca="false">713+Z732</f>
        <v>731</v>
      </c>
      <c r="AB732" s="46" t="n">
        <v>234</v>
      </c>
      <c r="AC732" s="50" t="n">
        <f aca="false">(AB732/AA732)*100</f>
        <v>32.0109439124487</v>
      </c>
    </row>
    <row r="733" s="42" customFormat="true" ht="12.75" hidden="false" customHeight="false" outlineLevel="0" collapsed="false">
      <c r="A733" s="45" t="n">
        <v>31</v>
      </c>
      <c r="B733" s="46" t="n">
        <v>84</v>
      </c>
      <c r="C733" s="46" t="n">
        <v>33</v>
      </c>
      <c r="D733" s="46" t="n">
        <v>11</v>
      </c>
      <c r="E733" s="46" t="n">
        <v>40</v>
      </c>
      <c r="F733" s="46" t="n">
        <v>3</v>
      </c>
      <c r="G733" s="46" t="n">
        <v>3</v>
      </c>
      <c r="H733" s="46" t="n">
        <v>3</v>
      </c>
      <c r="I733" s="46" t="n">
        <v>0</v>
      </c>
      <c r="J733" s="46" t="n">
        <v>41</v>
      </c>
      <c r="K733" s="46" t="n">
        <v>9</v>
      </c>
      <c r="L733" s="46" t="n">
        <v>62</v>
      </c>
      <c r="M733" s="46" t="n">
        <v>6</v>
      </c>
      <c r="N733" s="67" t="n">
        <v>4</v>
      </c>
      <c r="O733" s="46" t="n">
        <v>0</v>
      </c>
      <c r="P733" s="46" t="n">
        <v>43</v>
      </c>
      <c r="Q733" s="46"/>
      <c r="R733" s="46"/>
      <c r="S733" s="48"/>
      <c r="U733" s="48" t="n">
        <v>79</v>
      </c>
      <c r="V733" s="48" t="n">
        <v>83</v>
      </c>
      <c r="W733" s="49"/>
      <c r="X733" s="48" t="n">
        <v>129</v>
      </c>
      <c r="Z733" s="75" t="n">
        <v>7</v>
      </c>
      <c r="AA733" s="46" t="n">
        <f aca="false">797+Z733</f>
        <v>804</v>
      </c>
      <c r="AB733" s="46" t="n">
        <v>184</v>
      </c>
      <c r="AC733" s="50" t="n">
        <f aca="false">(AB733/AA733)*100</f>
        <v>22.8855721393035</v>
      </c>
    </row>
    <row r="734" s="42" customFormat="true" ht="12.75" hidden="false" customHeight="false" outlineLevel="0" collapsed="false">
      <c r="A734" s="45" t="n">
        <v>32</v>
      </c>
      <c r="B734" s="46" t="n">
        <v>171</v>
      </c>
      <c r="C734" s="46" t="n">
        <v>111</v>
      </c>
      <c r="D734" s="46" t="n">
        <v>32</v>
      </c>
      <c r="E734" s="46" t="n">
        <v>70</v>
      </c>
      <c r="F734" s="46" t="n">
        <v>4</v>
      </c>
      <c r="G734" s="46" t="n">
        <v>6</v>
      </c>
      <c r="H734" s="46" t="n">
        <v>2</v>
      </c>
      <c r="I734" s="46" t="n">
        <v>5</v>
      </c>
      <c r="J734" s="46" t="n">
        <v>126</v>
      </c>
      <c r="K734" s="46" t="n">
        <v>16</v>
      </c>
      <c r="L734" s="46" t="n">
        <v>129</v>
      </c>
      <c r="M734" s="46" t="n">
        <v>12</v>
      </c>
      <c r="N734" s="67" t="n">
        <v>19</v>
      </c>
      <c r="O734" s="46" t="n">
        <v>0</v>
      </c>
      <c r="P734" s="46" t="n">
        <v>72</v>
      </c>
      <c r="Q734" s="46"/>
      <c r="R734" s="46"/>
      <c r="S734" s="48"/>
      <c r="U734" s="48" t="n">
        <v>192</v>
      </c>
      <c r="V734" s="48" t="n">
        <v>191</v>
      </c>
      <c r="W734" s="49"/>
      <c r="X734" s="48" t="n">
        <v>295</v>
      </c>
      <c r="Z734" s="75" t="n">
        <v>21</v>
      </c>
      <c r="AA734" s="46" t="n">
        <f aca="false">1383+Z734</f>
        <v>1404</v>
      </c>
      <c r="AB734" s="46" t="n">
        <v>422</v>
      </c>
      <c r="AC734" s="50" t="n">
        <f aca="false">(AB734/AA734)*100</f>
        <v>30.0569800569801</v>
      </c>
    </row>
    <row r="735" s="42" customFormat="true" ht="12.75" hidden="false" customHeight="false" outlineLevel="0" collapsed="false">
      <c r="A735" s="45" t="n">
        <v>33</v>
      </c>
      <c r="B735" s="46" t="n">
        <v>106</v>
      </c>
      <c r="C735" s="46" t="n">
        <v>53</v>
      </c>
      <c r="D735" s="46" t="n">
        <v>15</v>
      </c>
      <c r="E735" s="46" t="n">
        <v>26</v>
      </c>
      <c r="F735" s="46" t="n">
        <v>0</v>
      </c>
      <c r="G735" s="46" t="n">
        <v>4</v>
      </c>
      <c r="H735" s="46" t="n">
        <v>5</v>
      </c>
      <c r="I735" s="46" t="n">
        <v>2</v>
      </c>
      <c r="J735" s="46" t="n">
        <v>62</v>
      </c>
      <c r="K735" s="46" t="n">
        <v>15</v>
      </c>
      <c r="L735" s="46" t="n">
        <v>69</v>
      </c>
      <c r="M735" s="46" t="n">
        <v>1</v>
      </c>
      <c r="N735" s="67" t="n">
        <v>6</v>
      </c>
      <c r="O735" s="46" t="n">
        <v>1</v>
      </c>
      <c r="P735" s="46" t="n">
        <v>25</v>
      </c>
      <c r="Q735" s="46"/>
      <c r="R735" s="46"/>
      <c r="S735" s="48"/>
      <c r="U735" s="48" t="n">
        <v>111</v>
      </c>
      <c r="V735" s="48" t="n">
        <v>74</v>
      </c>
      <c r="W735" s="49"/>
      <c r="X735" s="48" t="n">
        <v>141</v>
      </c>
      <c r="Z735" s="75" t="n">
        <v>9</v>
      </c>
      <c r="AA735" s="46" t="n">
        <f aca="false">779+Z735</f>
        <v>788</v>
      </c>
      <c r="AB735" s="46" t="n">
        <v>217</v>
      </c>
      <c r="AC735" s="50" t="n">
        <f aca="false">(AB735/AA735)*100</f>
        <v>27.5380710659898</v>
      </c>
    </row>
    <row r="736" s="42" customFormat="true" ht="12.75" hidden="false" customHeight="false" outlineLevel="0" collapsed="false">
      <c r="A736" s="45" t="n">
        <v>34</v>
      </c>
      <c r="B736" s="46" t="n">
        <v>268</v>
      </c>
      <c r="C736" s="46" t="n">
        <v>117</v>
      </c>
      <c r="D736" s="46" t="n">
        <v>35</v>
      </c>
      <c r="E736" s="46" t="n">
        <v>61</v>
      </c>
      <c r="F736" s="46" t="n">
        <v>1</v>
      </c>
      <c r="G736" s="46" t="n">
        <v>4</v>
      </c>
      <c r="H736" s="46" t="n">
        <v>6</v>
      </c>
      <c r="I736" s="46" t="n">
        <v>1</v>
      </c>
      <c r="J736" s="46" t="n">
        <v>147</v>
      </c>
      <c r="K736" s="46" t="n">
        <v>27</v>
      </c>
      <c r="L736" s="46" t="n">
        <v>214</v>
      </c>
      <c r="M736" s="46" t="n">
        <v>4</v>
      </c>
      <c r="N736" s="67" t="n">
        <v>9</v>
      </c>
      <c r="O736" s="46" t="n">
        <v>1</v>
      </c>
      <c r="P736" s="46" t="n">
        <v>58</v>
      </c>
      <c r="Q736" s="46"/>
      <c r="R736" s="46"/>
      <c r="S736" s="48"/>
      <c r="U736" s="48" t="n">
        <v>228</v>
      </c>
      <c r="V736" s="48" t="n">
        <v>252</v>
      </c>
      <c r="W736" s="49"/>
      <c r="X736" s="48" t="n">
        <v>351</v>
      </c>
      <c r="Z736" s="75" t="n">
        <v>27</v>
      </c>
      <c r="AA736" s="46" t="n">
        <f aca="false">1452+Z736</f>
        <v>1479</v>
      </c>
      <c r="AB736" s="46" t="n">
        <v>517</v>
      </c>
      <c r="AC736" s="50" t="n">
        <f aca="false">(AB736/AA736)*100</f>
        <v>34.9560513860717</v>
      </c>
    </row>
    <row r="737" s="42" customFormat="true" ht="12.75" hidden="false" customHeight="false" outlineLevel="0" collapsed="false">
      <c r="A737" s="45" t="n">
        <v>35</v>
      </c>
      <c r="B737" s="46" t="n">
        <v>60</v>
      </c>
      <c r="C737" s="46" t="n">
        <v>35</v>
      </c>
      <c r="D737" s="46" t="n">
        <v>14</v>
      </c>
      <c r="E737" s="46" t="n">
        <v>33</v>
      </c>
      <c r="F737" s="46" t="n">
        <v>1</v>
      </c>
      <c r="G737" s="46" t="n">
        <v>1</v>
      </c>
      <c r="H737" s="46" t="n">
        <v>1</v>
      </c>
      <c r="I737" s="46" t="n">
        <v>4</v>
      </c>
      <c r="J737" s="46" t="n">
        <v>41</v>
      </c>
      <c r="K737" s="46" t="n">
        <v>5</v>
      </c>
      <c r="L737" s="46" t="n">
        <v>44</v>
      </c>
      <c r="M737" s="46" t="n">
        <v>5</v>
      </c>
      <c r="N737" s="67" t="n">
        <v>1</v>
      </c>
      <c r="O737" s="46" t="n">
        <v>3</v>
      </c>
      <c r="P737" s="46" t="n">
        <v>30</v>
      </c>
      <c r="Q737" s="46"/>
      <c r="R737" s="46"/>
      <c r="S737" s="48"/>
      <c r="U737" s="48" t="n">
        <v>68</v>
      </c>
      <c r="V737" s="48" t="n">
        <v>78</v>
      </c>
      <c r="W737" s="49"/>
      <c r="X737" s="48" t="n">
        <v>102</v>
      </c>
      <c r="Z737" s="75" t="n">
        <v>17</v>
      </c>
      <c r="AA737" s="46" t="n">
        <f aca="false">874+Z737</f>
        <v>891</v>
      </c>
      <c r="AB737" s="46" t="n">
        <v>160</v>
      </c>
      <c r="AC737" s="50" t="n">
        <f aca="false">(AB737/AA737)*100</f>
        <v>17.9573512906846</v>
      </c>
    </row>
    <row r="738" s="42" customFormat="true" ht="12.75" hidden="false" customHeight="false" outlineLevel="0" collapsed="false">
      <c r="A738" s="45" t="n">
        <v>36</v>
      </c>
      <c r="B738" s="46" t="n">
        <v>90</v>
      </c>
      <c r="C738" s="46" t="n">
        <v>53</v>
      </c>
      <c r="D738" s="46" t="n">
        <v>17</v>
      </c>
      <c r="E738" s="46" t="n">
        <v>31</v>
      </c>
      <c r="F738" s="46" t="n">
        <v>1</v>
      </c>
      <c r="G738" s="46" t="n">
        <v>4</v>
      </c>
      <c r="H738" s="46" t="n">
        <v>3</v>
      </c>
      <c r="I738" s="46" t="n">
        <v>1</v>
      </c>
      <c r="J738" s="46" t="n">
        <v>50</v>
      </c>
      <c r="K738" s="46" t="n">
        <v>14</v>
      </c>
      <c r="L738" s="46" t="n">
        <v>85</v>
      </c>
      <c r="M738" s="46" t="n">
        <v>5</v>
      </c>
      <c r="N738" s="67" t="n">
        <v>1</v>
      </c>
      <c r="O738" s="46" t="n">
        <v>2</v>
      </c>
      <c r="P738" s="46" t="n">
        <v>30</v>
      </c>
      <c r="Q738" s="46"/>
      <c r="R738" s="46"/>
      <c r="S738" s="48"/>
      <c r="U738" s="48" t="n">
        <v>92</v>
      </c>
      <c r="V738" s="48" t="n">
        <v>101</v>
      </c>
      <c r="W738" s="49"/>
      <c r="X738" s="48" t="n">
        <v>142</v>
      </c>
      <c r="Z738" s="75" t="n">
        <v>9</v>
      </c>
      <c r="AA738" s="46" t="n">
        <f aca="false">837+Z738</f>
        <v>846</v>
      </c>
      <c r="AB738" s="46" t="n">
        <v>220</v>
      </c>
      <c r="AC738" s="50" t="n">
        <f aca="false">(AB738/AA738)*100</f>
        <v>26.0047281323877</v>
      </c>
    </row>
    <row r="739" s="42" customFormat="true" ht="12.75" hidden="false" customHeight="false" outlineLevel="0" collapsed="false">
      <c r="A739" s="45" t="n">
        <v>37</v>
      </c>
      <c r="B739" s="46" t="n">
        <v>229</v>
      </c>
      <c r="C739" s="46" t="n">
        <v>135</v>
      </c>
      <c r="D739" s="46" t="n">
        <v>29</v>
      </c>
      <c r="E739" s="46" t="n">
        <v>45</v>
      </c>
      <c r="F739" s="46" t="n">
        <v>0</v>
      </c>
      <c r="G739" s="46" t="n">
        <v>5</v>
      </c>
      <c r="H739" s="46" t="n">
        <v>5</v>
      </c>
      <c r="I739" s="46" t="n">
        <v>5</v>
      </c>
      <c r="J739" s="46" t="n">
        <v>171</v>
      </c>
      <c r="K739" s="46" t="n">
        <v>28</v>
      </c>
      <c r="L739" s="46" t="n">
        <v>160</v>
      </c>
      <c r="M739" s="46" t="n">
        <v>5</v>
      </c>
      <c r="N739" s="67" t="n">
        <v>10</v>
      </c>
      <c r="O739" s="46" t="n">
        <v>3</v>
      </c>
      <c r="P739" s="46" t="n">
        <v>39</v>
      </c>
      <c r="Q739" s="46"/>
      <c r="R739" s="46"/>
      <c r="S739" s="48"/>
      <c r="U739" s="48" t="n">
        <v>258</v>
      </c>
      <c r="V739" s="48" t="n">
        <v>175</v>
      </c>
      <c r="W739" s="49"/>
      <c r="X739" s="48" t="n">
        <v>310</v>
      </c>
      <c r="Z739" s="75" t="n">
        <v>34</v>
      </c>
      <c r="AA739" s="46" t="n">
        <f aca="false">1499+Z739</f>
        <v>1533</v>
      </c>
      <c r="AB739" s="46" t="n">
        <v>480</v>
      </c>
      <c r="AC739" s="50" t="n">
        <f aca="false">(AB739/AA739)*100</f>
        <v>31.3111545988258</v>
      </c>
    </row>
    <row r="740" s="42" customFormat="true" ht="12.75" hidden="false" customHeight="false" outlineLevel="0" collapsed="false">
      <c r="A740" s="45" t="n">
        <v>38</v>
      </c>
      <c r="B740" s="46" t="n">
        <v>134</v>
      </c>
      <c r="C740" s="46" t="n">
        <v>76</v>
      </c>
      <c r="D740" s="46" t="n">
        <v>16</v>
      </c>
      <c r="E740" s="46" t="n">
        <v>37</v>
      </c>
      <c r="F740" s="46" t="n">
        <v>1</v>
      </c>
      <c r="G740" s="46" t="n">
        <v>9</v>
      </c>
      <c r="H740" s="46" t="n">
        <v>3</v>
      </c>
      <c r="I740" s="46" t="n">
        <v>3</v>
      </c>
      <c r="J740" s="46" t="n">
        <v>100</v>
      </c>
      <c r="K740" s="46" t="n">
        <v>6</v>
      </c>
      <c r="L740" s="46" t="n">
        <v>95</v>
      </c>
      <c r="M740" s="46" t="n">
        <v>4</v>
      </c>
      <c r="N740" s="67" t="n">
        <v>5</v>
      </c>
      <c r="O740" s="46" t="n">
        <v>3</v>
      </c>
      <c r="P740" s="46" t="n">
        <v>35</v>
      </c>
      <c r="Q740" s="46"/>
      <c r="R740" s="46"/>
      <c r="S740" s="48"/>
      <c r="U740" s="48" t="n">
        <v>143</v>
      </c>
      <c r="V740" s="48" t="n">
        <v>111</v>
      </c>
      <c r="W740" s="49"/>
      <c r="X740" s="48" t="n">
        <v>175</v>
      </c>
      <c r="Z740" s="75" t="n">
        <v>16</v>
      </c>
      <c r="AA740" s="46" t="n">
        <f aca="false">769+Z740</f>
        <v>785</v>
      </c>
      <c r="AB740" s="46" t="n">
        <v>284</v>
      </c>
      <c r="AC740" s="50" t="n">
        <f aca="false">(AB740/AA740)*100</f>
        <v>36.1783439490446</v>
      </c>
    </row>
    <row r="741" s="42" customFormat="true" ht="12.75" hidden="false" customHeight="false" outlineLevel="0" collapsed="false">
      <c r="A741" s="45" t="n">
        <v>39</v>
      </c>
      <c r="B741" s="46" t="n">
        <v>82</v>
      </c>
      <c r="C741" s="46" t="n">
        <v>59</v>
      </c>
      <c r="D741" s="46" t="n">
        <v>15</v>
      </c>
      <c r="E741" s="46" t="n">
        <v>51</v>
      </c>
      <c r="F741" s="46" t="n">
        <v>0</v>
      </c>
      <c r="G741" s="46" t="n">
        <v>6</v>
      </c>
      <c r="H741" s="46" t="n">
        <v>0</v>
      </c>
      <c r="I741" s="46" t="n">
        <v>2</v>
      </c>
      <c r="J741" s="46" t="n">
        <v>68</v>
      </c>
      <c r="K741" s="46" t="n">
        <v>14</v>
      </c>
      <c r="L741" s="46" t="n">
        <v>61</v>
      </c>
      <c r="M741" s="46" t="n">
        <v>4</v>
      </c>
      <c r="N741" s="67" t="n">
        <v>2</v>
      </c>
      <c r="O741" s="46" t="n">
        <v>2</v>
      </c>
      <c r="P741" s="46" t="n">
        <v>49</v>
      </c>
      <c r="Q741" s="46"/>
      <c r="R741" s="46"/>
      <c r="S741" s="48"/>
      <c r="U741" s="48" t="n">
        <v>104</v>
      </c>
      <c r="V741" s="48" t="n">
        <v>106</v>
      </c>
      <c r="W741" s="49"/>
      <c r="X741" s="48" t="n">
        <v>140</v>
      </c>
      <c r="Z741" s="75" t="n">
        <v>29</v>
      </c>
      <c r="AA741" s="46" t="n">
        <f aca="false">1208+Z741</f>
        <v>1237</v>
      </c>
      <c r="AB741" s="46" t="n">
        <v>229</v>
      </c>
      <c r="AC741" s="50" t="n">
        <f aca="false">(AB741/AA741)*100</f>
        <v>18.5125303152789</v>
      </c>
    </row>
    <row r="742" s="42" customFormat="true" ht="12.75" hidden="false" customHeight="false" outlineLevel="0" collapsed="false">
      <c r="A742" s="45" t="n">
        <v>40</v>
      </c>
      <c r="B742" s="46" t="n">
        <v>114</v>
      </c>
      <c r="C742" s="46" t="n">
        <v>81</v>
      </c>
      <c r="D742" s="46" t="n">
        <v>26</v>
      </c>
      <c r="E742" s="46" t="n">
        <v>60</v>
      </c>
      <c r="F742" s="46" t="n">
        <v>3</v>
      </c>
      <c r="G742" s="46" t="n">
        <v>7</v>
      </c>
      <c r="H742" s="46" t="n">
        <v>1</v>
      </c>
      <c r="I742" s="46" t="n">
        <v>4</v>
      </c>
      <c r="J742" s="46" t="n">
        <v>72</v>
      </c>
      <c r="K742" s="46" t="n">
        <v>20</v>
      </c>
      <c r="L742" s="46" t="n">
        <v>117</v>
      </c>
      <c r="M742" s="46" t="n">
        <v>5</v>
      </c>
      <c r="N742" s="67" t="n">
        <v>6</v>
      </c>
      <c r="O742" s="46" t="n">
        <v>2</v>
      </c>
      <c r="P742" s="46" t="n">
        <v>66</v>
      </c>
      <c r="Q742" s="46"/>
      <c r="R742" s="46"/>
      <c r="S742" s="48"/>
      <c r="U742" s="48" t="n">
        <v>114</v>
      </c>
      <c r="V742" s="48" t="n">
        <v>174</v>
      </c>
      <c r="W742" s="49"/>
      <c r="X742" s="48" t="n">
        <v>219</v>
      </c>
      <c r="Z742" s="75" t="n">
        <v>17</v>
      </c>
      <c r="AA742" s="46" t="n">
        <f aca="false">1217+Z742</f>
        <v>1234</v>
      </c>
      <c r="AB742" s="46" t="n">
        <v>325</v>
      </c>
      <c r="AC742" s="50" t="n">
        <f aca="false">(AB742/AA742)*100</f>
        <v>26.3371150729335</v>
      </c>
    </row>
    <row r="743" s="42" customFormat="true" ht="12.75" hidden="false" customHeight="false" outlineLevel="0" collapsed="false">
      <c r="A743" s="45" t="n">
        <v>41</v>
      </c>
      <c r="B743" s="46" t="n">
        <v>72</v>
      </c>
      <c r="C743" s="46" t="n">
        <v>35</v>
      </c>
      <c r="D743" s="46" t="n">
        <v>17</v>
      </c>
      <c r="E743" s="46" t="n">
        <v>13</v>
      </c>
      <c r="F743" s="46" t="n">
        <v>0</v>
      </c>
      <c r="G743" s="46" t="n">
        <v>0</v>
      </c>
      <c r="H743" s="46" t="n">
        <v>2</v>
      </c>
      <c r="I743" s="46" t="n">
        <v>1</v>
      </c>
      <c r="J743" s="46" t="n">
        <v>34</v>
      </c>
      <c r="K743" s="46" t="n">
        <v>12</v>
      </c>
      <c r="L743" s="46" t="n">
        <v>68</v>
      </c>
      <c r="M743" s="46" t="n">
        <v>0</v>
      </c>
      <c r="N743" s="67" t="n">
        <v>5</v>
      </c>
      <c r="O743" s="46" t="n">
        <v>1</v>
      </c>
      <c r="P743" s="46" t="n">
        <v>11</v>
      </c>
      <c r="Q743" s="46"/>
      <c r="R743" s="46"/>
      <c r="S743" s="48"/>
      <c r="U743" s="48" t="n">
        <v>57</v>
      </c>
      <c r="V743" s="48" t="n">
        <v>89</v>
      </c>
      <c r="W743" s="49"/>
      <c r="X743" s="48" t="n">
        <v>83</v>
      </c>
      <c r="Z743" s="75" t="n">
        <v>8</v>
      </c>
      <c r="AA743" s="46" t="n">
        <f aca="false">730+Z743</f>
        <v>738</v>
      </c>
      <c r="AB743" s="46" t="n">
        <v>167</v>
      </c>
      <c r="AC743" s="50" t="n">
        <f aca="false">(AB743/AA743)*100</f>
        <v>22.6287262872629</v>
      </c>
    </row>
    <row r="744" s="42" customFormat="true" ht="12.75" hidden="false" customHeight="false" outlineLevel="0" collapsed="false">
      <c r="A744" s="45" t="n">
        <v>42</v>
      </c>
      <c r="B744" s="46" t="n">
        <v>93</v>
      </c>
      <c r="C744" s="46" t="n">
        <v>64</v>
      </c>
      <c r="D744" s="46" t="n">
        <v>33</v>
      </c>
      <c r="E744" s="46" t="n">
        <v>50</v>
      </c>
      <c r="F744" s="46" t="n">
        <v>2</v>
      </c>
      <c r="G744" s="46" t="n">
        <v>8</v>
      </c>
      <c r="H744" s="46" t="n">
        <v>2</v>
      </c>
      <c r="I744" s="46" t="n">
        <v>1</v>
      </c>
      <c r="J744" s="46" t="n">
        <v>56</v>
      </c>
      <c r="K744" s="46" t="n">
        <v>12</v>
      </c>
      <c r="L744" s="46" t="n">
        <v>104</v>
      </c>
      <c r="M744" s="46" t="n">
        <v>6</v>
      </c>
      <c r="N744" s="67" t="n">
        <v>6</v>
      </c>
      <c r="O744" s="46" t="n">
        <v>0</v>
      </c>
      <c r="P744" s="46" t="n">
        <v>53</v>
      </c>
      <c r="Q744" s="46"/>
      <c r="R744" s="46"/>
      <c r="S744" s="48"/>
      <c r="U744" s="48" t="n">
        <v>116</v>
      </c>
      <c r="V744" s="48" t="n">
        <v>142</v>
      </c>
      <c r="W744" s="49"/>
      <c r="X744" s="48" t="n">
        <v>173</v>
      </c>
      <c r="Z744" s="75" t="n">
        <v>23</v>
      </c>
      <c r="AA744" s="46" t="n">
        <f aca="false">1135+Z744</f>
        <v>1158</v>
      </c>
      <c r="AB744" s="46" t="n">
        <v>283</v>
      </c>
      <c r="AC744" s="50" t="n">
        <f aca="false">(AB744/AA744)*100</f>
        <v>24.4386873920553</v>
      </c>
    </row>
    <row r="745" s="42" customFormat="true" ht="12.75" hidden="false" customHeight="false" outlineLevel="0" collapsed="false">
      <c r="A745" s="45" t="n">
        <v>43</v>
      </c>
      <c r="B745" s="46" t="n">
        <v>74</v>
      </c>
      <c r="C745" s="46" t="n">
        <v>42</v>
      </c>
      <c r="D745" s="46" t="n">
        <v>22</v>
      </c>
      <c r="E745" s="46" t="n">
        <v>29</v>
      </c>
      <c r="F745" s="46" t="n">
        <v>1</v>
      </c>
      <c r="G745" s="46" t="n">
        <v>11</v>
      </c>
      <c r="H745" s="46" t="n">
        <v>0</v>
      </c>
      <c r="I745" s="46" t="n">
        <v>2</v>
      </c>
      <c r="J745" s="46" t="n">
        <v>43</v>
      </c>
      <c r="K745" s="46" t="n">
        <v>13</v>
      </c>
      <c r="L745" s="46" t="n">
        <v>59</v>
      </c>
      <c r="M745" s="46" t="n">
        <v>8</v>
      </c>
      <c r="N745" s="67" t="n">
        <v>8</v>
      </c>
      <c r="O745" s="46" t="n">
        <v>1</v>
      </c>
      <c r="P745" s="46" t="n">
        <v>34</v>
      </c>
      <c r="Q745" s="46"/>
      <c r="R745" s="46"/>
      <c r="S745" s="48"/>
      <c r="U745" s="48" t="n">
        <v>85</v>
      </c>
      <c r="V745" s="48" t="n">
        <v>89</v>
      </c>
      <c r="W745" s="49"/>
      <c r="X745" s="48" t="n">
        <v>126</v>
      </c>
      <c r="Z745" s="75" t="n">
        <v>13</v>
      </c>
      <c r="AA745" s="46" t="n">
        <f aca="false">683+Z745</f>
        <v>696</v>
      </c>
      <c r="AB745" s="46" t="n">
        <v>192</v>
      </c>
      <c r="AC745" s="50" t="n">
        <f aca="false">(AB745/AA745)*100</f>
        <v>27.5862068965517</v>
      </c>
    </row>
    <row r="746" s="42" customFormat="true" ht="12.75" hidden="false" customHeight="false" outlineLevel="0" collapsed="false">
      <c r="A746" s="45" t="n">
        <v>44</v>
      </c>
      <c r="B746" s="46" t="n">
        <v>132</v>
      </c>
      <c r="C746" s="46" t="n">
        <v>85</v>
      </c>
      <c r="D746" s="46" t="n">
        <v>16</v>
      </c>
      <c r="E746" s="46" t="n">
        <v>29</v>
      </c>
      <c r="F746" s="46" t="n">
        <v>1</v>
      </c>
      <c r="G746" s="46" t="n">
        <v>4</v>
      </c>
      <c r="H746" s="46" t="n">
        <v>2</v>
      </c>
      <c r="I746" s="46" t="n">
        <v>3</v>
      </c>
      <c r="J746" s="46" t="n">
        <v>89</v>
      </c>
      <c r="K746" s="46" t="n">
        <v>13</v>
      </c>
      <c r="L746" s="46" t="n">
        <v>102</v>
      </c>
      <c r="M746" s="46" t="n">
        <v>7</v>
      </c>
      <c r="N746" s="67" t="n">
        <v>6</v>
      </c>
      <c r="O746" s="46" t="n">
        <v>1</v>
      </c>
      <c r="P746" s="46" t="n">
        <v>28</v>
      </c>
      <c r="Q746" s="46"/>
      <c r="R746" s="46"/>
      <c r="S746" s="48"/>
      <c r="U746" s="48" t="n">
        <v>165</v>
      </c>
      <c r="V746" s="48" t="n">
        <v>94</v>
      </c>
      <c r="W746" s="49"/>
      <c r="X746" s="48" t="n">
        <v>176</v>
      </c>
      <c r="Z746" s="75" t="n">
        <v>11</v>
      </c>
      <c r="AA746" s="46" t="n">
        <f aca="false">826+Z746</f>
        <v>837</v>
      </c>
      <c r="AB746" s="46" t="n">
        <v>281</v>
      </c>
      <c r="AC746" s="50" t="n">
        <f aca="false">(AB746/AA746)*100</f>
        <v>33.5722819593787</v>
      </c>
    </row>
    <row r="747" s="42" customFormat="true" ht="12.75" hidden="false" customHeight="false" outlineLevel="0" collapsed="false">
      <c r="A747" s="45" t="n">
        <v>45</v>
      </c>
      <c r="B747" s="46" t="n">
        <v>82</v>
      </c>
      <c r="C747" s="46" t="n">
        <v>36</v>
      </c>
      <c r="D747" s="46" t="n">
        <v>10</v>
      </c>
      <c r="E747" s="46" t="n">
        <v>20</v>
      </c>
      <c r="F747" s="46" t="n">
        <v>1</v>
      </c>
      <c r="G747" s="46" t="n">
        <v>5</v>
      </c>
      <c r="H747" s="46" t="n">
        <v>0</v>
      </c>
      <c r="I747" s="46" t="n">
        <v>1</v>
      </c>
      <c r="J747" s="46" t="n">
        <v>39</v>
      </c>
      <c r="K747" s="46" t="n">
        <v>12</v>
      </c>
      <c r="L747" s="46" t="n">
        <v>65</v>
      </c>
      <c r="M747" s="46" t="n">
        <v>2</v>
      </c>
      <c r="N747" s="67" t="n">
        <v>6</v>
      </c>
      <c r="O747" s="46" t="n">
        <v>3</v>
      </c>
      <c r="P747" s="46" t="n">
        <v>22</v>
      </c>
      <c r="Q747" s="46"/>
      <c r="R747" s="46"/>
      <c r="S747" s="48"/>
      <c r="U747" s="48" t="n">
        <v>91</v>
      </c>
      <c r="V747" s="48" t="n">
        <v>52</v>
      </c>
      <c r="W747" s="49"/>
      <c r="X747" s="48" t="n">
        <v>115</v>
      </c>
      <c r="Z747" s="75" t="n">
        <v>9</v>
      </c>
      <c r="AA747" s="46" t="n">
        <f aca="false">497+Z747</f>
        <v>506</v>
      </c>
      <c r="AB747" s="46" t="n">
        <v>164</v>
      </c>
      <c r="AC747" s="50" t="n">
        <f aca="false">(AB747/AA747)*100</f>
        <v>32.4110671936759</v>
      </c>
    </row>
    <row r="748" s="42" customFormat="true" ht="12.75" hidden="false" customHeight="false" outlineLevel="0" collapsed="false">
      <c r="A748" s="45" t="n">
        <v>46</v>
      </c>
      <c r="B748" s="46" t="n">
        <v>162</v>
      </c>
      <c r="C748" s="46" t="n">
        <v>92</v>
      </c>
      <c r="D748" s="46" t="n">
        <v>23</v>
      </c>
      <c r="E748" s="46" t="n">
        <v>34</v>
      </c>
      <c r="F748" s="46" t="n">
        <v>3</v>
      </c>
      <c r="G748" s="46" t="n">
        <v>6</v>
      </c>
      <c r="H748" s="46" t="n">
        <v>4</v>
      </c>
      <c r="I748" s="46" t="n">
        <v>6</v>
      </c>
      <c r="J748" s="46" t="n">
        <v>97</v>
      </c>
      <c r="K748" s="46" t="n">
        <v>22</v>
      </c>
      <c r="L748" s="46" t="n">
        <v>121</v>
      </c>
      <c r="M748" s="46" t="n">
        <v>9</v>
      </c>
      <c r="N748" s="67" t="n">
        <v>4</v>
      </c>
      <c r="O748" s="46" t="n">
        <v>2</v>
      </c>
      <c r="P748" s="46" t="n">
        <v>39</v>
      </c>
      <c r="Q748" s="46"/>
      <c r="R748" s="46"/>
      <c r="S748" s="48"/>
      <c r="U748" s="48" t="n">
        <v>154</v>
      </c>
      <c r="V748" s="48" t="n">
        <v>139</v>
      </c>
      <c r="W748" s="49"/>
      <c r="X748" s="48" t="n">
        <v>211</v>
      </c>
      <c r="Z748" s="75" t="n">
        <v>22</v>
      </c>
      <c r="AA748" s="46" t="n">
        <f aca="false">868+Z748</f>
        <v>890</v>
      </c>
      <c r="AB748" s="46" t="n">
        <v>336</v>
      </c>
      <c r="AC748" s="50" t="n">
        <f aca="false">(AB748/AA748)*100</f>
        <v>37.752808988764</v>
      </c>
    </row>
    <row r="749" s="42" customFormat="true" ht="12.75" hidden="false" customHeight="false" outlineLevel="0" collapsed="false">
      <c r="A749" s="45" t="n">
        <v>47</v>
      </c>
      <c r="B749" s="46" t="n">
        <v>77</v>
      </c>
      <c r="C749" s="46" t="n">
        <v>39</v>
      </c>
      <c r="D749" s="46" t="n">
        <v>8</v>
      </c>
      <c r="E749" s="46" t="n">
        <v>22</v>
      </c>
      <c r="F749" s="46" t="n">
        <v>1</v>
      </c>
      <c r="G749" s="46" t="n">
        <v>3</v>
      </c>
      <c r="H749" s="46" t="n">
        <v>2</v>
      </c>
      <c r="I749" s="46" t="n">
        <v>1</v>
      </c>
      <c r="J749" s="46" t="n">
        <v>53</v>
      </c>
      <c r="K749" s="46" t="n">
        <v>14</v>
      </c>
      <c r="L749" s="46" t="n">
        <v>45</v>
      </c>
      <c r="M749" s="46" t="n">
        <v>4</v>
      </c>
      <c r="N749" s="67" t="n">
        <v>4</v>
      </c>
      <c r="O749" s="46" t="n">
        <v>1</v>
      </c>
      <c r="P749" s="46" t="n">
        <v>24</v>
      </c>
      <c r="Q749" s="46"/>
      <c r="R749" s="46"/>
      <c r="S749" s="48"/>
      <c r="U749" s="48" t="n">
        <v>91</v>
      </c>
      <c r="V749" s="48" t="n">
        <v>59</v>
      </c>
      <c r="W749" s="49"/>
      <c r="X749" s="48" t="n">
        <v>113</v>
      </c>
      <c r="Z749" s="75" t="n">
        <v>4</v>
      </c>
      <c r="AA749" s="46" t="n">
        <f aca="false">431+Z749</f>
        <v>435</v>
      </c>
      <c r="AB749" s="46" t="n">
        <v>163</v>
      </c>
      <c r="AC749" s="50" t="n">
        <f aca="false">(AB749/AA749)*100</f>
        <v>37.4712643678161</v>
      </c>
    </row>
    <row r="750" s="42" customFormat="true" ht="12.75" hidden="false" customHeight="false" outlineLevel="0" collapsed="false">
      <c r="A750" s="45" t="n">
        <v>48</v>
      </c>
      <c r="B750" s="46" t="n">
        <v>60</v>
      </c>
      <c r="C750" s="46" t="n">
        <v>24</v>
      </c>
      <c r="D750" s="46" t="n">
        <v>9</v>
      </c>
      <c r="E750" s="46" t="n">
        <v>16</v>
      </c>
      <c r="F750" s="46" t="n">
        <v>3</v>
      </c>
      <c r="G750" s="46" t="n">
        <v>4</v>
      </c>
      <c r="H750" s="46" t="n">
        <v>1</v>
      </c>
      <c r="I750" s="46" t="n">
        <v>1</v>
      </c>
      <c r="J750" s="46" t="n">
        <v>34</v>
      </c>
      <c r="K750" s="46" t="n">
        <v>14</v>
      </c>
      <c r="L750" s="46" t="n">
        <v>38</v>
      </c>
      <c r="M750" s="46" t="n">
        <v>4</v>
      </c>
      <c r="N750" s="67" t="n">
        <v>3</v>
      </c>
      <c r="O750" s="46" t="n">
        <v>0</v>
      </c>
      <c r="P750" s="46" t="n">
        <v>22</v>
      </c>
      <c r="Q750" s="46"/>
      <c r="R750" s="46"/>
      <c r="S750" s="48"/>
      <c r="U750" s="48" t="n">
        <v>69</v>
      </c>
      <c r="V750" s="48" t="n">
        <v>44</v>
      </c>
      <c r="W750" s="49"/>
      <c r="X750" s="48" t="n">
        <v>91</v>
      </c>
      <c r="Z750" s="75" t="n">
        <v>9</v>
      </c>
      <c r="AA750" s="46" t="n">
        <f aca="false">366+Z750</f>
        <v>375</v>
      </c>
      <c r="AB750" s="46" t="n">
        <v>127</v>
      </c>
      <c r="AC750" s="50" t="n">
        <f aca="false">(AB750/AA750)*100</f>
        <v>33.8666666666667</v>
      </c>
    </row>
    <row r="751" s="42" customFormat="true" ht="12.75" hidden="false" customHeight="false" outlineLevel="0" collapsed="false">
      <c r="A751" s="45" t="n">
        <v>49</v>
      </c>
      <c r="B751" s="46" t="n">
        <v>62</v>
      </c>
      <c r="C751" s="46" t="n">
        <v>26</v>
      </c>
      <c r="D751" s="46" t="n">
        <v>22</v>
      </c>
      <c r="E751" s="46" t="n">
        <v>27</v>
      </c>
      <c r="F751" s="46" t="n">
        <v>1</v>
      </c>
      <c r="G751" s="46" t="n">
        <v>0</v>
      </c>
      <c r="H751" s="46" t="n">
        <v>2</v>
      </c>
      <c r="I751" s="46" t="n">
        <v>1</v>
      </c>
      <c r="J751" s="46" t="n">
        <v>37</v>
      </c>
      <c r="K751" s="46" t="n">
        <v>9</v>
      </c>
      <c r="L751" s="46" t="n">
        <v>67</v>
      </c>
      <c r="M751" s="46" t="n">
        <v>1</v>
      </c>
      <c r="N751" s="67" t="n">
        <v>2</v>
      </c>
      <c r="O751" s="46" t="n">
        <v>1</v>
      </c>
      <c r="P751" s="46" t="n">
        <v>24</v>
      </c>
      <c r="Q751" s="46"/>
      <c r="R751" s="46"/>
      <c r="S751" s="48"/>
      <c r="U751" s="48" t="n">
        <v>77</v>
      </c>
      <c r="V751" s="48" t="n">
        <v>64</v>
      </c>
      <c r="W751" s="49"/>
      <c r="X751" s="48" t="n">
        <v>99</v>
      </c>
      <c r="Z751" s="75" t="n">
        <v>16</v>
      </c>
      <c r="AA751" s="46" t="n">
        <f aca="false">465+Z751</f>
        <v>481</v>
      </c>
      <c r="AB751" s="46" t="n">
        <v>159</v>
      </c>
      <c r="AC751" s="50" t="n">
        <f aca="false">(AB751/AA751)*100</f>
        <v>33.0561330561331</v>
      </c>
    </row>
    <row r="752" s="42" customFormat="true" ht="12.75" hidden="false" customHeight="false" outlineLevel="0" collapsed="false">
      <c r="A752" s="45" t="n">
        <v>50</v>
      </c>
      <c r="B752" s="46" t="n">
        <v>56</v>
      </c>
      <c r="C752" s="46" t="n">
        <v>19</v>
      </c>
      <c r="D752" s="46" t="n">
        <v>14</v>
      </c>
      <c r="E752" s="46" t="n">
        <v>18</v>
      </c>
      <c r="F752" s="46" t="n">
        <v>1</v>
      </c>
      <c r="G752" s="46" t="n">
        <v>2</v>
      </c>
      <c r="H752" s="46" t="n">
        <v>3</v>
      </c>
      <c r="I752" s="46" t="n">
        <v>1</v>
      </c>
      <c r="J752" s="46" t="n">
        <v>28</v>
      </c>
      <c r="K752" s="46" t="n">
        <v>8</v>
      </c>
      <c r="L752" s="46" t="n">
        <v>49</v>
      </c>
      <c r="M752" s="46" t="n">
        <v>0</v>
      </c>
      <c r="N752" s="67" t="n">
        <v>0</v>
      </c>
      <c r="O752" s="46" t="n">
        <v>0</v>
      </c>
      <c r="P752" s="46" t="n">
        <v>17</v>
      </c>
      <c r="Q752" s="46"/>
      <c r="R752" s="46"/>
      <c r="S752" s="48"/>
      <c r="U752" s="48" t="n">
        <v>57</v>
      </c>
      <c r="V752" s="48" t="n">
        <v>52</v>
      </c>
      <c r="W752" s="49"/>
      <c r="X752" s="48" t="n">
        <v>71</v>
      </c>
      <c r="Z752" s="75" t="n">
        <v>4</v>
      </c>
      <c r="AA752" s="46" t="n">
        <f aca="false">447+Z752</f>
        <v>451</v>
      </c>
      <c r="AB752" s="46" t="n">
        <v>125</v>
      </c>
      <c r="AC752" s="50" t="n">
        <f aca="false">(AB752/AA752)*100</f>
        <v>27.7161862527716</v>
      </c>
    </row>
    <row r="753" s="42" customFormat="true" ht="12.75" hidden="false" customHeight="false" outlineLevel="0" collapsed="false">
      <c r="A753" s="45" t="s">
        <v>181</v>
      </c>
      <c r="B753" s="46" t="n">
        <v>314</v>
      </c>
      <c r="C753" s="46" t="n">
        <v>135</v>
      </c>
      <c r="D753" s="46" t="n">
        <v>47</v>
      </c>
      <c r="E753" s="46" t="n">
        <v>61</v>
      </c>
      <c r="F753" s="46" t="n">
        <v>1</v>
      </c>
      <c r="G753" s="46" t="n">
        <v>9</v>
      </c>
      <c r="H753" s="46" t="n">
        <v>13</v>
      </c>
      <c r="I753" s="46" t="n">
        <v>5</v>
      </c>
      <c r="J753" s="46" t="n">
        <v>182</v>
      </c>
      <c r="K753" s="46" t="n">
        <v>28</v>
      </c>
      <c r="L753" s="46" t="n">
        <v>240</v>
      </c>
      <c r="M753" s="46" t="n">
        <v>9</v>
      </c>
      <c r="N753" s="67" t="n">
        <v>6</v>
      </c>
      <c r="O753" s="46" t="n">
        <v>2</v>
      </c>
      <c r="P753" s="46" t="n">
        <v>65</v>
      </c>
      <c r="Q753" s="46"/>
      <c r="R753" s="46"/>
      <c r="S753" s="48"/>
      <c r="U753" s="48" t="n">
        <v>296</v>
      </c>
      <c r="V753" s="48" t="n">
        <v>245</v>
      </c>
      <c r="W753" s="49"/>
      <c r="X753" s="48" t="n">
        <v>413</v>
      </c>
      <c r="Z753" s="75"/>
      <c r="AA753" s="46"/>
      <c r="AB753" s="46" t="n">
        <v>627</v>
      </c>
      <c r="AC753" s="50"/>
    </row>
    <row r="754" s="42" customFormat="true" ht="12.75" hidden="false" customHeight="false" outlineLevel="0" collapsed="false">
      <c r="A754" s="45" t="s">
        <v>181</v>
      </c>
      <c r="B754" s="46" t="n">
        <v>541</v>
      </c>
      <c r="C754" s="46" t="n">
        <v>182</v>
      </c>
      <c r="D754" s="46" t="n">
        <v>77</v>
      </c>
      <c r="E754" s="46" t="n">
        <v>208</v>
      </c>
      <c r="F754" s="46" t="n">
        <v>6</v>
      </c>
      <c r="G754" s="46" t="n">
        <v>11</v>
      </c>
      <c r="H754" s="46" t="n">
        <v>27</v>
      </c>
      <c r="I754" s="46" t="n">
        <v>9</v>
      </c>
      <c r="J754" s="46" t="n">
        <v>276</v>
      </c>
      <c r="K754" s="46" t="n">
        <v>46</v>
      </c>
      <c r="L754" s="46" t="n">
        <v>390</v>
      </c>
      <c r="M754" s="46" t="n">
        <v>13</v>
      </c>
      <c r="N754" s="67" t="n">
        <v>16</v>
      </c>
      <c r="O754" s="46" t="n">
        <v>6</v>
      </c>
      <c r="P754" s="46" t="n">
        <v>199</v>
      </c>
      <c r="Q754" s="46"/>
      <c r="R754" s="46"/>
      <c r="S754" s="48"/>
      <c r="U754" s="48" t="n">
        <v>507</v>
      </c>
      <c r="V754" s="48" t="n">
        <v>468</v>
      </c>
      <c r="W754" s="49"/>
      <c r="X754" s="48" t="n">
        <v>768</v>
      </c>
      <c r="Z754" s="75"/>
      <c r="AA754" s="46"/>
      <c r="AB754" s="46" t="n">
        <v>1143</v>
      </c>
      <c r="AC754" s="50"/>
    </row>
    <row r="755" s="42" customFormat="true" ht="12.75" hidden="false" customHeight="false" outlineLevel="0" collapsed="false">
      <c r="A755" s="45" t="s">
        <v>181</v>
      </c>
      <c r="B755" s="46" t="n">
        <v>287</v>
      </c>
      <c r="C755" s="46" t="n">
        <v>113</v>
      </c>
      <c r="D755" s="46" t="n">
        <v>43</v>
      </c>
      <c r="E755" s="46" t="n">
        <v>45</v>
      </c>
      <c r="F755" s="46" t="n">
        <v>1</v>
      </c>
      <c r="G755" s="46" t="n">
        <v>6</v>
      </c>
      <c r="H755" s="46" t="n">
        <v>14</v>
      </c>
      <c r="I755" s="46" t="n">
        <v>5</v>
      </c>
      <c r="J755" s="46" t="n">
        <v>160</v>
      </c>
      <c r="K755" s="46" t="n">
        <v>35</v>
      </c>
      <c r="L755" s="46" t="n">
        <v>195</v>
      </c>
      <c r="M755" s="46" t="n">
        <v>11</v>
      </c>
      <c r="N755" s="67" t="n">
        <v>6</v>
      </c>
      <c r="O755" s="46" t="n">
        <v>3</v>
      </c>
      <c r="P755" s="46" t="n">
        <v>42</v>
      </c>
      <c r="Q755" s="46"/>
      <c r="R755" s="46"/>
      <c r="S755" s="48"/>
      <c r="U755" s="48" t="n">
        <v>250</v>
      </c>
      <c r="V755" s="48" t="n">
        <v>228</v>
      </c>
      <c r="W755" s="49"/>
      <c r="X755" s="48" t="n">
        <v>366</v>
      </c>
      <c r="Z755" s="75"/>
      <c r="AA755" s="46"/>
      <c r="AB755" s="46" t="n">
        <v>554</v>
      </c>
      <c r="AC755" s="50"/>
    </row>
    <row r="756" s="55" customFormat="true" ht="12.75" hidden="false" customHeight="false" outlineLevel="0" collapsed="false">
      <c r="A756" s="52" t="s">
        <v>43</v>
      </c>
      <c r="B756" s="53" t="n">
        <f aca="false">SUM(B702:B755)</f>
        <v>7956</v>
      </c>
      <c r="C756" s="53" t="n">
        <f aca="false">SUM(C702:C755)</f>
        <v>4133</v>
      </c>
      <c r="D756" s="53" t="n">
        <f aca="false">SUM(D702:D755)</f>
        <v>1128</v>
      </c>
      <c r="E756" s="53" t="n">
        <f aca="false">SUM(E702:E755)</f>
        <v>2169</v>
      </c>
      <c r="F756" s="53" t="n">
        <f aca="false">SUM(F702:F755)</f>
        <v>68</v>
      </c>
      <c r="G756" s="53" t="n">
        <f aca="false">SUM(G702:G755)</f>
        <v>246</v>
      </c>
      <c r="H756" s="53" t="n">
        <f aca="false">SUM(H702:H755)</f>
        <v>282</v>
      </c>
      <c r="I756" s="53" t="n">
        <f aca="false">SUM(I702:I755)</f>
        <v>132</v>
      </c>
      <c r="J756" s="53" t="n">
        <f aca="false">SUM(J702:J755)</f>
        <v>5297</v>
      </c>
      <c r="K756" s="53" t="n">
        <f aca="false">SUM(K702:K755)</f>
        <v>856</v>
      </c>
      <c r="L756" s="53" t="n">
        <f aca="false">SUM(L702:L755)</f>
        <v>5725</v>
      </c>
      <c r="M756" s="53" t="n">
        <f aca="false">SUM(M702:M755)</f>
        <v>248</v>
      </c>
      <c r="N756" s="53" t="n">
        <f aca="false">SUM(N702:N755)</f>
        <v>267</v>
      </c>
      <c r="O756" s="53" t="n">
        <f aca="false">SUM(O702:O755)</f>
        <v>99</v>
      </c>
      <c r="P756" s="53" t="n">
        <f aca="false">SUM(P702:P755)</f>
        <v>2171</v>
      </c>
      <c r="Q756" s="53" t="n">
        <f aca="false">SUM(Q702:Q755)</f>
        <v>0</v>
      </c>
      <c r="R756" s="53" t="n">
        <f aca="false">SUM(R702:R755)</f>
        <v>0</v>
      </c>
      <c r="S756" s="54" t="n">
        <f aca="false">SUM(S702:S755)</f>
        <v>0</v>
      </c>
      <c r="U756" s="56" t="n">
        <f aca="false">SUM(U702:U755)</f>
        <v>8354</v>
      </c>
      <c r="V756" s="73" t="n">
        <f aca="false">SUM(V702:V755)</f>
        <v>6727</v>
      </c>
      <c r="W756" s="57"/>
      <c r="X756" s="54" t="n">
        <f aca="false">SUM(X702:X755)</f>
        <v>11362</v>
      </c>
      <c r="Z756" s="53" t="n">
        <f aca="false">SUM(Z702:Z755)</f>
        <v>1092</v>
      </c>
      <c r="AA756" s="53" t="n">
        <f aca="false">SUM(AA702:AA755)</f>
        <v>54555</v>
      </c>
      <c r="AB756" s="58" t="n">
        <f aca="false">SUM(AB702:AB755)</f>
        <v>16961</v>
      </c>
      <c r="AC756" s="59" t="n">
        <f aca="false">(AB756/AA756)*100</f>
        <v>31.0897259646229</v>
      </c>
    </row>
    <row r="757" s="42" customFormat="true" ht="13.5" hidden="false" customHeight="false" outlineLevel="0" collapsed="false">
      <c r="A757" s="7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U757" s="2"/>
      <c r="V757" s="2"/>
      <c r="W757" s="2"/>
      <c r="X757" s="2"/>
      <c r="Z757" s="61"/>
      <c r="AA757" s="61"/>
      <c r="AB757" s="61"/>
      <c r="AC757" s="5"/>
    </row>
    <row r="758" s="42" customFormat="true" ht="13.5" hidden="false" customHeight="false" outlineLevel="0" collapsed="false">
      <c r="A758" s="62" t="s">
        <v>439</v>
      </c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U758" s="63"/>
      <c r="V758" s="63"/>
      <c r="W758" s="64"/>
      <c r="X758" s="63"/>
      <c r="Z758" s="63"/>
      <c r="AA758" s="63"/>
      <c r="AB758" s="63"/>
      <c r="AC758" s="65"/>
    </row>
    <row r="759" s="42" customFormat="true" ht="12.75" hidden="false" customHeight="false" outlineLevel="0" collapsed="false">
      <c r="A759" s="45" t="s">
        <v>440</v>
      </c>
      <c r="B759" s="46" t="n">
        <v>3</v>
      </c>
      <c r="C759" s="46" t="n">
        <v>0</v>
      </c>
      <c r="D759" s="46" t="n">
        <v>0</v>
      </c>
      <c r="E759" s="46" t="n">
        <v>2</v>
      </c>
      <c r="F759" s="46" t="n">
        <v>0</v>
      </c>
      <c r="G759" s="46" t="n">
        <v>0</v>
      </c>
      <c r="H759" s="46" t="n">
        <v>2</v>
      </c>
      <c r="I759" s="46" t="n">
        <v>0</v>
      </c>
      <c r="J759" s="46" t="n">
        <v>0</v>
      </c>
      <c r="K759" s="46" t="n">
        <v>0</v>
      </c>
      <c r="L759" s="46" t="n">
        <v>1</v>
      </c>
      <c r="M759" s="46" t="n">
        <v>0</v>
      </c>
      <c r="N759" s="46" t="n">
        <v>0</v>
      </c>
      <c r="O759" s="46" t="n">
        <v>0</v>
      </c>
      <c r="P759" s="46" t="n">
        <v>2</v>
      </c>
      <c r="Q759" s="46"/>
      <c r="R759" s="46"/>
      <c r="S759" s="48"/>
      <c r="U759" s="48" t="n">
        <v>2</v>
      </c>
      <c r="V759" s="48" t="n">
        <v>4</v>
      </c>
      <c r="W759" s="49"/>
      <c r="X759" s="48" t="n">
        <v>5</v>
      </c>
      <c r="Z759" s="75" t="n">
        <v>0</v>
      </c>
      <c r="AA759" s="46" t="n">
        <v>596</v>
      </c>
      <c r="AB759" s="46" t="n">
        <v>6</v>
      </c>
      <c r="AC759" s="50" t="n">
        <f aca="false">(AB759/AA759)*100</f>
        <v>1.00671140939597</v>
      </c>
    </row>
    <row r="760" s="42" customFormat="true" ht="12.75" hidden="false" customHeight="false" outlineLevel="0" collapsed="false">
      <c r="A760" s="45" t="s">
        <v>441</v>
      </c>
      <c r="B760" s="46" t="n">
        <v>48</v>
      </c>
      <c r="C760" s="46" t="n">
        <v>11</v>
      </c>
      <c r="D760" s="46" t="n">
        <v>5</v>
      </c>
      <c r="E760" s="46" t="n">
        <v>38</v>
      </c>
      <c r="F760" s="46" t="n">
        <v>1</v>
      </c>
      <c r="G760" s="46" t="n">
        <v>5</v>
      </c>
      <c r="H760" s="46" t="n">
        <v>14</v>
      </c>
      <c r="I760" s="46" t="n">
        <v>2</v>
      </c>
      <c r="J760" s="46" t="n">
        <v>12</v>
      </c>
      <c r="K760" s="46" t="n">
        <v>5</v>
      </c>
      <c r="L760" s="46" t="n">
        <v>29</v>
      </c>
      <c r="M760" s="46" t="n">
        <v>0</v>
      </c>
      <c r="N760" s="46" t="n">
        <v>0</v>
      </c>
      <c r="O760" s="46" t="n">
        <v>0</v>
      </c>
      <c r="P760" s="46" t="n">
        <v>36</v>
      </c>
      <c r="Q760" s="46"/>
      <c r="R760" s="46"/>
      <c r="S760" s="48"/>
      <c r="U760" s="48" t="n">
        <v>29</v>
      </c>
      <c r="V760" s="48" t="n">
        <v>68</v>
      </c>
      <c r="W760" s="49"/>
      <c r="X760" s="48" t="n">
        <v>80</v>
      </c>
      <c r="Z760" s="75" t="n">
        <v>30</v>
      </c>
      <c r="AA760" s="46" t="n">
        <v>850</v>
      </c>
      <c r="AB760" s="46" t="n">
        <v>114</v>
      </c>
      <c r="AC760" s="50" t="n">
        <f aca="false">(AB760/AA760)*100</f>
        <v>13.4117647058824</v>
      </c>
    </row>
    <row r="761" s="42" customFormat="true" ht="12.75" hidden="false" customHeight="false" outlineLevel="0" collapsed="false">
      <c r="A761" s="45" t="s">
        <v>442</v>
      </c>
      <c r="B761" s="46" t="n">
        <v>49</v>
      </c>
      <c r="C761" s="46" t="n">
        <v>9</v>
      </c>
      <c r="D761" s="46" t="n">
        <v>2</v>
      </c>
      <c r="E761" s="46" t="n">
        <v>44</v>
      </c>
      <c r="F761" s="46" t="n">
        <v>9</v>
      </c>
      <c r="G761" s="46" t="n">
        <v>14</v>
      </c>
      <c r="H761" s="46" t="n">
        <v>10</v>
      </c>
      <c r="I761" s="46" t="n">
        <v>1</v>
      </c>
      <c r="J761" s="46" t="n">
        <v>6</v>
      </c>
      <c r="K761" s="46" t="n">
        <v>14</v>
      </c>
      <c r="L761" s="46" t="n">
        <v>24</v>
      </c>
      <c r="M761" s="46" t="n">
        <v>0</v>
      </c>
      <c r="N761" s="46" t="n">
        <v>3</v>
      </c>
      <c r="O761" s="46" t="n">
        <v>0</v>
      </c>
      <c r="P761" s="46" t="n">
        <v>55</v>
      </c>
      <c r="Q761" s="46"/>
      <c r="R761" s="46"/>
      <c r="S761" s="48"/>
      <c r="U761" s="48" t="n">
        <v>41</v>
      </c>
      <c r="V761" s="48" t="n">
        <v>77</v>
      </c>
      <c r="W761" s="49"/>
      <c r="X761" s="48" t="n">
        <v>97</v>
      </c>
      <c r="Z761" s="75" t="n">
        <v>18</v>
      </c>
      <c r="AA761" s="46" t="n">
        <v>880</v>
      </c>
      <c r="AB761" s="46" t="n">
        <v>134</v>
      </c>
      <c r="AC761" s="50" t="n">
        <f aca="false">(AB761/AA761)*100</f>
        <v>15.2272727272727</v>
      </c>
    </row>
    <row r="762" s="42" customFormat="true" ht="12.75" hidden="false" customHeight="false" outlineLevel="0" collapsed="false">
      <c r="A762" s="45" t="s">
        <v>443</v>
      </c>
      <c r="B762" s="46" t="n">
        <v>95</v>
      </c>
      <c r="C762" s="46" t="n">
        <v>11</v>
      </c>
      <c r="D762" s="46" t="n">
        <v>14</v>
      </c>
      <c r="E762" s="46" t="n">
        <v>61</v>
      </c>
      <c r="F762" s="46" t="n">
        <v>4</v>
      </c>
      <c r="G762" s="46" t="n">
        <v>14</v>
      </c>
      <c r="H762" s="46" t="n">
        <v>17</v>
      </c>
      <c r="I762" s="46" t="n">
        <v>0</v>
      </c>
      <c r="J762" s="46" t="n">
        <v>15</v>
      </c>
      <c r="K762" s="46" t="n">
        <v>15</v>
      </c>
      <c r="L762" s="46" t="n">
        <v>71</v>
      </c>
      <c r="M762" s="46" t="n">
        <v>0</v>
      </c>
      <c r="N762" s="46" t="n">
        <v>1</v>
      </c>
      <c r="O762" s="46" t="n">
        <v>0</v>
      </c>
      <c r="P762" s="46" t="n">
        <v>66</v>
      </c>
      <c r="Q762" s="46"/>
      <c r="R762" s="46"/>
      <c r="S762" s="48"/>
      <c r="U762" s="48" t="n">
        <v>55</v>
      </c>
      <c r="V762" s="48" t="n">
        <v>132</v>
      </c>
      <c r="W762" s="49"/>
      <c r="X762" s="48" t="n">
        <v>138</v>
      </c>
      <c r="Z762" s="75" t="n">
        <v>12</v>
      </c>
      <c r="AA762" s="46" t="n">
        <v>811</v>
      </c>
      <c r="AB762" s="46" t="n">
        <v>213</v>
      </c>
      <c r="AC762" s="50" t="n">
        <f aca="false">(AB762/AA762)*100</f>
        <v>26.2638717632552</v>
      </c>
    </row>
    <row r="763" s="42" customFormat="true" ht="12.75" hidden="false" customHeight="false" outlineLevel="0" collapsed="false">
      <c r="A763" s="45" t="s">
        <v>444</v>
      </c>
      <c r="B763" s="46" t="n">
        <v>140</v>
      </c>
      <c r="C763" s="46" t="n">
        <v>18</v>
      </c>
      <c r="D763" s="46" t="n">
        <v>11</v>
      </c>
      <c r="E763" s="46" t="n">
        <v>86</v>
      </c>
      <c r="F763" s="46" t="n">
        <v>2</v>
      </c>
      <c r="G763" s="46" t="n">
        <v>24</v>
      </c>
      <c r="H763" s="46" t="n">
        <v>48</v>
      </c>
      <c r="I763" s="46" t="n">
        <v>1</v>
      </c>
      <c r="J763" s="46" t="n">
        <v>19</v>
      </c>
      <c r="K763" s="46" t="n">
        <v>22</v>
      </c>
      <c r="L763" s="46" t="n">
        <v>68</v>
      </c>
      <c r="M763" s="46" t="n">
        <v>1</v>
      </c>
      <c r="N763" s="46" t="n">
        <v>0</v>
      </c>
      <c r="O763" s="46" t="n">
        <v>0</v>
      </c>
      <c r="P763" s="46" t="n">
        <v>95</v>
      </c>
      <c r="Q763" s="46"/>
      <c r="R763" s="46"/>
      <c r="S763" s="48"/>
      <c r="U763" s="48" t="n">
        <v>74</v>
      </c>
      <c r="V763" s="48" t="n">
        <v>184</v>
      </c>
      <c r="W763" s="49"/>
      <c r="X763" s="48" t="n">
        <v>199</v>
      </c>
      <c r="Z763" s="75" t="n">
        <v>22</v>
      </c>
      <c r="AA763" s="46" t="n">
        <v>970</v>
      </c>
      <c r="AB763" s="46" t="n">
        <v>297</v>
      </c>
      <c r="AC763" s="50" t="n">
        <f aca="false">(AB763/AA763)*100</f>
        <v>30.6185567010309</v>
      </c>
    </row>
    <row r="764" s="42" customFormat="true" ht="12.75" hidden="false" customHeight="false" outlineLevel="0" collapsed="false">
      <c r="A764" s="45" t="s">
        <v>445</v>
      </c>
      <c r="B764" s="46" t="n">
        <v>33</v>
      </c>
      <c r="C764" s="46" t="n">
        <v>8</v>
      </c>
      <c r="D764" s="46" t="n">
        <v>3</v>
      </c>
      <c r="E764" s="46" t="n">
        <v>33</v>
      </c>
      <c r="F764" s="46" t="n">
        <v>1</v>
      </c>
      <c r="G764" s="46" t="n">
        <v>3</v>
      </c>
      <c r="H764" s="46" t="n">
        <v>2</v>
      </c>
      <c r="I764" s="46" t="n">
        <v>2</v>
      </c>
      <c r="J764" s="46" t="n">
        <v>7</v>
      </c>
      <c r="K764" s="46" t="n">
        <v>5</v>
      </c>
      <c r="L764" s="46" t="n">
        <v>24</v>
      </c>
      <c r="M764" s="46" t="n">
        <v>0</v>
      </c>
      <c r="N764" s="46" t="n">
        <v>1</v>
      </c>
      <c r="O764" s="46" t="n">
        <v>0</v>
      </c>
      <c r="P764" s="46" t="n">
        <v>32</v>
      </c>
      <c r="Q764" s="46"/>
      <c r="R764" s="46"/>
      <c r="S764" s="48"/>
      <c r="U764" s="48" t="n">
        <v>20</v>
      </c>
      <c r="V764" s="48" t="n">
        <v>61</v>
      </c>
      <c r="W764" s="49"/>
      <c r="X764" s="48" t="n">
        <v>66</v>
      </c>
      <c r="Z764" s="75" t="n">
        <v>18</v>
      </c>
      <c r="AA764" s="46" t="n">
        <v>845</v>
      </c>
      <c r="AB764" s="46" t="n">
        <v>84</v>
      </c>
      <c r="AC764" s="50" t="n">
        <f aca="false">(AB764/AA764)*100</f>
        <v>9.94082840236686</v>
      </c>
    </row>
    <row r="765" s="42" customFormat="true" ht="12.75" hidden="false" customHeight="false" outlineLevel="0" collapsed="false">
      <c r="A765" s="45" t="s">
        <v>446</v>
      </c>
      <c r="B765" s="46" t="n">
        <v>45</v>
      </c>
      <c r="C765" s="46" t="n">
        <v>13</v>
      </c>
      <c r="D765" s="46" t="n">
        <v>4</v>
      </c>
      <c r="E765" s="46" t="n">
        <v>40</v>
      </c>
      <c r="F765" s="46" t="n">
        <v>6</v>
      </c>
      <c r="G765" s="46" t="n">
        <v>7</v>
      </c>
      <c r="H765" s="46" t="n">
        <v>10</v>
      </c>
      <c r="I765" s="46" t="n">
        <v>0</v>
      </c>
      <c r="J765" s="46" t="n">
        <v>11</v>
      </c>
      <c r="K765" s="46" t="n">
        <v>9</v>
      </c>
      <c r="L765" s="46" t="n">
        <v>28</v>
      </c>
      <c r="M765" s="46" t="n">
        <v>0</v>
      </c>
      <c r="N765" s="46" t="n">
        <v>1</v>
      </c>
      <c r="O765" s="46" t="n">
        <v>0</v>
      </c>
      <c r="P765" s="46" t="n">
        <v>42</v>
      </c>
      <c r="Q765" s="46"/>
      <c r="R765" s="46"/>
      <c r="S765" s="48"/>
      <c r="U765" s="48" t="n">
        <v>33</v>
      </c>
      <c r="V765" s="48" t="n">
        <v>71</v>
      </c>
      <c r="W765" s="49"/>
      <c r="X765" s="48" t="n">
        <v>71</v>
      </c>
      <c r="Z765" s="75" t="n">
        <v>9</v>
      </c>
      <c r="AA765" s="46" t="n">
        <v>749</v>
      </c>
      <c r="AB765" s="46" t="n">
        <v>125</v>
      </c>
      <c r="AC765" s="50" t="n">
        <f aca="false">(AB765/AA765)*100</f>
        <v>16.6889185580774</v>
      </c>
    </row>
    <row r="766" s="42" customFormat="true" ht="12.75" hidden="false" customHeight="false" outlineLevel="0" collapsed="false">
      <c r="A766" s="45" t="s">
        <v>447</v>
      </c>
      <c r="B766" s="46" t="n">
        <v>13</v>
      </c>
      <c r="C766" s="46" t="n">
        <v>1</v>
      </c>
      <c r="D766" s="46" t="n">
        <v>1</v>
      </c>
      <c r="E766" s="46" t="n">
        <v>17</v>
      </c>
      <c r="F766" s="46" t="n">
        <v>0</v>
      </c>
      <c r="G766" s="46" t="n">
        <v>2</v>
      </c>
      <c r="H766" s="46" t="n">
        <v>4</v>
      </c>
      <c r="I766" s="46" t="n">
        <v>1</v>
      </c>
      <c r="J766" s="46" t="n">
        <v>3</v>
      </c>
      <c r="K766" s="46" t="n">
        <v>1</v>
      </c>
      <c r="L766" s="46" t="n">
        <v>4</v>
      </c>
      <c r="M766" s="46" t="n">
        <v>0</v>
      </c>
      <c r="N766" s="46" t="n">
        <v>0</v>
      </c>
      <c r="O766" s="46" t="n">
        <v>0</v>
      </c>
      <c r="P766" s="46" t="n">
        <v>16</v>
      </c>
      <c r="Q766" s="46"/>
      <c r="R766" s="46"/>
      <c r="S766" s="48"/>
      <c r="U766" s="48" t="n">
        <v>8</v>
      </c>
      <c r="V766" s="48" t="n">
        <v>22</v>
      </c>
      <c r="W766" s="49"/>
      <c r="X766" s="48" t="n">
        <v>23</v>
      </c>
      <c r="Z766" s="75" t="n">
        <v>2</v>
      </c>
      <c r="AA766" s="46" t="n">
        <v>767</v>
      </c>
      <c r="AB766" s="46" t="n">
        <v>36</v>
      </c>
      <c r="AC766" s="50" t="n">
        <f aca="false">(AB766/AA766)*100</f>
        <v>4.69361147327249</v>
      </c>
    </row>
    <row r="767" s="42" customFormat="true" ht="12.75" hidden="false" customHeight="false" outlineLevel="0" collapsed="false">
      <c r="A767" s="45" t="s">
        <v>448</v>
      </c>
      <c r="B767" s="46" t="n">
        <v>87</v>
      </c>
      <c r="C767" s="46" t="n">
        <v>26</v>
      </c>
      <c r="D767" s="46" t="n">
        <v>14</v>
      </c>
      <c r="E767" s="46" t="n">
        <v>94</v>
      </c>
      <c r="F767" s="46" t="n">
        <v>4</v>
      </c>
      <c r="G767" s="46" t="n">
        <v>26</v>
      </c>
      <c r="H767" s="46" t="n">
        <v>23</v>
      </c>
      <c r="I767" s="46" t="n">
        <v>0</v>
      </c>
      <c r="J767" s="46" t="n">
        <v>23</v>
      </c>
      <c r="K767" s="46" t="n">
        <v>17</v>
      </c>
      <c r="L767" s="46" t="n">
        <v>52</v>
      </c>
      <c r="M767" s="46" t="n">
        <v>0</v>
      </c>
      <c r="N767" s="46" t="n">
        <v>3</v>
      </c>
      <c r="O767" s="46" t="n">
        <v>0</v>
      </c>
      <c r="P767" s="46" t="n">
        <v>95</v>
      </c>
      <c r="Q767" s="46"/>
      <c r="R767" s="46"/>
      <c r="S767" s="48"/>
      <c r="U767" s="48" t="n">
        <v>58</v>
      </c>
      <c r="V767" s="48" t="n">
        <v>169</v>
      </c>
      <c r="W767" s="49"/>
      <c r="X767" s="48" t="n">
        <v>169</v>
      </c>
      <c r="Z767" s="75" t="n">
        <v>18</v>
      </c>
      <c r="AA767" s="46" t="n">
        <v>868</v>
      </c>
      <c r="AB767" s="46" t="n">
        <v>265</v>
      </c>
      <c r="AC767" s="50" t="n">
        <f aca="false">(AB767/AA767)*100</f>
        <v>30.5299539170507</v>
      </c>
    </row>
    <row r="768" s="42" customFormat="true" ht="12.75" hidden="false" customHeight="false" outlineLevel="0" collapsed="false">
      <c r="A768" s="45" t="s">
        <v>449</v>
      </c>
      <c r="B768" s="46" t="n">
        <v>92</v>
      </c>
      <c r="C768" s="46" t="n">
        <v>13</v>
      </c>
      <c r="D768" s="46" t="n">
        <v>7</v>
      </c>
      <c r="E768" s="46" t="n">
        <v>63</v>
      </c>
      <c r="F768" s="46" t="n">
        <v>5</v>
      </c>
      <c r="G768" s="46" t="n">
        <v>14</v>
      </c>
      <c r="H768" s="46" t="n">
        <v>20</v>
      </c>
      <c r="I768" s="46" t="n">
        <v>0</v>
      </c>
      <c r="J768" s="46" t="n">
        <v>14</v>
      </c>
      <c r="K768" s="46" t="n">
        <v>11</v>
      </c>
      <c r="L768" s="46" t="n">
        <v>55</v>
      </c>
      <c r="M768" s="46" t="n">
        <v>0</v>
      </c>
      <c r="N768" s="46" t="n">
        <v>0</v>
      </c>
      <c r="O768" s="46" t="n">
        <v>0</v>
      </c>
      <c r="P768" s="46" t="n">
        <v>66</v>
      </c>
      <c r="Q768" s="46"/>
      <c r="R768" s="46"/>
      <c r="S768" s="48"/>
      <c r="U768" s="48" t="n">
        <v>48</v>
      </c>
      <c r="V768" s="48" t="n">
        <v>132</v>
      </c>
      <c r="W768" s="49"/>
      <c r="X768" s="48" t="n">
        <v>132</v>
      </c>
      <c r="Z768" s="75" t="n">
        <v>13</v>
      </c>
      <c r="AA768" s="46" t="n">
        <v>709</v>
      </c>
      <c r="AB768" s="46" t="n">
        <v>207</v>
      </c>
      <c r="AC768" s="50" t="n">
        <f aca="false">(AB768/AA768)*100</f>
        <v>29.1960507757405</v>
      </c>
    </row>
    <row r="769" s="42" customFormat="true" ht="12.75" hidden="false" customHeight="false" outlineLevel="0" collapsed="false">
      <c r="A769" s="45" t="s">
        <v>450</v>
      </c>
      <c r="B769" s="46" t="n">
        <v>44</v>
      </c>
      <c r="C769" s="46" t="n">
        <v>18</v>
      </c>
      <c r="D769" s="46" t="n">
        <v>6</v>
      </c>
      <c r="E769" s="46" t="n">
        <v>98</v>
      </c>
      <c r="F769" s="46" t="n">
        <v>2</v>
      </c>
      <c r="G769" s="46" t="n">
        <v>26</v>
      </c>
      <c r="H769" s="46" t="n">
        <v>12</v>
      </c>
      <c r="I769" s="46" t="n">
        <v>2</v>
      </c>
      <c r="J769" s="46" t="n">
        <v>4</v>
      </c>
      <c r="K769" s="46" t="n">
        <v>11</v>
      </c>
      <c r="L769" s="46" t="n">
        <v>31</v>
      </c>
      <c r="M769" s="46" t="n">
        <v>0</v>
      </c>
      <c r="N769" s="46" t="n">
        <v>1</v>
      </c>
      <c r="O769" s="46" t="n">
        <v>1</v>
      </c>
      <c r="P769" s="46" t="n">
        <v>102</v>
      </c>
      <c r="Q769" s="46"/>
      <c r="R769" s="46"/>
      <c r="S769" s="48"/>
      <c r="U769" s="48" t="n">
        <v>42</v>
      </c>
      <c r="V769" s="48" t="n">
        <v>134</v>
      </c>
      <c r="W769" s="49"/>
      <c r="X769" s="48" t="n">
        <v>115</v>
      </c>
      <c r="Z769" s="75" t="n">
        <v>21</v>
      </c>
      <c r="AA769" s="46" t="n">
        <v>851</v>
      </c>
      <c r="AB769" s="46" t="n">
        <v>202</v>
      </c>
      <c r="AC769" s="50" t="n">
        <f aca="false">(AB769/AA769)*100</f>
        <v>23.7367802585194</v>
      </c>
    </row>
    <row r="770" s="42" customFormat="true" ht="12.75" hidden="false" customHeight="false" outlineLevel="0" collapsed="false">
      <c r="A770" s="45" t="s">
        <v>451</v>
      </c>
      <c r="B770" s="46" t="n">
        <v>104</v>
      </c>
      <c r="C770" s="46" t="n">
        <v>17</v>
      </c>
      <c r="D770" s="46" t="n">
        <v>11</v>
      </c>
      <c r="E770" s="46" t="n">
        <v>48</v>
      </c>
      <c r="F770" s="46" t="n">
        <v>2</v>
      </c>
      <c r="G770" s="46" t="n">
        <v>13</v>
      </c>
      <c r="H770" s="46" t="n">
        <v>36</v>
      </c>
      <c r="I770" s="46" t="n">
        <v>0</v>
      </c>
      <c r="J770" s="46" t="n">
        <v>21</v>
      </c>
      <c r="K770" s="46" t="n">
        <v>16</v>
      </c>
      <c r="L770" s="46" t="n">
        <v>43</v>
      </c>
      <c r="M770" s="46" t="n">
        <v>0</v>
      </c>
      <c r="N770" s="46" t="n">
        <v>5</v>
      </c>
      <c r="O770" s="46" t="n">
        <v>0</v>
      </c>
      <c r="P770" s="46" t="n">
        <v>53</v>
      </c>
      <c r="Q770" s="46"/>
      <c r="R770" s="46"/>
      <c r="S770" s="48"/>
      <c r="U770" s="48" t="n">
        <v>86</v>
      </c>
      <c r="V770" s="48" t="n">
        <v>81</v>
      </c>
      <c r="W770" s="49"/>
      <c r="X770" s="48" t="n">
        <v>128</v>
      </c>
      <c r="Z770" s="75" t="n">
        <v>27</v>
      </c>
      <c r="AA770" s="46" t="n">
        <v>910</v>
      </c>
      <c r="AB770" s="46" t="n">
        <v>211</v>
      </c>
      <c r="AC770" s="50" t="n">
        <f aca="false">(AB770/AA770)*100</f>
        <v>23.1868131868132</v>
      </c>
    </row>
    <row r="771" s="42" customFormat="true" ht="12.75" hidden="false" customHeight="false" outlineLevel="0" collapsed="false">
      <c r="A771" s="45" t="s">
        <v>452</v>
      </c>
      <c r="B771" s="46" t="n">
        <v>50</v>
      </c>
      <c r="C771" s="46" t="n">
        <v>18</v>
      </c>
      <c r="D771" s="46" t="n">
        <v>16</v>
      </c>
      <c r="E771" s="46" t="n">
        <v>58</v>
      </c>
      <c r="F771" s="46" t="n">
        <v>3</v>
      </c>
      <c r="G771" s="46" t="n">
        <v>4</v>
      </c>
      <c r="H771" s="46" t="n">
        <v>14</v>
      </c>
      <c r="I771" s="46" t="n">
        <v>1</v>
      </c>
      <c r="J771" s="46" t="n">
        <v>9</v>
      </c>
      <c r="K771" s="46" t="n">
        <v>16</v>
      </c>
      <c r="L771" s="46" t="n">
        <v>39</v>
      </c>
      <c r="M771" s="46" t="n">
        <v>0</v>
      </c>
      <c r="N771" s="46" t="n">
        <v>0</v>
      </c>
      <c r="O771" s="46" t="n">
        <v>0</v>
      </c>
      <c r="P771" s="46" t="n">
        <v>58</v>
      </c>
      <c r="Q771" s="46"/>
      <c r="R771" s="46"/>
      <c r="S771" s="48"/>
      <c r="U771" s="48" t="n">
        <v>33</v>
      </c>
      <c r="V771" s="48" t="n">
        <v>109</v>
      </c>
      <c r="W771" s="49"/>
      <c r="X771" s="48" t="n">
        <v>107</v>
      </c>
      <c r="Z771" s="75" t="n">
        <v>20</v>
      </c>
      <c r="AA771" s="46" t="n">
        <v>744</v>
      </c>
      <c r="AB771" s="46" t="n">
        <v>154</v>
      </c>
      <c r="AC771" s="50" t="n">
        <f aca="false">(AB771/AA771)*100</f>
        <v>20.6989247311828</v>
      </c>
    </row>
    <row r="772" s="42" customFormat="true" ht="12.75" hidden="false" customHeight="false" outlineLevel="0" collapsed="false">
      <c r="A772" s="45" t="s">
        <v>453</v>
      </c>
      <c r="B772" s="46" t="n">
        <v>8</v>
      </c>
      <c r="C772" s="46" t="n">
        <v>8</v>
      </c>
      <c r="D772" s="46" t="n">
        <v>5</v>
      </c>
      <c r="E772" s="46" t="n">
        <v>24</v>
      </c>
      <c r="F772" s="46"/>
      <c r="G772" s="46" t="n">
        <v>1</v>
      </c>
      <c r="H772" s="46" t="n">
        <v>6</v>
      </c>
      <c r="I772" s="46" t="n">
        <v>0</v>
      </c>
      <c r="J772" s="46" t="n">
        <v>6</v>
      </c>
      <c r="K772" s="46" t="n">
        <v>1</v>
      </c>
      <c r="L772" s="46" t="n">
        <v>8</v>
      </c>
      <c r="M772" s="46" t="n">
        <v>0</v>
      </c>
      <c r="N772" s="46" t="n">
        <v>0</v>
      </c>
      <c r="O772" s="46" t="n">
        <v>0</v>
      </c>
      <c r="P772" s="46" t="n">
        <v>23</v>
      </c>
      <c r="Q772" s="46"/>
      <c r="R772" s="46"/>
      <c r="S772" s="48"/>
      <c r="U772" s="48" t="n">
        <v>15</v>
      </c>
      <c r="V772" s="48" t="n">
        <v>31</v>
      </c>
      <c r="W772" s="49"/>
      <c r="X772" s="48" t="n">
        <v>34</v>
      </c>
      <c r="Z772" s="75" t="n">
        <v>11</v>
      </c>
      <c r="AA772" s="46" t="n">
        <v>688</v>
      </c>
      <c r="AB772" s="46" t="n">
        <v>50</v>
      </c>
      <c r="AC772" s="50" t="n">
        <f aca="false">(AB772/AA772)*100</f>
        <v>7.26744186046512</v>
      </c>
    </row>
    <row r="773" s="42" customFormat="true" ht="12.75" hidden="false" customHeight="false" outlineLevel="0" collapsed="false">
      <c r="A773" s="45" t="s">
        <v>454</v>
      </c>
      <c r="B773" s="46" t="n">
        <v>52</v>
      </c>
      <c r="C773" s="46" t="n">
        <v>25</v>
      </c>
      <c r="D773" s="46" t="n">
        <v>15</v>
      </c>
      <c r="E773" s="46" t="n">
        <v>95</v>
      </c>
      <c r="F773" s="46" t="n">
        <v>2</v>
      </c>
      <c r="G773" s="46" t="n">
        <v>13</v>
      </c>
      <c r="H773" s="46" t="n">
        <v>18</v>
      </c>
      <c r="I773" s="46" t="n">
        <v>1</v>
      </c>
      <c r="J773" s="46" t="n">
        <v>12</v>
      </c>
      <c r="K773" s="46" t="n">
        <v>9</v>
      </c>
      <c r="L773" s="46" t="n">
        <v>50</v>
      </c>
      <c r="M773" s="46" t="n">
        <v>0</v>
      </c>
      <c r="N773" s="46" t="n">
        <v>2</v>
      </c>
      <c r="O773" s="46" t="n">
        <v>1</v>
      </c>
      <c r="P773" s="46" t="n">
        <v>110</v>
      </c>
      <c r="Q773" s="46"/>
      <c r="R773" s="46"/>
      <c r="S773" s="48"/>
      <c r="U773" s="48" t="n">
        <v>44</v>
      </c>
      <c r="V773" s="48" t="n">
        <v>158</v>
      </c>
      <c r="W773" s="49"/>
      <c r="X773" s="48" t="n">
        <v>145</v>
      </c>
      <c r="Z773" s="75" t="n">
        <v>18</v>
      </c>
      <c r="AA773" s="46" t="n">
        <v>790</v>
      </c>
      <c r="AB773" s="46" t="n">
        <v>220</v>
      </c>
      <c r="AC773" s="50" t="n">
        <f aca="false">(AB773/AA773)*100</f>
        <v>27.8481012658228</v>
      </c>
    </row>
    <row r="774" s="42" customFormat="true" ht="12.75" hidden="false" customHeight="false" outlineLevel="0" collapsed="false">
      <c r="A774" s="45" t="s">
        <v>455</v>
      </c>
      <c r="B774" s="46" t="n">
        <v>23</v>
      </c>
      <c r="C774" s="46" t="n">
        <v>10</v>
      </c>
      <c r="D774" s="46" t="n">
        <v>9</v>
      </c>
      <c r="E774" s="46" t="n">
        <v>39</v>
      </c>
      <c r="F774" s="46" t="n">
        <v>4</v>
      </c>
      <c r="G774" s="46" t="n">
        <v>7</v>
      </c>
      <c r="H774" s="46" t="n">
        <v>9</v>
      </c>
      <c r="I774" s="46" t="n">
        <v>0</v>
      </c>
      <c r="J774" s="46" t="n">
        <v>6</v>
      </c>
      <c r="K774" s="46" t="n">
        <v>6</v>
      </c>
      <c r="L774" s="46" t="n">
        <v>18</v>
      </c>
      <c r="M774" s="46" t="n">
        <v>0</v>
      </c>
      <c r="N774" s="46" t="n">
        <v>0</v>
      </c>
      <c r="O774" s="46" t="n">
        <v>0</v>
      </c>
      <c r="P774" s="46" t="n">
        <v>48</v>
      </c>
      <c r="Q774" s="46"/>
      <c r="R774" s="46"/>
      <c r="S774" s="48"/>
      <c r="U774" s="48" t="n">
        <v>22</v>
      </c>
      <c r="V774" s="48" t="n">
        <v>59</v>
      </c>
      <c r="W774" s="49"/>
      <c r="X774" s="48" t="n">
        <v>57</v>
      </c>
      <c r="Z774" s="75" t="n">
        <v>17</v>
      </c>
      <c r="AA774" s="46" t="n">
        <v>873</v>
      </c>
      <c r="AB774" s="46" t="n">
        <v>104</v>
      </c>
      <c r="AC774" s="50" t="n">
        <f aca="false">(AB774/AA774)*100</f>
        <v>11.9129438717068</v>
      </c>
    </row>
    <row r="775" s="42" customFormat="true" ht="12.75" hidden="false" customHeight="false" outlineLevel="0" collapsed="false">
      <c r="A775" s="45" t="s">
        <v>456</v>
      </c>
      <c r="B775" s="46" t="n">
        <v>77</v>
      </c>
      <c r="C775" s="46" t="n">
        <v>20</v>
      </c>
      <c r="D775" s="46" t="n">
        <v>6</v>
      </c>
      <c r="E775" s="46" t="n">
        <v>65</v>
      </c>
      <c r="F775" s="46" t="n">
        <v>6</v>
      </c>
      <c r="G775" s="46" t="n">
        <v>21</v>
      </c>
      <c r="H775" s="46" t="n">
        <v>15</v>
      </c>
      <c r="I775" s="46" t="n">
        <v>0</v>
      </c>
      <c r="J775" s="46" t="n">
        <v>17</v>
      </c>
      <c r="K775" s="46" t="n">
        <v>14</v>
      </c>
      <c r="L775" s="46" t="n">
        <v>43</v>
      </c>
      <c r="M775" s="46" t="n">
        <v>1</v>
      </c>
      <c r="N775" s="46" t="n">
        <v>1</v>
      </c>
      <c r="O775" s="46" t="n">
        <v>0</v>
      </c>
      <c r="P775" s="46" t="n">
        <v>76</v>
      </c>
      <c r="Q775" s="46"/>
      <c r="R775" s="46"/>
      <c r="S775" s="48"/>
      <c r="U775" s="48" t="n">
        <v>58</v>
      </c>
      <c r="V775" s="48" t="n">
        <v>128</v>
      </c>
      <c r="W775" s="49"/>
      <c r="X775" s="48" t="n">
        <v>133</v>
      </c>
      <c r="Z775" s="75" t="n">
        <v>14</v>
      </c>
      <c r="AA775" s="46" t="n">
        <v>835</v>
      </c>
      <c r="AB775" s="46" t="n">
        <v>220</v>
      </c>
      <c r="AC775" s="50" t="n">
        <f aca="false">(AB775/AA775)*100</f>
        <v>26.3473053892216</v>
      </c>
    </row>
    <row r="776" s="42" customFormat="true" ht="12.75" hidden="false" customHeight="false" outlineLevel="0" collapsed="false">
      <c r="A776" s="45" t="s">
        <v>457</v>
      </c>
      <c r="B776" s="46" t="n">
        <v>18</v>
      </c>
      <c r="C776" s="46" t="n">
        <v>5</v>
      </c>
      <c r="D776" s="46" t="n">
        <v>6</v>
      </c>
      <c r="E776" s="46" t="n">
        <v>17</v>
      </c>
      <c r="F776" s="46" t="n">
        <v>0</v>
      </c>
      <c r="G776" s="46" t="n">
        <v>1</v>
      </c>
      <c r="H776" s="46" t="n">
        <v>3</v>
      </c>
      <c r="I776" s="46" t="n">
        <v>0</v>
      </c>
      <c r="J776" s="46" t="n">
        <v>5</v>
      </c>
      <c r="K776" s="46" t="n">
        <v>6</v>
      </c>
      <c r="L776" s="46" t="n">
        <v>10</v>
      </c>
      <c r="M776" s="46" t="n">
        <v>0</v>
      </c>
      <c r="N776" s="46" t="n">
        <v>3</v>
      </c>
      <c r="O776" s="46" t="n">
        <v>1</v>
      </c>
      <c r="P776" s="46" t="n">
        <v>16</v>
      </c>
      <c r="Q776" s="46"/>
      <c r="R776" s="46"/>
      <c r="S776" s="48"/>
      <c r="U776" s="48" t="n">
        <v>17</v>
      </c>
      <c r="V776" s="48" t="n">
        <v>28</v>
      </c>
      <c r="W776" s="49"/>
      <c r="X776" s="48" t="n">
        <v>37</v>
      </c>
      <c r="Z776" s="75" t="n">
        <v>14</v>
      </c>
      <c r="AA776" s="46" t="n">
        <v>829</v>
      </c>
      <c r="AB776" s="46" t="n">
        <v>47</v>
      </c>
      <c r="AC776" s="50" t="n">
        <f aca="false">(AB776/AA776)*100</f>
        <v>5.66948130277443</v>
      </c>
    </row>
    <row r="777" s="42" customFormat="true" ht="12.75" hidden="false" customHeight="false" outlineLevel="0" collapsed="false">
      <c r="A777" s="45" t="s">
        <v>458</v>
      </c>
      <c r="B777" s="46" t="n">
        <v>108</v>
      </c>
      <c r="C777" s="46" t="n">
        <v>16</v>
      </c>
      <c r="D777" s="46" t="n">
        <v>27</v>
      </c>
      <c r="E777" s="46" t="n">
        <v>41</v>
      </c>
      <c r="F777" s="46" t="n">
        <v>4</v>
      </c>
      <c r="G777" s="46" t="n">
        <v>15</v>
      </c>
      <c r="H777" s="46" t="n">
        <v>12</v>
      </c>
      <c r="I777" s="46" t="n">
        <v>0</v>
      </c>
      <c r="J777" s="46" t="n">
        <v>38</v>
      </c>
      <c r="K777" s="46" t="n">
        <v>13</v>
      </c>
      <c r="L777" s="46" t="n">
        <v>68</v>
      </c>
      <c r="M777" s="46" t="n">
        <v>3</v>
      </c>
      <c r="N777" s="46" t="n">
        <v>2</v>
      </c>
      <c r="O777" s="46" t="n">
        <v>0</v>
      </c>
      <c r="P777" s="46" t="n">
        <v>57</v>
      </c>
      <c r="Q777" s="46"/>
      <c r="R777" s="46"/>
      <c r="S777" s="48"/>
      <c r="U777" s="48" t="n">
        <v>95</v>
      </c>
      <c r="V777" s="48" t="n">
        <v>97</v>
      </c>
      <c r="W777" s="49"/>
      <c r="X777" s="48" t="n">
        <v>146</v>
      </c>
      <c r="Z777" s="75" t="n">
        <v>12</v>
      </c>
      <c r="AA777" s="46" t="n">
        <v>801</v>
      </c>
      <c r="AB777" s="46" t="n">
        <v>254</v>
      </c>
      <c r="AC777" s="50" t="n">
        <f aca="false">(AB777/AA777)*100</f>
        <v>31.7103620474407</v>
      </c>
    </row>
    <row r="778" s="42" customFormat="true" ht="12.75" hidden="false" customHeight="false" outlineLevel="0" collapsed="false">
      <c r="A778" s="45" t="s">
        <v>459</v>
      </c>
      <c r="B778" s="46" t="n">
        <v>15</v>
      </c>
      <c r="C778" s="46" t="n">
        <v>0</v>
      </c>
      <c r="D778" s="46" t="n">
        <v>1</v>
      </c>
      <c r="E778" s="46" t="n">
        <v>0</v>
      </c>
      <c r="F778" s="46" t="n">
        <v>0</v>
      </c>
      <c r="G778" s="46" t="n">
        <v>0</v>
      </c>
      <c r="H778" s="46" t="n">
        <v>1</v>
      </c>
      <c r="I778" s="46" t="n">
        <v>1</v>
      </c>
      <c r="J778" s="46" t="n">
        <v>5</v>
      </c>
      <c r="K778" s="46" t="n">
        <v>1</v>
      </c>
      <c r="L778" s="46" t="n">
        <v>4</v>
      </c>
      <c r="M778" s="46" t="n">
        <v>1</v>
      </c>
      <c r="N778" s="46" t="n">
        <v>0</v>
      </c>
      <c r="O778" s="46" t="n">
        <v>0</v>
      </c>
      <c r="P778" s="46" t="n">
        <v>0</v>
      </c>
      <c r="Q778" s="46"/>
      <c r="R778" s="46"/>
      <c r="S778" s="48"/>
      <c r="U778" s="48" t="n">
        <v>6</v>
      </c>
      <c r="V778" s="48" t="n">
        <v>7</v>
      </c>
      <c r="W778" s="49"/>
      <c r="X778" s="48" t="n">
        <v>11</v>
      </c>
      <c r="Z778" s="75" t="n">
        <v>0</v>
      </c>
      <c r="AA778" s="46" t="n">
        <v>29</v>
      </c>
      <c r="AB778" s="46" t="n">
        <v>16</v>
      </c>
      <c r="AC778" s="50" t="n">
        <f aca="false">(AB778/AA778)*100</f>
        <v>55.1724137931034</v>
      </c>
    </row>
    <row r="779" s="42" customFormat="true" ht="12.75" hidden="false" customHeight="false" outlineLevel="0" collapsed="false">
      <c r="A779" s="45" t="s">
        <v>460</v>
      </c>
      <c r="B779" s="46" t="n">
        <v>113</v>
      </c>
      <c r="C779" s="46" t="n">
        <v>16</v>
      </c>
      <c r="D779" s="46" t="n">
        <v>13</v>
      </c>
      <c r="E779" s="46" t="n">
        <v>35</v>
      </c>
      <c r="F779" s="46" t="n">
        <v>11</v>
      </c>
      <c r="G779" s="46" t="n">
        <v>18</v>
      </c>
      <c r="H779" s="46" t="n">
        <v>11</v>
      </c>
      <c r="I779" s="46" t="n">
        <v>2</v>
      </c>
      <c r="J779" s="46" t="n">
        <v>14</v>
      </c>
      <c r="K779" s="46" t="n">
        <v>19</v>
      </c>
      <c r="L779" s="46" t="n">
        <v>83</v>
      </c>
      <c r="M779" s="46" t="n">
        <v>1</v>
      </c>
      <c r="N779" s="46" t="n">
        <v>1</v>
      </c>
      <c r="O779" s="46" t="n">
        <v>0</v>
      </c>
      <c r="P779" s="46" t="n">
        <v>50</v>
      </c>
      <c r="Q779" s="46"/>
      <c r="R779" s="46"/>
      <c r="S779" s="48"/>
      <c r="U779" s="48" t="n">
        <v>81</v>
      </c>
      <c r="V779" s="48" t="n">
        <v>104</v>
      </c>
      <c r="W779" s="49"/>
      <c r="X779" s="48" t="n">
        <v>150</v>
      </c>
      <c r="Z779" s="75" t="n">
        <v>4</v>
      </c>
      <c r="AA779" s="46" t="n">
        <v>883</v>
      </c>
      <c r="AB779" s="46" t="n">
        <v>222</v>
      </c>
      <c r="AC779" s="50" t="n">
        <f aca="false">(AB779/AA779)*100</f>
        <v>25.1415628539071</v>
      </c>
    </row>
    <row r="780" s="42" customFormat="true" ht="12.75" hidden="false" customHeight="false" outlineLevel="0" collapsed="false">
      <c r="A780" s="45" t="s">
        <v>461</v>
      </c>
      <c r="B780" s="46" t="n">
        <v>22</v>
      </c>
      <c r="C780" s="46" t="n">
        <v>5</v>
      </c>
      <c r="D780" s="46" t="n">
        <v>0</v>
      </c>
      <c r="E780" s="46" t="n">
        <v>16</v>
      </c>
      <c r="F780" s="46" t="n">
        <v>4</v>
      </c>
      <c r="G780" s="46" t="n">
        <v>10</v>
      </c>
      <c r="H780" s="46" t="n">
        <v>5</v>
      </c>
      <c r="I780" s="46" t="n">
        <v>0</v>
      </c>
      <c r="J780" s="46" t="n">
        <v>2</v>
      </c>
      <c r="K780" s="46" t="n">
        <v>4</v>
      </c>
      <c r="L780" s="46" t="n">
        <v>11</v>
      </c>
      <c r="M780" s="46" t="n">
        <v>1</v>
      </c>
      <c r="N780" s="46" t="n">
        <v>3</v>
      </c>
      <c r="O780" s="46" t="n">
        <v>0</v>
      </c>
      <c r="P780" s="46" t="n">
        <v>21</v>
      </c>
      <c r="Q780" s="46"/>
      <c r="R780" s="46"/>
      <c r="S780" s="48"/>
      <c r="U780" s="48" t="n">
        <v>22</v>
      </c>
      <c r="V780" s="48" t="n">
        <v>27</v>
      </c>
      <c r="W780" s="49"/>
      <c r="X780" s="48" t="n">
        <v>43</v>
      </c>
      <c r="Z780" s="75" t="n">
        <v>1</v>
      </c>
      <c r="AA780" s="46" t="n">
        <v>188</v>
      </c>
      <c r="AB780" s="46" t="n">
        <v>64</v>
      </c>
      <c r="AC780" s="50" t="n">
        <f aca="false">(AB780/AA780)*100</f>
        <v>34.0425531914894</v>
      </c>
    </row>
    <row r="781" s="42" customFormat="true" ht="12.75" hidden="false" customHeight="false" outlineLevel="0" collapsed="false">
      <c r="A781" s="45" t="s">
        <v>462</v>
      </c>
      <c r="B781" s="46" t="n">
        <v>52</v>
      </c>
      <c r="C781" s="46" t="n">
        <v>1</v>
      </c>
      <c r="D781" s="46" t="n">
        <v>2</v>
      </c>
      <c r="E781" s="46" t="n">
        <v>18</v>
      </c>
      <c r="F781" s="46" t="n">
        <v>3</v>
      </c>
      <c r="G781" s="46" t="n">
        <v>6</v>
      </c>
      <c r="H781" s="46" t="n">
        <v>2</v>
      </c>
      <c r="I781" s="46" t="n">
        <v>0</v>
      </c>
      <c r="J781" s="46" t="n">
        <v>12</v>
      </c>
      <c r="K781" s="46" t="n">
        <v>12</v>
      </c>
      <c r="L781" s="46" t="n">
        <v>25</v>
      </c>
      <c r="M781" s="46" t="n">
        <v>0</v>
      </c>
      <c r="N781" s="46" t="n">
        <v>1</v>
      </c>
      <c r="O781" s="46" t="n">
        <v>0</v>
      </c>
      <c r="P781" s="46" t="n">
        <v>27</v>
      </c>
      <c r="Q781" s="46"/>
      <c r="R781" s="46"/>
      <c r="S781" s="48"/>
      <c r="U781" s="48" t="n">
        <v>33</v>
      </c>
      <c r="V781" s="48" t="n">
        <v>30</v>
      </c>
      <c r="W781" s="49"/>
      <c r="X781" s="48" t="n">
        <v>48</v>
      </c>
      <c r="Z781" s="75" t="n">
        <v>13</v>
      </c>
      <c r="AA781" s="46" t="n">
        <v>391</v>
      </c>
      <c r="AB781" s="46" t="n">
        <v>89</v>
      </c>
      <c r="AC781" s="50" t="n">
        <f aca="false">(AB781/AA781)*100</f>
        <v>22.7621483375959</v>
      </c>
    </row>
    <row r="782" s="42" customFormat="true" ht="12.75" hidden="false" customHeight="false" outlineLevel="0" collapsed="false">
      <c r="A782" s="45" t="s">
        <v>463</v>
      </c>
      <c r="B782" s="46" t="n">
        <v>45</v>
      </c>
      <c r="C782" s="46" t="n">
        <v>5</v>
      </c>
      <c r="D782" s="46" t="n">
        <v>5</v>
      </c>
      <c r="E782" s="46" t="n">
        <v>24</v>
      </c>
      <c r="F782" s="46" t="n">
        <v>8</v>
      </c>
      <c r="G782" s="46" t="n">
        <v>10</v>
      </c>
      <c r="H782" s="46" t="n">
        <v>1</v>
      </c>
      <c r="I782" s="46" t="n">
        <v>1</v>
      </c>
      <c r="J782" s="46" t="n">
        <v>4</v>
      </c>
      <c r="K782" s="46" t="n">
        <v>8</v>
      </c>
      <c r="L782" s="46" t="n">
        <v>38</v>
      </c>
      <c r="M782" s="46" t="n">
        <v>1</v>
      </c>
      <c r="N782" s="46" t="n">
        <v>3</v>
      </c>
      <c r="O782" s="46" t="n">
        <v>0</v>
      </c>
      <c r="P782" s="46" t="n">
        <v>37</v>
      </c>
      <c r="Q782" s="46"/>
      <c r="R782" s="46"/>
      <c r="S782" s="48"/>
      <c r="U782" s="48" t="n">
        <v>44</v>
      </c>
      <c r="V782" s="48" t="n">
        <v>45</v>
      </c>
      <c r="W782" s="49"/>
      <c r="X782" s="48" t="n">
        <v>61</v>
      </c>
      <c r="Z782" s="75" t="n">
        <v>3</v>
      </c>
      <c r="AA782" s="46" t="n">
        <v>369</v>
      </c>
      <c r="AB782" s="46" t="n">
        <v>117</v>
      </c>
      <c r="AC782" s="50" t="n">
        <f aca="false">(AB782/AA782)*100</f>
        <v>31.7073170731707</v>
      </c>
    </row>
    <row r="783" s="42" customFormat="true" ht="12.75" hidden="false" customHeight="false" outlineLevel="0" collapsed="false">
      <c r="A783" s="45" t="s">
        <v>464</v>
      </c>
      <c r="B783" s="46" t="n">
        <v>10</v>
      </c>
      <c r="C783" s="46" t="n">
        <v>2</v>
      </c>
      <c r="D783" s="46" t="n">
        <v>0</v>
      </c>
      <c r="E783" s="46" t="n">
        <v>0</v>
      </c>
      <c r="F783" s="46" t="n">
        <v>1</v>
      </c>
      <c r="G783" s="46" t="n">
        <v>4</v>
      </c>
      <c r="H783" s="46" t="n">
        <v>1</v>
      </c>
      <c r="I783" s="46" t="n">
        <v>0</v>
      </c>
      <c r="J783" s="46" t="n">
        <v>5</v>
      </c>
      <c r="K783" s="46" t="n">
        <v>0</v>
      </c>
      <c r="L783" s="46" t="n">
        <v>4</v>
      </c>
      <c r="M783" s="46" t="n">
        <v>0</v>
      </c>
      <c r="N783" s="46" t="n">
        <v>1</v>
      </c>
      <c r="O783" s="46" t="n">
        <v>0</v>
      </c>
      <c r="P783" s="46" t="n">
        <v>4</v>
      </c>
      <c r="Q783" s="46"/>
      <c r="R783" s="46"/>
      <c r="S783" s="48"/>
      <c r="U783" s="48" t="n">
        <v>14</v>
      </c>
      <c r="V783" s="48" t="n">
        <v>3</v>
      </c>
      <c r="W783" s="49"/>
      <c r="X783" s="48" t="n">
        <v>15</v>
      </c>
      <c r="Z783" s="75" t="n">
        <v>0</v>
      </c>
      <c r="AA783" s="46" t="n">
        <v>69</v>
      </c>
      <c r="AB783" s="46" t="n">
        <v>18</v>
      </c>
      <c r="AC783" s="50" t="n">
        <f aca="false">(AB783/AA783)*100</f>
        <v>26.0869565217391</v>
      </c>
    </row>
    <row r="784" s="42" customFormat="true" ht="12.75" hidden="false" customHeight="false" outlineLevel="0" collapsed="false">
      <c r="A784" s="45" t="s">
        <v>465</v>
      </c>
      <c r="B784" s="46" t="n">
        <v>21</v>
      </c>
      <c r="C784" s="46" t="n">
        <v>2</v>
      </c>
      <c r="D784" s="46" t="n">
        <v>5</v>
      </c>
      <c r="E784" s="46" t="n">
        <v>13</v>
      </c>
      <c r="F784" s="46" t="n">
        <v>3</v>
      </c>
      <c r="G784" s="46" t="n">
        <v>6</v>
      </c>
      <c r="H784" s="46" t="n">
        <v>1</v>
      </c>
      <c r="I784" s="46" t="n">
        <v>0</v>
      </c>
      <c r="J784" s="46" t="n">
        <v>7</v>
      </c>
      <c r="K784" s="46" t="n">
        <v>4</v>
      </c>
      <c r="L784" s="46" t="n">
        <v>15</v>
      </c>
      <c r="M784" s="46" t="n">
        <v>0</v>
      </c>
      <c r="N784" s="46" t="n">
        <v>0</v>
      </c>
      <c r="O784" s="46" t="n">
        <v>0</v>
      </c>
      <c r="P784" s="46" t="n">
        <v>18</v>
      </c>
      <c r="Q784" s="46"/>
      <c r="R784" s="46"/>
      <c r="S784" s="48"/>
      <c r="U784" s="48" t="n">
        <v>18</v>
      </c>
      <c r="V784" s="48" t="n">
        <v>30</v>
      </c>
      <c r="W784" s="49"/>
      <c r="X784" s="48" t="n">
        <v>35</v>
      </c>
      <c r="Z784" s="75" t="n">
        <v>6</v>
      </c>
      <c r="AA784" s="46" t="n">
        <v>222</v>
      </c>
      <c r="AB784" s="46" t="n">
        <v>57</v>
      </c>
      <c r="AC784" s="50" t="n">
        <f aca="false">(AB784/AA784)*100</f>
        <v>25.6756756756757</v>
      </c>
    </row>
    <row r="785" s="42" customFormat="true" ht="12.75" hidden="false" customHeight="false" outlineLevel="0" collapsed="false">
      <c r="A785" s="45" t="s">
        <v>466</v>
      </c>
      <c r="B785" s="46" t="n">
        <v>75</v>
      </c>
      <c r="C785" s="46" t="n">
        <v>16</v>
      </c>
      <c r="D785" s="46" t="n">
        <v>9</v>
      </c>
      <c r="E785" s="46" t="n">
        <v>64</v>
      </c>
      <c r="F785" s="46" t="n">
        <v>10</v>
      </c>
      <c r="G785" s="46" t="n">
        <v>36</v>
      </c>
      <c r="H785" s="46" t="n">
        <v>14</v>
      </c>
      <c r="I785" s="46" t="n">
        <v>0</v>
      </c>
      <c r="J785" s="46" t="n">
        <v>17</v>
      </c>
      <c r="K785" s="46" t="n">
        <v>12</v>
      </c>
      <c r="L785" s="46" t="n">
        <v>46</v>
      </c>
      <c r="M785" s="46" t="n">
        <v>2</v>
      </c>
      <c r="N785" s="46" t="n">
        <v>3</v>
      </c>
      <c r="O785" s="46" t="n">
        <v>0</v>
      </c>
      <c r="P785" s="46" t="n">
        <v>102</v>
      </c>
      <c r="Q785" s="46"/>
      <c r="R785" s="46"/>
      <c r="S785" s="48"/>
      <c r="U785" s="48" t="n">
        <v>74</v>
      </c>
      <c r="V785" s="48" t="n">
        <v>113</v>
      </c>
      <c r="W785" s="49"/>
      <c r="X785" s="48" t="n">
        <v>168</v>
      </c>
      <c r="Z785" s="75" t="n">
        <v>12</v>
      </c>
      <c r="AA785" s="46" t="n">
        <v>841</v>
      </c>
      <c r="AB785" s="46" t="n">
        <v>231</v>
      </c>
      <c r="AC785" s="50" t="n">
        <f aca="false">(AB785/AA785)*100</f>
        <v>27.4673008323424</v>
      </c>
    </row>
    <row r="786" s="42" customFormat="true" ht="12.75" hidden="false" customHeight="false" outlineLevel="0" collapsed="false">
      <c r="A786" s="45" t="s">
        <v>467</v>
      </c>
      <c r="B786" s="46" t="n">
        <v>54</v>
      </c>
      <c r="C786" s="46" t="n">
        <v>18</v>
      </c>
      <c r="D786" s="46" t="n">
        <v>5</v>
      </c>
      <c r="E786" s="46" t="n">
        <v>10</v>
      </c>
      <c r="F786" s="46" t="n">
        <v>6</v>
      </c>
      <c r="G786" s="46" t="n">
        <v>8</v>
      </c>
      <c r="H786" s="46" t="n">
        <v>36</v>
      </c>
      <c r="I786" s="46" t="n">
        <v>1</v>
      </c>
      <c r="J786" s="46" t="n">
        <v>13</v>
      </c>
      <c r="K786" s="46" t="n">
        <v>4</v>
      </c>
      <c r="L786" s="46" t="n">
        <v>14</v>
      </c>
      <c r="M786" s="46" t="n">
        <v>1</v>
      </c>
      <c r="N786" s="46" t="n">
        <v>1</v>
      </c>
      <c r="O786" s="46" t="n">
        <v>2</v>
      </c>
      <c r="P786" s="46" t="n">
        <v>23</v>
      </c>
      <c r="Q786" s="46"/>
      <c r="R786" s="46"/>
      <c r="S786" s="48"/>
      <c r="U786" s="48" t="n">
        <v>43</v>
      </c>
      <c r="V786" s="48" t="n">
        <v>51</v>
      </c>
      <c r="W786" s="49"/>
      <c r="X786" s="48" t="n">
        <v>80</v>
      </c>
      <c r="Z786" s="75" t="n">
        <v>7</v>
      </c>
      <c r="AA786" s="46" t="n">
        <v>382</v>
      </c>
      <c r="AB786" s="46" t="n">
        <v>112</v>
      </c>
      <c r="AC786" s="50" t="n">
        <f aca="false">(AB786/AA786)*100</f>
        <v>29.3193717277487</v>
      </c>
    </row>
    <row r="787" s="42" customFormat="true" ht="12.75" hidden="false" customHeight="false" outlineLevel="0" collapsed="false">
      <c r="A787" s="45" t="s">
        <v>468</v>
      </c>
      <c r="B787" s="46" t="n">
        <v>147</v>
      </c>
      <c r="C787" s="46" t="n">
        <v>33</v>
      </c>
      <c r="D787" s="46" t="n">
        <v>26</v>
      </c>
      <c r="E787" s="46" t="n">
        <v>81</v>
      </c>
      <c r="F787" s="46" t="n">
        <v>4</v>
      </c>
      <c r="G787" s="46" t="n">
        <v>30</v>
      </c>
      <c r="H787" s="46" t="n">
        <v>34</v>
      </c>
      <c r="I787" s="46" t="n">
        <v>2</v>
      </c>
      <c r="J787" s="46" t="n">
        <v>25</v>
      </c>
      <c r="K787" s="46" t="n">
        <v>15</v>
      </c>
      <c r="L787" s="46" t="n">
        <v>99</v>
      </c>
      <c r="M787" s="46" t="n">
        <v>4</v>
      </c>
      <c r="N787" s="46" t="n">
        <v>6</v>
      </c>
      <c r="O787" s="46" t="n">
        <v>0</v>
      </c>
      <c r="P787" s="46" t="n">
        <v>101</v>
      </c>
      <c r="Q787" s="46"/>
      <c r="R787" s="46"/>
      <c r="S787" s="48"/>
      <c r="U787" s="48" t="n">
        <v>117</v>
      </c>
      <c r="V787" s="48" t="n">
        <v>168</v>
      </c>
      <c r="W787" s="49"/>
      <c r="X787" s="48" t="n">
        <v>230</v>
      </c>
      <c r="Z787" s="75" t="n">
        <v>16</v>
      </c>
      <c r="AA787" s="46" t="n">
        <v>1099</v>
      </c>
      <c r="AB787" s="46" t="n">
        <v>363</v>
      </c>
      <c r="AC787" s="50" t="n">
        <f aca="false">(AB787/AA787)*100</f>
        <v>33.0300272975432</v>
      </c>
    </row>
    <row r="788" s="42" customFormat="true" ht="13.5" hidden="false" customHeight="false" outlineLevel="0" collapsed="false">
      <c r="A788" s="45" t="s">
        <v>469</v>
      </c>
      <c r="B788" s="46" t="n">
        <v>46</v>
      </c>
      <c r="C788" s="46" t="n">
        <v>9</v>
      </c>
      <c r="D788" s="46" t="n">
        <v>0</v>
      </c>
      <c r="E788" s="46" t="n">
        <v>29</v>
      </c>
      <c r="F788" s="46" t="n">
        <v>3</v>
      </c>
      <c r="G788" s="46" t="n">
        <v>16</v>
      </c>
      <c r="H788" s="46" t="n">
        <v>14</v>
      </c>
      <c r="I788" s="46" t="n">
        <v>1</v>
      </c>
      <c r="J788" s="46" t="n">
        <v>10</v>
      </c>
      <c r="K788" s="46" t="n">
        <v>7</v>
      </c>
      <c r="L788" s="46" t="n">
        <v>17</v>
      </c>
      <c r="M788" s="46" t="n">
        <v>0</v>
      </c>
      <c r="N788" s="46" t="n">
        <v>0</v>
      </c>
      <c r="O788" s="46" t="n">
        <v>1</v>
      </c>
      <c r="P788" s="46" t="n">
        <v>35</v>
      </c>
      <c r="Q788" s="46"/>
      <c r="R788" s="46"/>
      <c r="S788" s="48"/>
      <c r="U788" s="48" t="n">
        <v>41</v>
      </c>
      <c r="V788" s="48" t="n">
        <v>57</v>
      </c>
      <c r="W788" s="49"/>
      <c r="X788" s="48" t="n">
        <v>70</v>
      </c>
      <c r="Z788" s="75" t="n">
        <v>10</v>
      </c>
      <c r="AA788" s="46" t="n">
        <v>313</v>
      </c>
      <c r="AB788" s="46" t="n">
        <v>114</v>
      </c>
      <c r="AC788" s="50" t="n">
        <f aca="false">(AB788/AA788)*100</f>
        <v>36.4217252396166</v>
      </c>
    </row>
    <row r="789" s="42" customFormat="true" ht="13.5" hidden="false" customHeight="false" outlineLevel="0" collapsed="false">
      <c r="A789" s="62" t="s">
        <v>470</v>
      </c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U789" s="63"/>
      <c r="V789" s="63"/>
      <c r="W789" s="64"/>
      <c r="X789" s="63"/>
      <c r="Z789" s="63"/>
      <c r="AA789" s="63"/>
      <c r="AB789" s="63"/>
      <c r="AC789" s="65"/>
    </row>
    <row r="790" s="42" customFormat="true" ht="12.75" hidden="false" customHeight="false" outlineLevel="0" collapsed="false">
      <c r="A790" s="45" t="s">
        <v>471</v>
      </c>
      <c r="B790" s="46" t="n">
        <v>24</v>
      </c>
      <c r="C790" s="46" t="n">
        <v>3</v>
      </c>
      <c r="D790" s="46" t="n">
        <v>0</v>
      </c>
      <c r="E790" s="46" t="n">
        <v>13</v>
      </c>
      <c r="F790" s="46" t="n">
        <v>2</v>
      </c>
      <c r="G790" s="46" t="n">
        <v>1</v>
      </c>
      <c r="H790" s="46" t="n">
        <v>1</v>
      </c>
      <c r="I790" s="46" t="n">
        <v>2</v>
      </c>
      <c r="J790" s="46" t="n">
        <v>5</v>
      </c>
      <c r="K790" s="46" t="n">
        <v>3</v>
      </c>
      <c r="L790" s="46" t="n">
        <v>11</v>
      </c>
      <c r="M790" s="46" t="n">
        <v>0</v>
      </c>
      <c r="N790" s="46" t="n">
        <v>1</v>
      </c>
      <c r="O790" s="46" t="n">
        <v>0</v>
      </c>
      <c r="P790" s="46" t="n">
        <v>13</v>
      </c>
      <c r="Q790" s="46"/>
      <c r="R790" s="46"/>
      <c r="S790" s="48"/>
      <c r="U790" s="48" t="n">
        <v>18</v>
      </c>
      <c r="V790" s="48" t="n">
        <v>23</v>
      </c>
      <c r="W790" s="49"/>
      <c r="X790" s="48" t="n">
        <v>25</v>
      </c>
      <c r="Z790" s="75" t="n">
        <v>4</v>
      </c>
      <c r="AA790" s="46" t="n">
        <v>171</v>
      </c>
      <c r="AB790" s="46" t="n">
        <v>52</v>
      </c>
      <c r="AC790" s="50" t="n">
        <f aca="false">(AB790/AA790)*100</f>
        <v>30.4093567251462</v>
      </c>
    </row>
    <row r="791" s="42" customFormat="true" ht="12.75" hidden="false" customHeight="false" outlineLevel="0" collapsed="false">
      <c r="A791" s="45" t="s">
        <v>472</v>
      </c>
      <c r="B791" s="46" t="n">
        <v>17</v>
      </c>
      <c r="C791" s="46" t="n">
        <v>0</v>
      </c>
      <c r="D791" s="46" t="n">
        <v>2</v>
      </c>
      <c r="E791" s="46" t="n">
        <v>14</v>
      </c>
      <c r="F791" s="46" t="n">
        <v>6</v>
      </c>
      <c r="G791" s="46" t="n">
        <v>6</v>
      </c>
      <c r="H791" s="46" t="n">
        <v>1</v>
      </c>
      <c r="I791" s="46" t="n">
        <v>0</v>
      </c>
      <c r="J791" s="46" t="n">
        <v>5</v>
      </c>
      <c r="K791" s="46" t="n">
        <v>0</v>
      </c>
      <c r="L791" s="46" t="n">
        <v>11</v>
      </c>
      <c r="M791" s="46" t="n">
        <v>0</v>
      </c>
      <c r="N791" s="46" t="n">
        <v>1</v>
      </c>
      <c r="O791" s="46" t="n">
        <v>0</v>
      </c>
      <c r="P791" s="46" t="n">
        <v>28</v>
      </c>
      <c r="Q791" s="46"/>
      <c r="R791" s="46"/>
      <c r="S791" s="48"/>
      <c r="U791" s="48" t="n">
        <v>12</v>
      </c>
      <c r="V791" s="48" t="n">
        <v>25</v>
      </c>
      <c r="W791" s="49"/>
      <c r="X791" s="48" t="n">
        <v>33</v>
      </c>
      <c r="Z791" s="75" t="n">
        <v>0</v>
      </c>
      <c r="AA791" s="46" t="n">
        <v>242</v>
      </c>
      <c r="AB791" s="46" t="n">
        <v>51</v>
      </c>
      <c r="AC791" s="50" t="n">
        <f aca="false">(AB791/AA791)*100</f>
        <v>21.0743801652893</v>
      </c>
    </row>
    <row r="792" s="42" customFormat="true" ht="12.75" hidden="false" customHeight="false" outlineLevel="0" collapsed="false">
      <c r="A792" s="45" t="s">
        <v>473</v>
      </c>
      <c r="B792" s="46" t="n">
        <v>114</v>
      </c>
      <c r="C792" s="46" t="n">
        <v>29</v>
      </c>
      <c r="D792" s="46" t="n">
        <v>14</v>
      </c>
      <c r="E792" s="46" t="n">
        <v>137</v>
      </c>
      <c r="F792" s="46" t="n">
        <v>8</v>
      </c>
      <c r="G792" s="46" t="n">
        <v>18</v>
      </c>
      <c r="H792" s="46" t="n">
        <v>32</v>
      </c>
      <c r="I792" s="46" t="n">
        <v>0</v>
      </c>
      <c r="J792" s="46" t="n">
        <v>18</v>
      </c>
      <c r="K792" s="46" t="n">
        <v>17</v>
      </c>
      <c r="L792" s="46" t="n">
        <v>70</v>
      </c>
      <c r="M792" s="46" t="n">
        <v>4</v>
      </c>
      <c r="N792" s="46" t="n">
        <v>3</v>
      </c>
      <c r="O792" s="46" t="n">
        <v>2</v>
      </c>
      <c r="P792" s="46" t="n">
        <v>139</v>
      </c>
      <c r="Q792" s="46"/>
      <c r="R792" s="46"/>
      <c r="S792" s="48"/>
      <c r="U792" s="48" t="n">
        <v>71</v>
      </c>
      <c r="V792" s="48" t="n">
        <v>199</v>
      </c>
      <c r="W792" s="49"/>
      <c r="X792" s="48" t="n">
        <v>212</v>
      </c>
      <c r="Z792" s="75"/>
      <c r="AA792" s="46"/>
      <c r="AB792" s="46" t="n">
        <v>340</v>
      </c>
      <c r="AC792" s="50"/>
    </row>
    <row r="793" s="42" customFormat="true" ht="12.75" hidden="false" customHeight="false" outlineLevel="0" collapsed="false">
      <c r="A793" s="45" t="s">
        <v>474</v>
      </c>
      <c r="B793" s="46" t="n">
        <v>2</v>
      </c>
      <c r="C793" s="46" t="n">
        <v>0</v>
      </c>
      <c r="D793" s="46" t="n">
        <v>0</v>
      </c>
      <c r="E793" s="46" t="n">
        <v>1</v>
      </c>
      <c r="F793" s="46" t="n">
        <v>0</v>
      </c>
      <c r="G793" s="46" t="n">
        <v>0</v>
      </c>
      <c r="H793" s="46" t="n">
        <v>0</v>
      </c>
      <c r="I793" s="46" t="n">
        <v>0</v>
      </c>
      <c r="J793" s="46" t="n">
        <v>2</v>
      </c>
      <c r="K793" s="46" t="n">
        <v>0</v>
      </c>
      <c r="L793" s="46" t="n">
        <v>0</v>
      </c>
      <c r="M793" s="46" t="n">
        <v>0</v>
      </c>
      <c r="N793" s="46" t="n">
        <v>0</v>
      </c>
      <c r="O793" s="46" t="n">
        <v>0</v>
      </c>
      <c r="P793" s="46" t="n">
        <v>0</v>
      </c>
      <c r="Q793" s="46"/>
      <c r="R793" s="46"/>
      <c r="S793" s="48"/>
      <c r="U793" s="48" t="n">
        <v>2</v>
      </c>
      <c r="V793" s="48" t="n">
        <v>0</v>
      </c>
      <c r="W793" s="49"/>
      <c r="X793" s="48" t="n">
        <v>2</v>
      </c>
      <c r="Z793" s="75"/>
      <c r="AA793" s="46"/>
      <c r="AB793" s="46" t="n">
        <v>3</v>
      </c>
      <c r="AC793" s="50"/>
    </row>
    <row r="794" s="55" customFormat="true" ht="12.75" hidden="false" customHeight="false" outlineLevel="0" collapsed="false">
      <c r="A794" s="52" t="s">
        <v>43</v>
      </c>
      <c r="B794" s="53" t="n">
        <f aca="false">SUM(B759:B793)</f>
        <v>1846</v>
      </c>
      <c r="C794" s="53" t="n">
        <f aca="false">SUM(C759:C793)</f>
        <v>386</v>
      </c>
      <c r="D794" s="53" t="n">
        <f aca="false">SUM(D759:D793)</f>
        <v>244</v>
      </c>
      <c r="E794" s="53" t="n">
        <f aca="false">SUM(E759:E793)</f>
        <v>1418</v>
      </c>
      <c r="F794" s="53" t="n">
        <f aca="false">SUM(F759:F793)</f>
        <v>124</v>
      </c>
      <c r="G794" s="53" t="n">
        <f aca="false">SUM(G759:G793)</f>
        <v>379</v>
      </c>
      <c r="H794" s="53" t="n">
        <f aca="false">SUM(H759:H793)</f>
        <v>429</v>
      </c>
      <c r="I794" s="53" t="n">
        <f aca="false">SUM(I759:I793)</f>
        <v>21</v>
      </c>
      <c r="J794" s="53" t="n">
        <f aca="false">SUM(J759:J793)</f>
        <v>372</v>
      </c>
      <c r="K794" s="53" t="n">
        <f aca="false">SUM(K759:K793)</f>
        <v>297</v>
      </c>
      <c r="L794" s="53" t="n">
        <f aca="false">SUM(L759:L793)</f>
        <v>1114</v>
      </c>
      <c r="M794" s="53" t="n">
        <f aca="false">SUM(M759:M793)</f>
        <v>20</v>
      </c>
      <c r="N794" s="53" t="n">
        <f aca="false">SUM(N759:N793)</f>
        <v>47</v>
      </c>
      <c r="O794" s="53" t="n">
        <f aca="false">SUM(O759:O793)</f>
        <v>8</v>
      </c>
      <c r="P794" s="53" t="n">
        <f aca="false">SUM(P759:P793)</f>
        <v>1646</v>
      </c>
      <c r="Q794" s="53" t="n">
        <f aca="false">SUM(Q759:Q793)</f>
        <v>0</v>
      </c>
      <c r="R794" s="53" t="n">
        <f aca="false">SUM(R759:R793)</f>
        <v>0</v>
      </c>
      <c r="S794" s="54" t="n">
        <f aca="false">SUM(S759:S793)</f>
        <v>0</v>
      </c>
      <c r="U794" s="56" t="n">
        <f aca="false">SUM(U759:U793)</f>
        <v>1376</v>
      </c>
      <c r="V794" s="73" t="n">
        <f aca="false">SUM(V759:V793)</f>
        <v>2627</v>
      </c>
      <c r="W794" s="57"/>
      <c r="X794" s="54" t="n">
        <f aca="false">SUM(X759:X793)</f>
        <v>3065</v>
      </c>
      <c r="Z794" s="53" t="n">
        <f aca="false">SUM(Z759:Z793)</f>
        <v>372</v>
      </c>
      <c r="AA794" s="53" t="n">
        <f aca="false">SUM(AA759:AA793)</f>
        <v>20565</v>
      </c>
      <c r="AB794" s="58" t="n">
        <f aca="false">SUM(AB759:AB793)</f>
        <v>4792</v>
      </c>
      <c r="AC794" s="59" t="n">
        <f aca="false">(AB794/AA794)*100</f>
        <v>23.3017262338925</v>
      </c>
    </row>
    <row r="795" s="42" customFormat="true" ht="13.5" hidden="false" customHeight="false" outlineLevel="0" collapsed="false">
      <c r="A795" s="7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U795" s="2"/>
      <c r="V795" s="2"/>
      <c r="W795" s="2"/>
      <c r="X795" s="2"/>
      <c r="Z795" s="61"/>
      <c r="AA795" s="61"/>
      <c r="AB795" s="61"/>
      <c r="AC795" s="5"/>
    </row>
    <row r="796" s="42" customFormat="true" ht="13.5" hidden="false" customHeight="false" outlineLevel="0" collapsed="false">
      <c r="A796" s="81" t="s">
        <v>475</v>
      </c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U796" s="69"/>
      <c r="V796" s="69"/>
      <c r="W796" s="70"/>
      <c r="X796" s="69"/>
      <c r="Z796" s="69"/>
      <c r="AA796" s="69"/>
      <c r="AB796" s="69"/>
      <c r="AC796" s="71"/>
    </row>
    <row r="797" s="42" customFormat="true" ht="12.75" hidden="false" customHeight="false" outlineLevel="0" collapsed="false">
      <c r="A797" s="45" t="s">
        <v>476</v>
      </c>
      <c r="B797" s="46" t="n">
        <v>356</v>
      </c>
      <c r="C797" s="46" t="n">
        <v>61</v>
      </c>
      <c r="D797" s="46" t="n">
        <v>33</v>
      </c>
      <c r="E797" s="46" t="n">
        <v>16</v>
      </c>
      <c r="F797" s="46" t="n">
        <v>2</v>
      </c>
      <c r="G797" s="46" t="n">
        <v>0</v>
      </c>
      <c r="H797" s="46"/>
      <c r="I797" s="46"/>
      <c r="J797" s="46"/>
      <c r="K797" s="46"/>
      <c r="L797" s="46"/>
      <c r="M797" s="46"/>
      <c r="N797" s="46"/>
      <c r="O797" s="46"/>
      <c r="P797" s="46"/>
      <c r="Q797" s="46" t="n">
        <v>418</v>
      </c>
      <c r="R797" s="46" t="n">
        <v>4</v>
      </c>
      <c r="S797" s="48" t="n">
        <v>8</v>
      </c>
      <c r="U797" s="48" t="n">
        <v>275</v>
      </c>
      <c r="V797" s="48" t="n">
        <v>102</v>
      </c>
      <c r="W797" s="49"/>
      <c r="X797" s="48" t="n">
        <v>260</v>
      </c>
      <c r="Z797" s="75" t="n">
        <v>22</v>
      </c>
      <c r="AA797" s="46" t="n">
        <v>1243</v>
      </c>
      <c r="AB797" s="46" t="n">
        <v>504</v>
      </c>
      <c r="AC797" s="50" t="n">
        <f aca="false">(AB797/AA797)*100</f>
        <v>40.5470635559131</v>
      </c>
    </row>
    <row r="798" s="42" customFormat="true" ht="12.75" hidden="false" customHeight="false" outlineLevel="0" collapsed="false">
      <c r="A798" s="45" t="s">
        <v>477</v>
      </c>
      <c r="B798" s="46" t="n">
        <v>126</v>
      </c>
      <c r="C798" s="46" t="n">
        <v>20</v>
      </c>
      <c r="D798" s="46" t="n">
        <v>10</v>
      </c>
      <c r="E798" s="46" t="n">
        <v>5</v>
      </c>
      <c r="F798" s="46" t="n">
        <v>0</v>
      </c>
      <c r="G798" s="46" t="n">
        <v>0</v>
      </c>
      <c r="H798" s="46"/>
      <c r="I798" s="46"/>
      <c r="J798" s="46"/>
      <c r="K798" s="46"/>
      <c r="L798" s="46"/>
      <c r="M798" s="46"/>
      <c r="N798" s="46"/>
      <c r="O798" s="46"/>
      <c r="P798" s="46"/>
      <c r="Q798" s="46" t="n">
        <v>145</v>
      </c>
      <c r="R798" s="46" t="n">
        <v>2</v>
      </c>
      <c r="S798" s="48" t="n">
        <v>3</v>
      </c>
      <c r="U798" s="48" t="n">
        <v>96</v>
      </c>
      <c r="V798" s="48" t="n">
        <v>17</v>
      </c>
      <c r="W798" s="49"/>
      <c r="X798" s="48" t="n">
        <v>74</v>
      </c>
      <c r="Z798" s="75" t="n">
        <v>7</v>
      </c>
      <c r="AA798" s="46" t="n">
        <v>453</v>
      </c>
      <c r="AB798" s="46" t="n">
        <v>178</v>
      </c>
      <c r="AC798" s="50" t="n">
        <f aca="false">(AB798/AA798)*100</f>
        <v>39.2935982339956</v>
      </c>
    </row>
    <row r="799" s="42" customFormat="true" ht="12.75" hidden="false" customHeight="false" outlineLevel="0" collapsed="false">
      <c r="A799" s="45" t="s">
        <v>478</v>
      </c>
      <c r="B799" s="46" t="n">
        <v>397</v>
      </c>
      <c r="C799" s="46" t="n">
        <v>60</v>
      </c>
      <c r="D799" s="46" t="n">
        <v>48</v>
      </c>
      <c r="E799" s="46" t="n">
        <v>20</v>
      </c>
      <c r="F799" s="46" t="n">
        <v>1</v>
      </c>
      <c r="G799" s="46" t="n">
        <v>2</v>
      </c>
      <c r="H799" s="46"/>
      <c r="I799" s="46"/>
      <c r="J799" s="46"/>
      <c r="K799" s="46"/>
      <c r="L799" s="46"/>
      <c r="M799" s="46"/>
      <c r="N799" s="46"/>
      <c r="O799" s="46"/>
      <c r="P799" s="46"/>
      <c r="Q799" s="46" t="n">
        <v>458</v>
      </c>
      <c r="R799" s="46" t="n">
        <v>3</v>
      </c>
      <c r="S799" s="48" t="n">
        <v>13</v>
      </c>
      <c r="U799" s="48" t="n">
        <v>293</v>
      </c>
      <c r="V799" s="48" t="n">
        <v>169</v>
      </c>
      <c r="W799" s="49"/>
      <c r="X799" s="48" t="n">
        <v>323</v>
      </c>
      <c r="Z799" s="75" t="n">
        <v>28</v>
      </c>
      <c r="AA799" s="46" t="n">
        <v>1422</v>
      </c>
      <c r="AB799" s="46" t="n">
        <v>565</v>
      </c>
      <c r="AC799" s="50" t="n">
        <f aca="false">(AB799/AA799)*100</f>
        <v>39.732770745429</v>
      </c>
    </row>
    <row r="800" s="42" customFormat="true" ht="12.75" hidden="false" customHeight="false" outlineLevel="0" collapsed="false">
      <c r="A800" s="45" t="s">
        <v>479</v>
      </c>
      <c r="B800" s="46" t="n">
        <v>122</v>
      </c>
      <c r="C800" s="46" t="n">
        <v>10</v>
      </c>
      <c r="D800" s="46" t="n">
        <v>12</v>
      </c>
      <c r="E800" s="46" t="n">
        <v>1</v>
      </c>
      <c r="F800" s="46" t="n">
        <v>0</v>
      </c>
      <c r="G800" s="46" t="n">
        <v>0</v>
      </c>
      <c r="H800" s="46"/>
      <c r="I800" s="46"/>
      <c r="J800" s="46"/>
      <c r="K800" s="46"/>
      <c r="L800" s="46"/>
      <c r="M800" s="46"/>
      <c r="N800" s="46"/>
      <c r="O800" s="46"/>
      <c r="P800" s="46"/>
      <c r="Q800" s="46" t="n">
        <v>129</v>
      </c>
      <c r="R800" s="46" t="n">
        <v>0</v>
      </c>
      <c r="S800" s="48" t="n">
        <v>0</v>
      </c>
      <c r="U800" s="48" t="n">
        <v>77</v>
      </c>
      <c r="V800" s="48" t="n">
        <v>12</v>
      </c>
      <c r="W800" s="49"/>
      <c r="X800" s="48" t="n">
        <v>55</v>
      </c>
      <c r="Z800" s="75" t="n">
        <v>11</v>
      </c>
      <c r="AA800" s="46" t="n">
        <v>337</v>
      </c>
      <c r="AB800" s="46" t="n">
        <v>156</v>
      </c>
      <c r="AC800" s="50" t="n">
        <f aca="false">(AB800/AA800)*100</f>
        <v>46.2908011869436</v>
      </c>
    </row>
    <row r="801" s="42" customFormat="true" ht="12.75" hidden="false" customHeight="false" outlineLevel="0" collapsed="false">
      <c r="A801" s="45" t="s">
        <v>480</v>
      </c>
      <c r="B801" s="46" t="n">
        <v>42</v>
      </c>
      <c r="C801" s="46" t="n">
        <v>10</v>
      </c>
      <c r="D801" s="46" t="n">
        <v>6</v>
      </c>
      <c r="E801" s="46" t="n">
        <v>2</v>
      </c>
      <c r="F801" s="46" t="n">
        <v>3</v>
      </c>
      <c r="G801" s="46" t="n">
        <v>2</v>
      </c>
      <c r="H801" s="46"/>
      <c r="I801" s="46"/>
      <c r="J801" s="46"/>
      <c r="K801" s="46"/>
      <c r="L801" s="46"/>
      <c r="M801" s="46"/>
      <c r="N801" s="46"/>
      <c r="O801" s="46"/>
      <c r="P801" s="46"/>
      <c r="Q801" s="46" t="n">
        <v>50</v>
      </c>
      <c r="R801" s="46" t="n">
        <v>0</v>
      </c>
      <c r="S801" s="48" t="n">
        <v>6</v>
      </c>
      <c r="U801" s="48" t="n">
        <v>31</v>
      </c>
      <c r="V801" s="48" t="n">
        <v>13</v>
      </c>
      <c r="W801" s="49"/>
      <c r="X801" s="48" t="n">
        <v>35</v>
      </c>
      <c r="Z801" s="75" t="n">
        <v>4</v>
      </c>
      <c r="AA801" s="46" t="n">
        <v>144</v>
      </c>
      <c r="AB801" s="46" t="n">
        <v>71</v>
      </c>
      <c r="AC801" s="50" t="n">
        <f aca="false">(AB801/AA801)*100</f>
        <v>49.3055555555556</v>
      </c>
    </row>
    <row r="802" s="42" customFormat="true" ht="12.75" hidden="false" customHeight="false" outlineLevel="0" collapsed="false">
      <c r="A802" s="45" t="s">
        <v>481</v>
      </c>
      <c r="B802" s="46" t="n">
        <v>35</v>
      </c>
      <c r="C802" s="46" t="n">
        <v>13</v>
      </c>
      <c r="D802" s="46" t="n">
        <v>2</v>
      </c>
      <c r="E802" s="46" t="n">
        <v>2</v>
      </c>
      <c r="F802" s="46" t="n">
        <v>0</v>
      </c>
      <c r="G802" s="46" t="n">
        <v>0</v>
      </c>
      <c r="H802" s="46"/>
      <c r="I802" s="46"/>
      <c r="J802" s="46"/>
      <c r="K802" s="46"/>
      <c r="L802" s="46"/>
      <c r="M802" s="46"/>
      <c r="N802" s="46"/>
      <c r="O802" s="46"/>
      <c r="P802" s="46"/>
      <c r="Q802" s="46" t="n">
        <v>45</v>
      </c>
      <c r="R802" s="46" t="n">
        <v>2</v>
      </c>
      <c r="S802" s="48" t="n">
        <v>0</v>
      </c>
      <c r="U802" s="48" t="n">
        <v>26</v>
      </c>
      <c r="V802" s="48" t="n">
        <v>13</v>
      </c>
      <c r="W802" s="49"/>
      <c r="X802" s="48" t="n">
        <v>29</v>
      </c>
      <c r="Z802" s="75" t="n">
        <v>1</v>
      </c>
      <c r="AA802" s="46" t="n">
        <v>117</v>
      </c>
      <c r="AB802" s="46" t="n">
        <v>57</v>
      </c>
      <c r="AC802" s="50" t="n">
        <f aca="false">(AB802/AA802)*100</f>
        <v>48.7179487179487</v>
      </c>
    </row>
    <row r="803" s="42" customFormat="true" ht="12.75" hidden="false" customHeight="false" outlineLevel="0" collapsed="false">
      <c r="A803" s="45" t="s">
        <v>482</v>
      </c>
      <c r="B803" s="46" t="n">
        <v>11</v>
      </c>
      <c r="C803" s="46" t="n">
        <v>1</v>
      </c>
      <c r="D803" s="46" t="n">
        <v>3</v>
      </c>
      <c r="E803" s="46" t="n">
        <v>3</v>
      </c>
      <c r="F803" s="46" t="n">
        <v>0</v>
      </c>
      <c r="G803" s="46" t="n">
        <v>0</v>
      </c>
      <c r="H803" s="46"/>
      <c r="I803" s="46"/>
      <c r="J803" s="46"/>
      <c r="K803" s="46"/>
      <c r="L803" s="46"/>
      <c r="M803" s="46"/>
      <c r="N803" s="46"/>
      <c r="O803" s="46"/>
      <c r="P803" s="46"/>
      <c r="Q803" s="46" t="n">
        <v>16</v>
      </c>
      <c r="R803" s="46" t="n">
        <v>1</v>
      </c>
      <c r="S803" s="48" t="n">
        <v>2</v>
      </c>
      <c r="U803" s="48" t="n">
        <v>14</v>
      </c>
      <c r="V803" s="48" t="n">
        <v>1</v>
      </c>
      <c r="W803" s="49"/>
      <c r="X803" s="48" t="n">
        <v>9</v>
      </c>
      <c r="Z803" s="75" t="n">
        <v>0</v>
      </c>
      <c r="AA803" s="46" t="n">
        <v>38</v>
      </c>
      <c r="AB803" s="46" t="n">
        <v>20</v>
      </c>
      <c r="AC803" s="50" t="n">
        <f aca="false">(AB803/AA803)*100</f>
        <v>52.6315789473684</v>
      </c>
    </row>
    <row r="804" s="42" customFormat="true" ht="12.75" hidden="false" customHeight="false" outlineLevel="0" collapsed="false">
      <c r="A804" s="45" t="s">
        <v>483</v>
      </c>
      <c r="B804" s="46" t="n">
        <v>50</v>
      </c>
      <c r="C804" s="46" t="n">
        <v>11</v>
      </c>
      <c r="D804" s="46" t="n">
        <v>4</v>
      </c>
      <c r="E804" s="46" t="n">
        <v>9</v>
      </c>
      <c r="F804" s="46" t="n">
        <v>4</v>
      </c>
      <c r="G804" s="46" t="n">
        <v>0</v>
      </c>
      <c r="H804" s="46"/>
      <c r="I804" s="46"/>
      <c r="J804" s="46"/>
      <c r="K804" s="46"/>
      <c r="L804" s="46"/>
      <c r="M804" s="46"/>
      <c r="N804" s="46"/>
      <c r="O804" s="46"/>
      <c r="P804" s="46"/>
      <c r="Q804" s="46" t="n">
        <v>53</v>
      </c>
      <c r="R804" s="46" t="n">
        <v>4</v>
      </c>
      <c r="S804" s="48" t="n">
        <v>8</v>
      </c>
      <c r="U804" s="48" t="n">
        <v>34</v>
      </c>
      <c r="V804" s="48" t="n">
        <v>20</v>
      </c>
      <c r="W804" s="49"/>
      <c r="X804" s="48" t="n">
        <v>39</v>
      </c>
      <c r="Z804" s="75" t="n">
        <v>11</v>
      </c>
      <c r="AA804" s="46" t="n">
        <v>171</v>
      </c>
      <c r="AB804" s="46" t="n">
        <v>87</v>
      </c>
      <c r="AC804" s="50" t="n">
        <f aca="false">(AB804/AA804)*100</f>
        <v>50.8771929824562</v>
      </c>
    </row>
    <row r="805" s="42" customFormat="true" ht="12.75" hidden="false" customHeight="false" outlineLevel="0" collapsed="false">
      <c r="A805" s="45" t="s">
        <v>484</v>
      </c>
      <c r="B805" s="46" t="n">
        <v>38</v>
      </c>
      <c r="C805" s="46" t="n">
        <v>5</v>
      </c>
      <c r="D805" s="46" t="n">
        <v>1</v>
      </c>
      <c r="E805" s="46" t="n">
        <v>0</v>
      </c>
      <c r="F805" s="46" t="n">
        <v>0</v>
      </c>
      <c r="G805" s="46" t="n">
        <v>0</v>
      </c>
      <c r="H805" s="46"/>
      <c r="I805" s="46"/>
      <c r="J805" s="46"/>
      <c r="K805" s="46"/>
      <c r="L805" s="46"/>
      <c r="M805" s="46"/>
      <c r="N805" s="46"/>
      <c r="O805" s="46"/>
      <c r="P805" s="46"/>
      <c r="Q805" s="46" t="n">
        <v>40</v>
      </c>
      <c r="R805" s="46" t="n">
        <v>0</v>
      </c>
      <c r="S805" s="48" t="n">
        <v>0</v>
      </c>
      <c r="U805" s="48" t="n">
        <v>24</v>
      </c>
      <c r="V805" s="48" t="n">
        <v>4</v>
      </c>
      <c r="W805" s="49"/>
      <c r="X805" s="48" t="n">
        <v>20</v>
      </c>
      <c r="Z805" s="75" t="n">
        <v>2</v>
      </c>
      <c r="AA805" s="46" t="n">
        <v>82</v>
      </c>
      <c r="AB805" s="46" t="n">
        <v>45</v>
      </c>
      <c r="AC805" s="50" t="n">
        <f aca="false">(AB805/AA805)*100</f>
        <v>54.8780487804878</v>
      </c>
    </row>
    <row r="806" s="42" customFormat="true" ht="12.75" hidden="false" customHeight="false" outlineLevel="0" collapsed="false">
      <c r="A806" s="45" t="s">
        <v>485</v>
      </c>
      <c r="B806" s="46" t="n">
        <v>92</v>
      </c>
      <c r="C806" s="46" t="n">
        <v>11</v>
      </c>
      <c r="D806" s="46" t="n">
        <v>6</v>
      </c>
      <c r="E806" s="46" t="n">
        <v>5</v>
      </c>
      <c r="F806" s="46" t="n">
        <v>0</v>
      </c>
      <c r="G806" s="46" t="n">
        <v>0</v>
      </c>
      <c r="H806" s="46"/>
      <c r="I806" s="46"/>
      <c r="J806" s="46"/>
      <c r="K806" s="46"/>
      <c r="L806" s="46"/>
      <c r="M806" s="46"/>
      <c r="N806" s="46"/>
      <c r="O806" s="46"/>
      <c r="P806" s="46"/>
      <c r="Q806" s="46" t="n">
        <v>97</v>
      </c>
      <c r="R806" s="46" t="n">
        <v>2</v>
      </c>
      <c r="S806" s="48" t="n">
        <v>3</v>
      </c>
      <c r="U806" s="48" t="n">
        <v>69</v>
      </c>
      <c r="V806" s="48" t="n">
        <v>15</v>
      </c>
      <c r="W806" s="49"/>
      <c r="X806" s="48" t="n">
        <v>47</v>
      </c>
      <c r="Z806" s="75" t="n">
        <v>5</v>
      </c>
      <c r="AA806" s="46" t="n">
        <v>238</v>
      </c>
      <c r="AB806" s="46" t="n">
        <v>119</v>
      </c>
      <c r="AC806" s="50" t="n">
        <f aca="false">(AB806/AA806)*100</f>
        <v>50</v>
      </c>
    </row>
    <row r="807" s="42" customFormat="true" ht="12.75" hidden="false" customHeight="false" outlineLevel="0" collapsed="false">
      <c r="A807" s="45" t="s">
        <v>486</v>
      </c>
      <c r="B807" s="46" t="n">
        <v>40</v>
      </c>
      <c r="C807" s="46" t="n">
        <v>6</v>
      </c>
      <c r="D807" s="46" t="n">
        <v>3</v>
      </c>
      <c r="E807" s="46" t="n">
        <v>2</v>
      </c>
      <c r="F807" s="46" t="n">
        <v>0</v>
      </c>
      <c r="G807" s="46" t="n">
        <v>0</v>
      </c>
      <c r="H807" s="46"/>
      <c r="I807" s="46"/>
      <c r="J807" s="46"/>
      <c r="K807" s="46"/>
      <c r="L807" s="46"/>
      <c r="M807" s="46"/>
      <c r="N807" s="46"/>
      <c r="O807" s="46"/>
      <c r="P807" s="46"/>
      <c r="Q807" s="46" t="n">
        <v>47</v>
      </c>
      <c r="R807" s="46" t="n">
        <v>0</v>
      </c>
      <c r="S807" s="48" t="n">
        <v>2</v>
      </c>
      <c r="U807" s="48" t="n">
        <v>35</v>
      </c>
      <c r="V807" s="48" t="n">
        <v>4</v>
      </c>
      <c r="W807" s="49"/>
      <c r="X807" s="48" t="n">
        <v>23</v>
      </c>
      <c r="Z807" s="75" t="n">
        <v>4</v>
      </c>
      <c r="AA807" s="46" t="n">
        <v>108</v>
      </c>
      <c r="AB807" s="46" t="n">
        <v>55</v>
      </c>
      <c r="AC807" s="50" t="n">
        <f aca="false">(AB807/AA807)*100</f>
        <v>50.9259259259259</v>
      </c>
    </row>
    <row r="808" s="42" customFormat="true" ht="12.75" hidden="false" customHeight="false" outlineLevel="0" collapsed="false">
      <c r="A808" s="45" t="s">
        <v>487</v>
      </c>
      <c r="B808" s="46" t="n">
        <v>32</v>
      </c>
      <c r="C808" s="46" t="n">
        <v>9</v>
      </c>
      <c r="D808" s="46" t="n">
        <v>4</v>
      </c>
      <c r="E808" s="46" t="n">
        <v>2</v>
      </c>
      <c r="F808" s="46" t="n">
        <v>0</v>
      </c>
      <c r="G808" s="46" t="n">
        <v>0</v>
      </c>
      <c r="H808" s="46"/>
      <c r="I808" s="46"/>
      <c r="J808" s="46"/>
      <c r="K808" s="46"/>
      <c r="L808" s="46"/>
      <c r="M808" s="46"/>
      <c r="N808" s="46"/>
      <c r="O808" s="46"/>
      <c r="P808" s="46"/>
      <c r="Q808" s="46" t="n">
        <v>44</v>
      </c>
      <c r="R808" s="46" t="n">
        <v>0</v>
      </c>
      <c r="S808" s="48" t="n">
        <v>1</v>
      </c>
      <c r="U808" s="48" t="n">
        <v>37</v>
      </c>
      <c r="V808" s="48" t="n">
        <v>5</v>
      </c>
      <c r="W808" s="49"/>
      <c r="X808" s="48" t="n">
        <v>35</v>
      </c>
      <c r="Z808" s="75" t="n">
        <v>3</v>
      </c>
      <c r="AA808" s="46" t="n">
        <v>94</v>
      </c>
      <c r="AB808" s="46" t="n">
        <v>50</v>
      </c>
      <c r="AC808" s="50" t="n">
        <f aca="false">(AB808/AA808)*100</f>
        <v>53.1914893617021</v>
      </c>
    </row>
    <row r="809" s="42" customFormat="true" ht="12.75" hidden="false" customHeight="false" outlineLevel="0" collapsed="false">
      <c r="A809" s="45" t="s">
        <v>488</v>
      </c>
      <c r="B809" s="46" t="n">
        <v>61</v>
      </c>
      <c r="C809" s="46" t="n">
        <v>14</v>
      </c>
      <c r="D809" s="46" t="n">
        <v>10</v>
      </c>
      <c r="E809" s="46" t="n">
        <v>3</v>
      </c>
      <c r="F809" s="46" t="n">
        <v>0</v>
      </c>
      <c r="G809" s="46" t="n">
        <v>0</v>
      </c>
      <c r="H809" s="46"/>
      <c r="I809" s="46"/>
      <c r="J809" s="46"/>
      <c r="K809" s="46"/>
      <c r="L809" s="46"/>
      <c r="M809" s="46"/>
      <c r="N809" s="46"/>
      <c r="O809" s="46"/>
      <c r="P809" s="46"/>
      <c r="Q809" s="46" t="n">
        <v>80</v>
      </c>
      <c r="R809" s="46" t="n">
        <v>0</v>
      </c>
      <c r="S809" s="48" t="n">
        <v>4</v>
      </c>
      <c r="U809" s="48" t="n">
        <v>69</v>
      </c>
      <c r="V809" s="48" t="n">
        <v>13</v>
      </c>
      <c r="W809" s="49"/>
      <c r="X809" s="48" t="n">
        <v>66</v>
      </c>
      <c r="Z809" s="75" t="n">
        <v>6</v>
      </c>
      <c r="AA809" s="46" t="n">
        <v>214</v>
      </c>
      <c r="AB809" s="46" t="n">
        <v>99</v>
      </c>
      <c r="AC809" s="50" t="n">
        <f aca="false">(AB809/AA809)*100</f>
        <v>46.2616822429907</v>
      </c>
    </row>
    <row r="810" s="42" customFormat="true" ht="12.75" hidden="false" customHeight="false" outlineLevel="0" collapsed="false">
      <c r="A810" s="45" t="s">
        <v>181</v>
      </c>
      <c r="B810" s="46" t="n">
        <v>94</v>
      </c>
      <c r="C810" s="46" t="n">
        <v>10</v>
      </c>
      <c r="D810" s="46" t="n">
        <v>0</v>
      </c>
      <c r="E810" s="46" t="n">
        <v>3</v>
      </c>
      <c r="F810" s="46" t="n">
        <v>0</v>
      </c>
      <c r="G810" s="46" t="n">
        <v>1</v>
      </c>
      <c r="H810" s="46"/>
      <c r="I810" s="46"/>
      <c r="J810" s="46"/>
      <c r="K810" s="46"/>
      <c r="L810" s="46"/>
      <c r="M810" s="46"/>
      <c r="N810" s="46"/>
      <c r="O810" s="46"/>
      <c r="P810" s="46"/>
      <c r="Q810" s="46" t="n">
        <v>94</v>
      </c>
      <c r="R810" s="46" t="n">
        <v>2</v>
      </c>
      <c r="S810" s="48" t="n">
        <v>1</v>
      </c>
      <c r="U810" s="48" t="n">
        <v>36</v>
      </c>
      <c r="V810" s="48" t="n">
        <v>19</v>
      </c>
      <c r="W810" s="49"/>
      <c r="X810" s="48" t="n">
        <v>42</v>
      </c>
      <c r="Z810" s="75"/>
      <c r="AA810" s="46"/>
      <c r="AB810" s="46" t="n">
        <v>116</v>
      </c>
      <c r="AC810" s="50"/>
    </row>
    <row r="811" s="55" customFormat="true" ht="12.75" hidden="false" customHeight="false" outlineLevel="0" collapsed="false">
      <c r="A811" s="52" t="s">
        <v>43</v>
      </c>
      <c r="B811" s="53" t="n">
        <f aca="false">SUM(B797:B810)</f>
        <v>1496</v>
      </c>
      <c r="C811" s="53" t="n">
        <f aca="false">SUM(C797:C810)</f>
        <v>241</v>
      </c>
      <c r="D811" s="53" t="n">
        <f aca="false">SUM(D797:D810)</f>
        <v>142</v>
      </c>
      <c r="E811" s="53" t="n">
        <f aca="false">SUM(E797:E810)</f>
        <v>73</v>
      </c>
      <c r="F811" s="53" t="n">
        <f aca="false">SUM(F797:F810)</f>
        <v>10</v>
      </c>
      <c r="G811" s="53" t="n">
        <f aca="false">SUM(G797:G810)</f>
        <v>5</v>
      </c>
      <c r="H811" s="53" t="n">
        <f aca="false">SUM(H797:H810)</f>
        <v>0</v>
      </c>
      <c r="I811" s="53" t="n">
        <f aca="false">SUM(I797:I810)</f>
        <v>0</v>
      </c>
      <c r="J811" s="53" t="n">
        <f aca="false">SUM(J797:J810)</f>
        <v>0</v>
      </c>
      <c r="K811" s="53" t="n">
        <f aca="false">SUM(K797:K810)</f>
        <v>0</v>
      </c>
      <c r="L811" s="53" t="n">
        <f aca="false">SUM(L797:L810)</f>
        <v>0</v>
      </c>
      <c r="M811" s="53" t="n">
        <f aca="false">SUM(M797:M810)</f>
        <v>0</v>
      </c>
      <c r="N811" s="53" t="n">
        <f aca="false">SUM(N797:N810)</f>
        <v>0</v>
      </c>
      <c r="O811" s="53" t="n">
        <f aca="false">SUM(O797:O810)</f>
        <v>0</v>
      </c>
      <c r="P811" s="53" t="n">
        <f aca="false">SUM(P797:P810)</f>
        <v>0</v>
      </c>
      <c r="Q811" s="53" t="n">
        <f aca="false">SUM(Q797:Q810)</f>
        <v>1716</v>
      </c>
      <c r="R811" s="53" t="n">
        <f aca="false">SUM(R797:R810)</f>
        <v>20</v>
      </c>
      <c r="S811" s="54" t="n">
        <f aca="false">SUM(S797:S810)</f>
        <v>51</v>
      </c>
      <c r="U811" s="56" t="n">
        <f aca="false">SUM(U797:U810)</f>
        <v>1116</v>
      </c>
      <c r="V811" s="73" t="n">
        <f aca="false">SUM(V797:V810)</f>
        <v>407</v>
      </c>
      <c r="W811" s="57"/>
      <c r="X811" s="54" t="n">
        <f aca="false">SUM(X797:X810)</f>
        <v>1057</v>
      </c>
      <c r="Z811" s="53" t="n">
        <f aca="false">SUM(Z797:Z810)</f>
        <v>104</v>
      </c>
      <c r="AA811" s="53" t="n">
        <f aca="false">SUM(AA797:AA810)</f>
        <v>4661</v>
      </c>
      <c r="AB811" s="58" t="n">
        <f aca="false">SUM(AB797:AB810)</f>
        <v>2122</v>
      </c>
      <c r="AC811" s="59" t="n">
        <f aca="false">(AB811/AA811)*100</f>
        <v>45.5267110062218</v>
      </c>
    </row>
    <row r="812" s="42" customFormat="true" ht="13.5" hidden="false" customHeight="false" outlineLevel="0" collapsed="false">
      <c r="A812" s="7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U812" s="2"/>
      <c r="V812" s="2"/>
      <c r="W812" s="2"/>
      <c r="X812" s="2"/>
      <c r="Z812" s="61"/>
      <c r="AA812" s="61"/>
      <c r="AB812" s="61"/>
      <c r="AC812" s="5"/>
    </row>
    <row r="813" s="42" customFormat="true" ht="13.5" hidden="false" customHeight="false" outlineLevel="0" collapsed="false">
      <c r="A813" s="62" t="s">
        <v>489</v>
      </c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U813" s="63"/>
      <c r="V813" s="63"/>
      <c r="W813" s="64"/>
      <c r="X813" s="63"/>
      <c r="Z813" s="63"/>
      <c r="AA813" s="63"/>
      <c r="AB813" s="63"/>
      <c r="AC813" s="65"/>
    </row>
    <row r="814" s="42" customFormat="true" ht="12.75" hidden="false" customHeight="false" outlineLevel="0" collapsed="false">
      <c r="A814" s="45" t="s">
        <v>490</v>
      </c>
      <c r="B814" s="47" t="n">
        <v>103</v>
      </c>
      <c r="C814" s="47" t="n">
        <v>25</v>
      </c>
      <c r="D814" s="47" t="n">
        <v>8</v>
      </c>
      <c r="E814" s="47" t="n">
        <v>33</v>
      </c>
      <c r="F814" s="47" t="n">
        <v>4</v>
      </c>
      <c r="G814" s="46" t="n">
        <v>12</v>
      </c>
      <c r="H814" s="47" t="n">
        <v>6</v>
      </c>
      <c r="I814" s="47" t="n">
        <v>1</v>
      </c>
      <c r="J814" s="47" t="n">
        <v>26</v>
      </c>
      <c r="K814" s="47" t="n">
        <v>45</v>
      </c>
      <c r="L814" s="47" t="n">
        <v>64</v>
      </c>
      <c r="M814" s="47" t="n">
        <v>1</v>
      </c>
      <c r="N814" s="47" t="n">
        <v>2</v>
      </c>
      <c r="O814" s="47" t="n">
        <v>1</v>
      </c>
      <c r="P814" s="46" t="n">
        <v>42</v>
      </c>
      <c r="Q814" s="47"/>
      <c r="R814" s="47"/>
      <c r="S814" s="82"/>
      <c r="U814" s="82" t="n">
        <v>85</v>
      </c>
      <c r="V814" s="82" t="n">
        <v>115</v>
      </c>
      <c r="W814" s="2"/>
      <c r="X814" s="82" t="n">
        <v>132</v>
      </c>
      <c r="Z814" s="47" t="n">
        <v>7</v>
      </c>
      <c r="AA814" s="47" t="n">
        <v>507</v>
      </c>
      <c r="AB814" s="47" t="n">
        <v>216</v>
      </c>
      <c r="AC814" s="83" t="n">
        <f aca="false">(AB814/AA814)*100</f>
        <v>42.603550295858</v>
      </c>
    </row>
    <row r="815" s="42" customFormat="true" ht="12.75" hidden="false" customHeight="false" outlineLevel="0" collapsed="false">
      <c r="A815" s="45" t="s">
        <v>491</v>
      </c>
      <c r="B815" s="47" t="n">
        <v>131</v>
      </c>
      <c r="C815" s="47" t="n">
        <v>18</v>
      </c>
      <c r="D815" s="47" t="n">
        <v>0</v>
      </c>
      <c r="E815" s="47" t="n">
        <v>22</v>
      </c>
      <c r="F815" s="47" t="n">
        <v>9</v>
      </c>
      <c r="G815" s="46" t="n">
        <v>0</v>
      </c>
      <c r="H815" s="47" t="n">
        <v>17</v>
      </c>
      <c r="I815" s="47" t="n">
        <v>1</v>
      </c>
      <c r="J815" s="47" t="n">
        <v>63</v>
      </c>
      <c r="K815" s="47" t="n">
        <v>18</v>
      </c>
      <c r="L815" s="47" t="n">
        <v>55</v>
      </c>
      <c r="M815" s="47" t="n">
        <v>3</v>
      </c>
      <c r="N815" s="47" t="n">
        <v>6</v>
      </c>
      <c r="O815" s="47" t="n">
        <v>0</v>
      </c>
      <c r="P815" s="46" t="n">
        <v>40</v>
      </c>
      <c r="Q815" s="47"/>
      <c r="R815" s="47"/>
      <c r="S815" s="82"/>
      <c r="U815" s="82" t="n">
        <v>118</v>
      </c>
      <c r="V815" s="82" t="n">
        <v>99</v>
      </c>
      <c r="W815" s="2"/>
      <c r="X815" s="82" t="n">
        <v>161</v>
      </c>
      <c r="Z815" s="47" t="n">
        <v>23</v>
      </c>
      <c r="AA815" s="47" t="n">
        <v>681</v>
      </c>
      <c r="AB815" s="47" t="n">
        <v>240</v>
      </c>
      <c r="AC815" s="83" t="n">
        <f aca="false">(AB815/AA815)*100</f>
        <v>35.2422907488987</v>
      </c>
    </row>
    <row r="816" s="42" customFormat="true" ht="12.75" hidden="false" customHeight="false" outlineLevel="0" collapsed="false">
      <c r="A816" s="45" t="s">
        <v>492</v>
      </c>
      <c r="B816" s="47" t="n">
        <v>59</v>
      </c>
      <c r="C816" s="47" t="n">
        <v>11</v>
      </c>
      <c r="D816" s="47" t="n">
        <v>0</v>
      </c>
      <c r="E816" s="47" t="n">
        <v>13</v>
      </c>
      <c r="F816" s="47" t="n">
        <v>2</v>
      </c>
      <c r="G816" s="46" t="n">
        <v>3</v>
      </c>
      <c r="H816" s="47" t="n">
        <v>4</v>
      </c>
      <c r="I816" s="47" t="n">
        <v>1</v>
      </c>
      <c r="J816" s="47" t="n">
        <v>23</v>
      </c>
      <c r="K816" s="47" t="n">
        <v>11</v>
      </c>
      <c r="L816" s="47" t="n">
        <v>26</v>
      </c>
      <c r="M816" s="47" t="n">
        <v>0</v>
      </c>
      <c r="N816" s="47" t="n">
        <v>3</v>
      </c>
      <c r="O816" s="47" t="n">
        <v>0</v>
      </c>
      <c r="P816" s="46" t="n">
        <v>18</v>
      </c>
      <c r="Q816" s="47"/>
      <c r="R816" s="47"/>
      <c r="S816" s="82"/>
      <c r="U816" s="82" t="n">
        <v>47</v>
      </c>
      <c r="V816" s="82" t="n">
        <v>40</v>
      </c>
      <c r="W816" s="2"/>
      <c r="X816" s="82" t="n">
        <v>60</v>
      </c>
      <c r="Z816" s="47" t="n">
        <v>4</v>
      </c>
      <c r="AA816" s="47" t="n">
        <v>232</v>
      </c>
      <c r="AB816" s="47" t="n">
        <v>92</v>
      </c>
      <c r="AC816" s="83" t="n">
        <f aca="false">(AB816/AA816)*100</f>
        <v>39.6551724137931</v>
      </c>
    </row>
    <row r="817" s="42" customFormat="true" ht="12.75" hidden="false" customHeight="false" outlineLevel="0" collapsed="false">
      <c r="A817" s="45" t="s">
        <v>493</v>
      </c>
      <c r="B817" s="47" t="n">
        <v>107</v>
      </c>
      <c r="C817" s="47" t="n">
        <v>16</v>
      </c>
      <c r="D817" s="47" t="n">
        <v>8</v>
      </c>
      <c r="E817" s="47" t="n">
        <v>27</v>
      </c>
      <c r="F817" s="47" t="n">
        <v>6</v>
      </c>
      <c r="G817" s="46" t="n">
        <v>4</v>
      </c>
      <c r="H817" s="47" t="n">
        <v>8</v>
      </c>
      <c r="I817" s="47" t="n">
        <v>1</v>
      </c>
      <c r="J817" s="47" t="n">
        <v>18</v>
      </c>
      <c r="K817" s="47" t="n">
        <v>26</v>
      </c>
      <c r="L817" s="47" t="n">
        <v>69</v>
      </c>
      <c r="M817" s="47" t="n">
        <v>4</v>
      </c>
      <c r="N817" s="47" t="n">
        <v>3</v>
      </c>
      <c r="O817" s="47" t="n">
        <v>0</v>
      </c>
      <c r="P817" s="46" t="n">
        <v>34</v>
      </c>
      <c r="Q817" s="47"/>
      <c r="R817" s="47"/>
      <c r="S817" s="82"/>
      <c r="U817" s="82" t="n">
        <v>66</v>
      </c>
      <c r="V817" s="82" t="n">
        <v>101</v>
      </c>
      <c r="W817" s="2"/>
      <c r="X817" s="82" t="n">
        <v>125</v>
      </c>
      <c r="Z817" s="47" t="n">
        <v>3</v>
      </c>
      <c r="AA817" s="47" t="n">
        <v>465</v>
      </c>
      <c r="AB817" s="47" t="n">
        <v>183</v>
      </c>
      <c r="AC817" s="83" t="n">
        <f aca="false">(AB817/AA817)*100</f>
        <v>39.3548387096774</v>
      </c>
    </row>
    <row r="818" s="42" customFormat="true" ht="12.75" hidden="false" customHeight="false" outlineLevel="0" collapsed="false">
      <c r="A818" s="45" t="s">
        <v>494</v>
      </c>
      <c r="B818" s="47" t="n">
        <v>100</v>
      </c>
      <c r="C818" s="47" t="n">
        <v>10</v>
      </c>
      <c r="D818" s="47" t="n">
        <v>0</v>
      </c>
      <c r="E818" s="47" t="n">
        <v>12</v>
      </c>
      <c r="F818" s="47" t="n">
        <v>3</v>
      </c>
      <c r="G818" s="46" t="n">
        <v>0</v>
      </c>
      <c r="H818" s="47" t="n">
        <v>7</v>
      </c>
      <c r="I818" s="47" t="n">
        <v>0</v>
      </c>
      <c r="J818" s="47" t="n">
        <v>11</v>
      </c>
      <c r="K818" s="47" t="n">
        <v>22</v>
      </c>
      <c r="L818" s="47" t="n">
        <v>69</v>
      </c>
      <c r="M818" s="47" t="n">
        <v>3</v>
      </c>
      <c r="N818" s="47" t="n">
        <v>4</v>
      </c>
      <c r="O818" s="47" t="n">
        <v>2</v>
      </c>
      <c r="P818" s="46" t="n">
        <v>18</v>
      </c>
      <c r="Q818" s="47"/>
      <c r="R818" s="47"/>
      <c r="S818" s="82"/>
      <c r="U818" s="82" t="n">
        <v>58</v>
      </c>
      <c r="V818" s="82" t="n">
        <v>71</v>
      </c>
      <c r="W818" s="2"/>
      <c r="X818" s="82" t="n">
        <v>95</v>
      </c>
      <c r="Z818" s="47" t="n">
        <v>5</v>
      </c>
      <c r="AA818" s="47" t="n">
        <v>329</v>
      </c>
      <c r="AB818" s="47" t="n">
        <v>141</v>
      </c>
      <c r="AC818" s="83" t="n">
        <f aca="false">(AB818/AA818)*100</f>
        <v>42.8571428571429</v>
      </c>
    </row>
    <row r="819" s="42" customFormat="true" ht="12.75" hidden="false" customHeight="false" outlineLevel="0" collapsed="false">
      <c r="A819" s="45" t="s">
        <v>495</v>
      </c>
      <c r="B819" s="47" t="n">
        <v>24</v>
      </c>
      <c r="C819" s="47" t="n">
        <v>0</v>
      </c>
      <c r="D819" s="47" t="n">
        <v>4</v>
      </c>
      <c r="E819" s="47" t="n">
        <v>1</v>
      </c>
      <c r="F819" s="47" t="n">
        <v>1</v>
      </c>
      <c r="G819" s="46" t="n">
        <v>0</v>
      </c>
      <c r="H819" s="47" t="n">
        <v>0</v>
      </c>
      <c r="I819" s="47" t="n">
        <v>1</v>
      </c>
      <c r="J819" s="47" t="n">
        <v>0</v>
      </c>
      <c r="K819" s="47" t="n">
        <v>10</v>
      </c>
      <c r="L819" s="47" t="n">
        <v>16</v>
      </c>
      <c r="M819" s="47" t="n">
        <v>2</v>
      </c>
      <c r="N819" s="47" t="n">
        <v>0</v>
      </c>
      <c r="O819" s="47" t="n">
        <v>0</v>
      </c>
      <c r="P819" s="46" t="n">
        <v>2</v>
      </c>
      <c r="Q819" s="47"/>
      <c r="R819" s="47"/>
      <c r="S819" s="82"/>
      <c r="U819" s="82" t="n">
        <v>23</v>
      </c>
      <c r="V819" s="82" t="n">
        <v>6</v>
      </c>
      <c r="W819" s="2"/>
      <c r="X819" s="82" t="n">
        <v>17</v>
      </c>
      <c r="Z819" s="47" t="n">
        <v>0</v>
      </c>
      <c r="AA819" s="47" t="n">
        <v>61</v>
      </c>
      <c r="AB819" s="47" t="n">
        <v>32</v>
      </c>
      <c r="AC819" s="83" t="n">
        <f aca="false">(AB819/AA819)*100</f>
        <v>52.4590163934426</v>
      </c>
    </row>
    <row r="820" s="42" customFormat="true" ht="12.75" hidden="false" customHeight="false" outlineLevel="0" collapsed="false">
      <c r="A820" s="45" t="s">
        <v>496</v>
      </c>
      <c r="B820" s="47" t="n">
        <v>15</v>
      </c>
      <c r="C820" s="47" t="n">
        <v>0</v>
      </c>
      <c r="D820" s="47" t="n">
        <v>0</v>
      </c>
      <c r="E820" s="47" t="n">
        <v>6</v>
      </c>
      <c r="F820" s="47" t="n">
        <v>0</v>
      </c>
      <c r="G820" s="46" t="n">
        <v>0</v>
      </c>
      <c r="H820" s="47" t="n">
        <v>0</v>
      </c>
      <c r="I820" s="47" t="n">
        <v>0</v>
      </c>
      <c r="J820" s="47" t="n">
        <v>1</v>
      </c>
      <c r="K820" s="47" t="n">
        <v>3</v>
      </c>
      <c r="L820" s="47" t="n">
        <v>11</v>
      </c>
      <c r="M820" s="47" t="n">
        <v>0</v>
      </c>
      <c r="N820" s="47" t="n">
        <v>0</v>
      </c>
      <c r="O820" s="47" t="n">
        <v>0</v>
      </c>
      <c r="P820" s="46" t="n">
        <v>8</v>
      </c>
      <c r="Q820" s="47"/>
      <c r="R820" s="47"/>
      <c r="S820" s="82"/>
      <c r="U820" s="82" t="n">
        <v>10</v>
      </c>
      <c r="V820" s="82" t="n">
        <v>12</v>
      </c>
      <c r="W820" s="2"/>
      <c r="X820" s="82" t="n">
        <v>18</v>
      </c>
      <c r="Z820" s="47" t="n">
        <v>0</v>
      </c>
      <c r="AA820" s="47" t="n">
        <v>60</v>
      </c>
      <c r="AB820" s="47" t="n">
        <v>28</v>
      </c>
      <c r="AC820" s="83" t="n">
        <f aca="false">(AB820/AA820)*100</f>
        <v>46.6666666666667</v>
      </c>
    </row>
    <row r="821" s="42" customFormat="true" ht="12.75" hidden="false" customHeight="false" outlineLevel="0" collapsed="false">
      <c r="A821" s="45" t="s">
        <v>497</v>
      </c>
      <c r="B821" s="47" t="n">
        <v>4</v>
      </c>
      <c r="C821" s="47" t="n">
        <v>3</v>
      </c>
      <c r="D821" s="47" t="n">
        <v>0</v>
      </c>
      <c r="E821" s="47" t="n">
        <v>0</v>
      </c>
      <c r="F821" s="47" t="n">
        <v>0</v>
      </c>
      <c r="G821" s="46" t="n">
        <v>0</v>
      </c>
      <c r="H821" s="47" t="n">
        <v>0</v>
      </c>
      <c r="I821" s="47" t="n">
        <v>0</v>
      </c>
      <c r="J821" s="47" t="n">
        <v>4</v>
      </c>
      <c r="K821" s="47" t="n">
        <v>0</v>
      </c>
      <c r="L821" s="47" t="n">
        <v>3</v>
      </c>
      <c r="M821" s="47" t="n">
        <v>0</v>
      </c>
      <c r="N821" s="47" t="n">
        <v>0</v>
      </c>
      <c r="O821" s="47" t="n">
        <v>0</v>
      </c>
      <c r="P821" s="46" t="n">
        <v>0</v>
      </c>
      <c r="Q821" s="47"/>
      <c r="R821" s="47"/>
      <c r="S821" s="82"/>
      <c r="U821" s="82" t="n">
        <v>2</v>
      </c>
      <c r="V821" s="82" t="n">
        <v>4</v>
      </c>
      <c r="W821" s="2"/>
      <c r="X821" s="82" t="n">
        <v>4</v>
      </c>
      <c r="Z821" s="47" t="n">
        <v>0</v>
      </c>
      <c r="AA821" s="47" t="n">
        <v>14</v>
      </c>
      <c r="AB821" s="47" t="n">
        <v>7</v>
      </c>
      <c r="AC821" s="83" t="n">
        <f aca="false">(AB821/AA821)*100</f>
        <v>50</v>
      </c>
    </row>
    <row r="822" s="55" customFormat="true" ht="12.75" hidden="false" customHeight="false" outlineLevel="0" collapsed="false">
      <c r="A822" s="52" t="s">
        <v>43</v>
      </c>
      <c r="B822" s="53" t="n">
        <f aca="false">SUM(B814:B821)</f>
        <v>543</v>
      </c>
      <c r="C822" s="53" t="n">
        <f aca="false">SUM(C814:C821)</f>
        <v>83</v>
      </c>
      <c r="D822" s="53" t="n">
        <f aca="false">SUM(D814:D821)</f>
        <v>20</v>
      </c>
      <c r="E822" s="53" t="n">
        <f aca="false">SUM(E814:E821)</f>
        <v>114</v>
      </c>
      <c r="F822" s="53" t="n">
        <f aca="false">SUM(F814:F821)</f>
        <v>25</v>
      </c>
      <c r="G822" s="53" t="n">
        <f aca="false">SUM(G814:G821)</f>
        <v>19</v>
      </c>
      <c r="H822" s="53" t="n">
        <f aca="false">SUM(H814:H821)</f>
        <v>42</v>
      </c>
      <c r="I822" s="53" t="n">
        <f aca="false">SUM(I814:I821)</f>
        <v>5</v>
      </c>
      <c r="J822" s="53" t="n">
        <f aca="false">SUM(J814:J821)</f>
        <v>146</v>
      </c>
      <c r="K822" s="53" t="n">
        <f aca="false">SUM(K814:K821)</f>
        <v>135</v>
      </c>
      <c r="L822" s="53" t="n">
        <f aca="false">SUM(L814:L821)</f>
        <v>313</v>
      </c>
      <c r="M822" s="53" t="n">
        <f aca="false">SUM(M814:M821)</f>
        <v>13</v>
      </c>
      <c r="N822" s="53" t="n">
        <f aca="false">SUM(N814:N821)</f>
        <v>18</v>
      </c>
      <c r="O822" s="53" t="n">
        <f aca="false">SUM(O814:O821)</f>
        <v>3</v>
      </c>
      <c r="P822" s="53" t="n">
        <f aca="false">SUM(P814:P821)</f>
        <v>162</v>
      </c>
      <c r="Q822" s="53" t="n">
        <f aca="false">SUM(Q814:Q821)</f>
        <v>0</v>
      </c>
      <c r="R822" s="53" t="n">
        <f aca="false">SUM(R814:R821)</f>
        <v>0</v>
      </c>
      <c r="S822" s="54" t="n">
        <f aca="false">SUM(S814:S821)</f>
        <v>0</v>
      </c>
      <c r="U822" s="56" t="n">
        <f aca="false">SUM(U814:U821)</f>
        <v>409</v>
      </c>
      <c r="V822" s="73" t="n">
        <f aca="false">SUM(V814:V821)</f>
        <v>448</v>
      </c>
      <c r="W822" s="57"/>
      <c r="X822" s="54" t="n">
        <f aca="false">SUM(X814:X821)</f>
        <v>612</v>
      </c>
      <c r="Z822" s="53" t="n">
        <f aca="false">SUM(Z814:Z821)</f>
        <v>42</v>
      </c>
      <c r="AA822" s="53" t="n">
        <f aca="false">SUM(AA814:AA821)</f>
        <v>2349</v>
      </c>
      <c r="AB822" s="58" t="n">
        <f aca="false">SUM(AB814:AB821)</f>
        <v>939</v>
      </c>
      <c r="AC822" s="59" t="n">
        <f aca="false">(AB822/AA822)*100</f>
        <v>39.9744572158365</v>
      </c>
    </row>
    <row r="823" s="42" customFormat="true" ht="13.5" hidden="false" customHeight="false" outlineLevel="0" collapsed="false">
      <c r="A823" s="7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U823" s="2"/>
      <c r="V823" s="2"/>
      <c r="W823" s="2"/>
      <c r="X823" s="2"/>
      <c r="Z823" s="61"/>
      <c r="AA823" s="61"/>
      <c r="AB823" s="61"/>
      <c r="AC823" s="5"/>
    </row>
    <row r="824" s="42" customFormat="true" ht="13.5" hidden="false" customHeight="false" outlineLevel="0" collapsed="false">
      <c r="A824" s="40" t="s">
        <v>498</v>
      </c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U824" s="69"/>
      <c r="V824" s="69"/>
      <c r="W824" s="70"/>
      <c r="X824" s="69"/>
      <c r="Z824" s="69"/>
      <c r="AA824" s="69"/>
      <c r="AB824" s="69"/>
      <c r="AC824" s="71"/>
    </row>
    <row r="825" s="42" customFormat="true" ht="12.75" hidden="false" customHeight="false" outlineLevel="0" collapsed="false">
      <c r="A825" s="45" t="s">
        <v>499</v>
      </c>
      <c r="B825" s="46" t="n">
        <v>99</v>
      </c>
      <c r="C825" s="46" t="n">
        <v>33</v>
      </c>
      <c r="D825" s="46"/>
      <c r="E825" s="46" t="n">
        <v>23</v>
      </c>
      <c r="F825" s="46" t="n">
        <v>1</v>
      </c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 t="n">
        <v>117</v>
      </c>
      <c r="R825" s="46" t="n">
        <v>4</v>
      </c>
      <c r="S825" s="48" t="n">
        <v>17</v>
      </c>
      <c r="U825" s="48" t="n">
        <v>87</v>
      </c>
      <c r="V825" s="48" t="n">
        <v>90</v>
      </c>
      <c r="W825" s="49"/>
      <c r="X825" s="48" t="n">
        <v>131</v>
      </c>
      <c r="Z825" s="75" t="n">
        <v>9</v>
      </c>
      <c r="AA825" s="46" t="n">
        <v>439</v>
      </c>
      <c r="AB825" s="46" t="n">
        <v>185</v>
      </c>
      <c r="AC825" s="50" t="n">
        <f aca="false">(AB825/AA825)*100</f>
        <v>42.1412300683371</v>
      </c>
    </row>
    <row r="826" s="42" customFormat="true" ht="12.75" hidden="false" customHeight="false" outlineLevel="0" collapsed="false">
      <c r="A826" s="45" t="s">
        <v>500</v>
      </c>
      <c r="B826" s="46" t="n">
        <v>84</v>
      </c>
      <c r="C826" s="46" t="n">
        <v>22</v>
      </c>
      <c r="D826" s="46"/>
      <c r="E826" s="46" t="n">
        <v>27</v>
      </c>
      <c r="F826" s="46" t="n">
        <v>3</v>
      </c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 t="n">
        <v>113</v>
      </c>
      <c r="R826" s="46" t="n">
        <v>11</v>
      </c>
      <c r="S826" s="48" t="n">
        <v>16</v>
      </c>
      <c r="U826" s="48" t="n">
        <v>91</v>
      </c>
      <c r="V826" s="48" t="n">
        <v>81</v>
      </c>
      <c r="W826" s="49"/>
      <c r="X826" s="48" t="n">
        <v>125</v>
      </c>
      <c r="Z826" s="75" t="n">
        <v>9</v>
      </c>
      <c r="AA826" s="46" t="n">
        <v>444</v>
      </c>
      <c r="AB826" s="46" t="n">
        <v>187</v>
      </c>
      <c r="AC826" s="50" t="n">
        <f aca="false">(AB826/AA826)*100</f>
        <v>42.1171171171171</v>
      </c>
    </row>
    <row r="827" s="42" customFormat="true" ht="12.75" hidden="false" customHeight="false" outlineLevel="0" collapsed="false">
      <c r="A827" s="45" t="s">
        <v>501</v>
      </c>
      <c r="B827" s="46" t="n">
        <v>77</v>
      </c>
      <c r="C827" s="46" t="n">
        <v>17</v>
      </c>
      <c r="D827" s="46"/>
      <c r="E827" s="46" t="n">
        <v>8</v>
      </c>
      <c r="F827" s="46" t="n">
        <v>0</v>
      </c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 t="n">
        <v>84</v>
      </c>
      <c r="R827" s="46" t="n">
        <v>1</v>
      </c>
      <c r="S827" s="48" t="n">
        <v>6</v>
      </c>
      <c r="U827" s="48" t="n">
        <v>71</v>
      </c>
      <c r="V827" s="48" t="n">
        <v>39</v>
      </c>
      <c r="W827" s="49"/>
      <c r="X827" s="48" t="n">
        <v>81</v>
      </c>
      <c r="Z827" s="75" t="n">
        <v>18</v>
      </c>
      <c r="AA827" s="46" t="n">
        <v>342</v>
      </c>
      <c r="AB827" s="46" t="n">
        <v>119</v>
      </c>
      <c r="AC827" s="50" t="n">
        <f aca="false">(AB827/AA827)*100</f>
        <v>34.7953216374269</v>
      </c>
    </row>
    <row r="828" s="42" customFormat="true" ht="12.75" hidden="false" customHeight="false" outlineLevel="0" collapsed="false">
      <c r="A828" s="45" t="s">
        <v>502</v>
      </c>
      <c r="B828" s="46" t="n">
        <v>147</v>
      </c>
      <c r="C828" s="46" t="n">
        <v>19</v>
      </c>
      <c r="D828" s="46"/>
      <c r="E828" s="46" t="n">
        <v>8</v>
      </c>
      <c r="F828" s="46" t="n">
        <v>1</v>
      </c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 t="n">
        <v>158</v>
      </c>
      <c r="R828" s="46" t="n">
        <v>4</v>
      </c>
      <c r="S828" s="48" t="n">
        <v>5</v>
      </c>
      <c r="U828" s="48" t="n">
        <v>126</v>
      </c>
      <c r="V828" s="48" t="n">
        <v>68</v>
      </c>
      <c r="W828" s="49"/>
      <c r="X828" s="48" t="n">
        <v>136</v>
      </c>
      <c r="Z828" s="75" t="n">
        <v>14</v>
      </c>
      <c r="AA828" s="46" t="n">
        <v>519</v>
      </c>
      <c r="AB828" s="46" t="n">
        <v>204</v>
      </c>
      <c r="AC828" s="50" t="n">
        <f aca="false">(AB828/AA828)*100</f>
        <v>39.3063583815029</v>
      </c>
    </row>
    <row r="829" s="42" customFormat="true" ht="12.75" hidden="false" customHeight="false" outlineLevel="0" collapsed="false">
      <c r="A829" s="45" t="s">
        <v>503</v>
      </c>
      <c r="B829" s="46" t="n">
        <v>143</v>
      </c>
      <c r="C829" s="46" t="n">
        <v>26</v>
      </c>
      <c r="D829" s="46"/>
      <c r="E829" s="46" t="n">
        <v>4</v>
      </c>
      <c r="F829" s="46" t="n">
        <v>1</v>
      </c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 t="n">
        <v>167</v>
      </c>
      <c r="R829" s="46" t="n">
        <v>3</v>
      </c>
      <c r="S829" s="48" t="n">
        <v>3</v>
      </c>
      <c r="U829" s="48" t="n">
        <v>123</v>
      </c>
      <c r="V829" s="48" t="n">
        <v>72</v>
      </c>
      <c r="W829" s="49"/>
      <c r="X829" s="48" t="n">
        <v>124</v>
      </c>
      <c r="Z829" s="75"/>
      <c r="AA829" s="46" t="n">
        <v>324</v>
      </c>
      <c r="AB829" s="46" t="n">
        <v>202</v>
      </c>
      <c r="AC829" s="50" t="n">
        <f aca="false">(AB829/AA829)*100</f>
        <v>62.3456790123457</v>
      </c>
    </row>
    <row r="830" s="42" customFormat="true" ht="12.75" hidden="false" customHeight="false" outlineLevel="0" collapsed="false">
      <c r="A830" s="45" t="s">
        <v>504</v>
      </c>
      <c r="B830" s="46" t="n">
        <v>12</v>
      </c>
      <c r="C830" s="46" t="n">
        <v>2</v>
      </c>
      <c r="D830" s="46"/>
      <c r="E830" s="46" t="n">
        <v>0</v>
      </c>
      <c r="F830" s="46" t="n">
        <v>0</v>
      </c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 t="n">
        <v>11</v>
      </c>
      <c r="R830" s="46" t="n">
        <v>0</v>
      </c>
      <c r="S830" s="48" t="n">
        <v>0</v>
      </c>
      <c r="U830" s="48" t="n">
        <v>14</v>
      </c>
      <c r="V830" s="48" t="n">
        <v>0</v>
      </c>
      <c r="W830" s="49"/>
      <c r="X830" s="48" t="n">
        <v>10</v>
      </c>
      <c r="Z830" s="75"/>
      <c r="AA830" s="46" t="n">
        <v>46</v>
      </c>
      <c r="AB830" s="46" t="n">
        <v>14</v>
      </c>
      <c r="AC830" s="50" t="n">
        <f aca="false">(AB830/AA830)*100</f>
        <v>30.4347826086957</v>
      </c>
    </row>
    <row r="831" s="55" customFormat="true" ht="12.75" hidden="false" customHeight="false" outlineLevel="0" collapsed="false">
      <c r="A831" s="52" t="s">
        <v>43</v>
      </c>
      <c r="B831" s="53" t="n">
        <f aca="false">SUM(B825:B830)</f>
        <v>562</v>
      </c>
      <c r="C831" s="53" t="n">
        <f aca="false">SUM(C825:C830)</f>
        <v>119</v>
      </c>
      <c r="D831" s="53" t="n">
        <f aca="false">SUM(D825:D830)</f>
        <v>0</v>
      </c>
      <c r="E831" s="53" t="n">
        <f aca="false">SUM(E825:E830)</f>
        <v>70</v>
      </c>
      <c r="F831" s="53" t="n">
        <f aca="false">SUM(F825:F830)</f>
        <v>6</v>
      </c>
      <c r="G831" s="53" t="n">
        <f aca="false">SUM(G825:G830)</f>
        <v>0</v>
      </c>
      <c r="H831" s="53" t="n">
        <f aca="false">SUM(H825:H830)</f>
        <v>0</v>
      </c>
      <c r="I831" s="53" t="n">
        <f aca="false">SUM(I825:I830)</f>
        <v>0</v>
      </c>
      <c r="J831" s="53" t="n">
        <f aca="false">SUM(J825:J830)</f>
        <v>0</v>
      </c>
      <c r="K831" s="53" t="n">
        <f aca="false">SUM(K825:K830)</f>
        <v>0</v>
      </c>
      <c r="L831" s="53" t="n">
        <f aca="false">SUM(L825:L830)</f>
        <v>0</v>
      </c>
      <c r="M831" s="53" t="n">
        <f aca="false">SUM(M825:M830)</f>
        <v>0</v>
      </c>
      <c r="N831" s="53" t="n">
        <f aca="false">SUM(N825:N830)</f>
        <v>0</v>
      </c>
      <c r="O831" s="53" t="n">
        <f aca="false">SUM(O825:O830)</f>
        <v>0</v>
      </c>
      <c r="P831" s="53" t="n">
        <f aca="false">SUM(P825:P830)</f>
        <v>0</v>
      </c>
      <c r="Q831" s="53" t="n">
        <f aca="false">SUM(Q825:Q830)</f>
        <v>650</v>
      </c>
      <c r="R831" s="53" t="n">
        <f aca="false">SUM(R825:R830)</f>
        <v>23</v>
      </c>
      <c r="S831" s="54" t="n">
        <f aca="false">SUM(S825:S830)</f>
        <v>47</v>
      </c>
      <c r="U831" s="56" t="n">
        <f aca="false">SUM(U825:U830)</f>
        <v>512</v>
      </c>
      <c r="V831" s="73" t="n">
        <f aca="false">SUM(V825:V830)</f>
        <v>350</v>
      </c>
      <c r="W831" s="57"/>
      <c r="X831" s="54" t="n">
        <f aca="false">SUM(X825:X830)</f>
        <v>607</v>
      </c>
      <c r="Z831" s="53" t="n">
        <f aca="false">SUM(Z825:Z830)</f>
        <v>50</v>
      </c>
      <c r="AA831" s="53" t="n">
        <f aca="false">SUM(AA825:AA830)</f>
        <v>2114</v>
      </c>
      <c r="AB831" s="58" t="n">
        <f aca="false">SUM(AB825:AB830)</f>
        <v>911</v>
      </c>
      <c r="AC831" s="59" t="n">
        <f aca="false">(AB831/AA831)*100</f>
        <v>43.0936613055818</v>
      </c>
    </row>
    <row r="832" s="42" customFormat="true" ht="13.5" hidden="false" customHeight="false" outlineLevel="0" collapsed="false">
      <c r="A832" s="7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U832" s="2"/>
      <c r="V832" s="2"/>
      <c r="W832" s="2"/>
      <c r="X832" s="2"/>
      <c r="Z832" s="61"/>
      <c r="AA832" s="61"/>
      <c r="AB832" s="61"/>
      <c r="AC832" s="5"/>
    </row>
    <row r="833" s="42" customFormat="true" ht="13.5" hidden="false" customHeight="false" outlineLevel="0" collapsed="false">
      <c r="A833" s="40" t="s">
        <v>505</v>
      </c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U833" s="69"/>
      <c r="V833" s="69"/>
      <c r="W833" s="70"/>
      <c r="X833" s="69"/>
      <c r="Z833" s="69"/>
      <c r="AA833" s="69"/>
      <c r="AB833" s="69"/>
      <c r="AC833" s="71"/>
    </row>
    <row r="834" s="42" customFormat="true" ht="12.75" hidden="false" customHeight="false" outlineLevel="0" collapsed="false">
      <c r="A834" s="45" t="s">
        <v>506</v>
      </c>
      <c r="B834" s="46" t="n">
        <v>128</v>
      </c>
      <c r="C834" s="46" t="n">
        <v>24</v>
      </c>
      <c r="D834" s="46" t="n">
        <v>8</v>
      </c>
      <c r="E834" s="46" t="n">
        <v>6</v>
      </c>
      <c r="F834" s="46" t="n">
        <v>2</v>
      </c>
      <c r="G834" s="46" t="n">
        <v>4</v>
      </c>
      <c r="H834" s="46"/>
      <c r="I834" s="46"/>
      <c r="J834" s="46"/>
      <c r="K834" s="46"/>
      <c r="L834" s="46"/>
      <c r="M834" s="46"/>
      <c r="N834" s="46"/>
      <c r="O834" s="46"/>
      <c r="P834" s="46"/>
      <c r="Q834" s="46" t="n">
        <v>142</v>
      </c>
      <c r="R834" s="46" t="n">
        <v>3</v>
      </c>
      <c r="S834" s="48" t="n">
        <v>9</v>
      </c>
      <c r="U834" s="48" t="n">
        <v>158</v>
      </c>
      <c r="V834" s="48" t="n">
        <v>16</v>
      </c>
      <c r="W834" s="49"/>
      <c r="X834" s="48" t="n">
        <v>140</v>
      </c>
      <c r="Z834" s="75" t="n">
        <v>10</v>
      </c>
      <c r="AA834" s="46" t="n">
        <v>410</v>
      </c>
      <c r="AB834" s="46" t="n">
        <v>184</v>
      </c>
      <c r="AC834" s="50" t="n">
        <f aca="false">(AB834/AA834)*100</f>
        <v>44.8780487804878</v>
      </c>
    </row>
    <row r="835" s="42" customFormat="true" ht="12.75" hidden="false" customHeight="false" outlineLevel="0" collapsed="false">
      <c r="A835" s="45" t="s">
        <v>507</v>
      </c>
      <c r="B835" s="46" t="n">
        <v>281</v>
      </c>
      <c r="C835" s="46" t="n">
        <v>37</v>
      </c>
      <c r="D835" s="46" t="n">
        <v>10</v>
      </c>
      <c r="E835" s="46" t="n">
        <v>15</v>
      </c>
      <c r="F835" s="46" t="n">
        <v>0</v>
      </c>
      <c r="G835" s="46" t="n">
        <v>2</v>
      </c>
      <c r="H835" s="46"/>
      <c r="I835" s="46"/>
      <c r="J835" s="46"/>
      <c r="K835" s="46"/>
      <c r="L835" s="46"/>
      <c r="M835" s="46"/>
      <c r="N835" s="46"/>
      <c r="O835" s="46"/>
      <c r="P835" s="46"/>
      <c r="Q835" s="46" t="n">
        <v>312</v>
      </c>
      <c r="R835" s="46" t="n">
        <v>8</v>
      </c>
      <c r="S835" s="48" t="n">
        <v>8</v>
      </c>
      <c r="U835" s="48" t="n">
        <v>305</v>
      </c>
      <c r="V835" s="48" t="n">
        <v>44</v>
      </c>
      <c r="W835" s="49"/>
      <c r="X835" s="48" t="n">
        <v>297</v>
      </c>
      <c r="Z835" s="75" t="n">
        <v>35</v>
      </c>
      <c r="AA835" s="46" t="n">
        <v>704</v>
      </c>
      <c r="AB835" s="46" t="n">
        <v>369</v>
      </c>
      <c r="AC835" s="50" t="n">
        <f aca="false">(AB835/AA835)*100</f>
        <v>52.4147727272727</v>
      </c>
    </row>
    <row r="836" s="42" customFormat="true" ht="12.75" hidden="false" customHeight="false" outlineLevel="0" collapsed="false">
      <c r="A836" s="45" t="s">
        <v>508</v>
      </c>
      <c r="B836" s="46" t="n">
        <v>104</v>
      </c>
      <c r="C836" s="46" t="n">
        <v>11</v>
      </c>
      <c r="D836" s="46" t="n">
        <v>6</v>
      </c>
      <c r="E836" s="46" t="n">
        <v>12</v>
      </c>
      <c r="F836" s="46" t="n">
        <v>2</v>
      </c>
      <c r="G836" s="46" t="n">
        <v>3</v>
      </c>
      <c r="H836" s="46"/>
      <c r="I836" s="46"/>
      <c r="J836" s="46"/>
      <c r="K836" s="46"/>
      <c r="L836" s="46"/>
      <c r="M836" s="46"/>
      <c r="N836" s="46"/>
      <c r="O836" s="46"/>
      <c r="P836" s="46"/>
      <c r="Q836" s="46" t="n">
        <v>111</v>
      </c>
      <c r="R836" s="46" t="n">
        <v>6</v>
      </c>
      <c r="S836" s="48" t="n">
        <v>9</v>
      </c>
      <c r="U836" s="48" t="n">
        <v>123</v>
      </c>
      <c r="V836" s="48" t="n">
        <v>17</v>
      </c>
      <c r="W836" s="49"/>
      <c r="X836" s="48" t="n">
        <v>117</v>
      </c>
      <c r="Z836" s="75" t="n">
        <v>9</v>
      </c>
      <c r="AA836" s="46" t="n">
        <v>359</v>
      </c>
      <c r="AB836" s="46" t="n">
        <v>148</v>
      </c>
      <c r="AC836" s="50" t="n">
        <f aca="false">(AB836/AA836)*100</f>
        <v>41.2256267409471</v>
      </c>
    </row>
    <row r="837" s="42" customFormat="true" ht="12.75" hidden="false" customHeight="false" outlineLevel="0" collapsed="false">
      <c r="A837" s="45" t="s">
        <v>509</v>
      </c>
      <c r="B837" s="46" t="n">
        <v>277</v>
      </c>
      <c r="C837" s="46" t="n">
        <v>40</v>
      </c>
      <c r="D837" s="46" t="n">
        <v>14</v>
      </c>
      <c r="E837" s="46" t="n">
        <v>30</v>
      </c>
      <c r="F837" s="46" t="n">
        <v>0</v>
      </c>
      <c r="G837" s="46" t="n">
        <v>10</v>
      </c>
      <c r="H837" s="46"/>
      <c r="I837" s="46"/>
      <c r="J837" s="46"/>
      <c r="K837" s="46"/>
      <c r="L837" s="46"/>
      <c r="M837" s="46"/>
      <c r="N837" s="46"/>
      <c r="O837" s="46"/>
      <c r="P837" s="46"/>
      <c r="Q837" s="46" t="n">
        <v>315</v>
      </c>
      <c r="R837" s="46" t="n">
        <v>3</v>
      </c>
      <c r="S837" s="48" t="n">
        <v>29</v>
      </c>
      <c r="U837" s="48" t="n">
        <v>289</v>
      </c>
      <c r="V837" s="48" t="n">
        <v>76</v>
      </c>
      <c r="W837" s="49"/>
      <c r="X837" s="48" t="n">
        <v>312</v>
      </c>
      <c r="Z837" s="75" t="n">
        <v>26</v>
      </c>
      <c r="AA837" s="46" t="n">
        <v>923</v>
      </c>
      <c r="AB837" s="46" t="n">
        <v>383</v>
      </c>
      <c r="AC837" s="50" t="n">
        <f aca="false">(AB837/AA837)*100</f>
        <v>41.4951245937161</v>
      </c>
    </row>
    <row r="838" s="42" customFormat="true" ht="12.75" hidden="false" customHeight="false" outlineLevel="0" collapsed="false">
      <c r="A838" s="45" t="s">
        <v>510</v>
      </c>
      <c r="B838" s="46" t="n">
        <v>64</v>
      </c>
      <c r="C838" s="46" t="n">
        <v>21</v>
      </c>
      <c r="D838" s="46" t="n">
        <v>4</v>
      </c>
      <c r="E838" s="46" t="n">
        <v>5</v>
      </c>
      <c r="F838" s="46" t="n">
        <v>3</v>
      </c>
      <c r="G838" s="46" t="n">
        <v>0</v>
      </c>
      <c r="H838" s="46"/>
      <c r="I838" s="46"/>
      <c r="J838" s="46"/>
      <c r="K838" s="46"/>
      <c r="L838" s="46"/>
      <c r="M838" s="46"/>
      <c r="N838" s="46"/>
      <c r="O838" s="46"/>
      <c r="P838" s="46"/>
      <c r="Q838" s="46" t="n">
        <v>80</v>
      </c>
      <c r="R838" s="46" t="n">
        <v>1</v>
      </c>
      <c r="S838" s="48" t="n">
        <v>6</v>
      </c>
      <c r="U838" s="48" t="n">
        <v>86</v>
      </c>
      <c r="V838" s="48" t="n">
        <v>11</v>
      </c>
      <c r="W838" s="49"/>
      <c r="X838" s="48" t="n">
        <v>80</v>
      </c>
      <c r="Z838" s="75" t="n">
        <v>6</v>
      </c>
      <c r="AA838" s="46" t="n">
        <v>210</v>
      </c>
      <c r="AB838" s="46" t="n">
        <v>101</v>
      </c>
      <c r="AC838" s="50" t="n">
        <f aca="false">(AB838/AA838)*100</f>
        <v>48.0952380952381</v>
      </c>
    </row>
    <row r="839" s="42" customFormat="true" ht="12.75" hidden="false" customHeight="false" outlineLevel="0" collapsed="false">
      <c r="A839" s="45" t="s">
        <v>511</v>
      </c>
      <c r="B839" s="46" t="n">
        <v>189</v>
      </c>
      <c r="C839" s="46" t="n">
        <v>29</v>
      </c>
      <c r="D839" s="46" t="n">
        <v>6</v>
      </c>
      <c r="E839" s="46" t="n">
        <v>12</v>
      </c>
      <c r="F839" s="46" t="n">
        <v>4</v>
      </c>
      <c r="G839" s="46" t="n">
        <v>5</v>
      </c>
      <c r="H839" s="46"/>
      <c r="I839" s="46"/>
      <c r="J839" s="46"/>
      <c r="K839" s="46"/>
      <c r="L839" s="46"/>
      <c r="M839" s="46"/>
      <c r="N839" s="46"/>
      <c r="O839" s="46"/>
      <c r="P839" s="46"/>
      <c r="Q839" s="46" t="n">
        <v>205</v>
      </c>
      <c r="R839" s="46" t="n">
        <v>5</v>
      </c>
      <c r="S839" s="48" t="n">
        <v>11</v>
      </c>
      <c r="U839" s="48" t="n">
        <v>214</v>
      </c>
      <c r="V839" s="48" t="n">
        <v>33</v>
      </c>
      <c r="W839" s="49"/>
      <c r="X839" s="48" t="n">
        <v>195</v>
      </c>
      <c r="Z839" s="75" t="n">
        <v>18</v>
      </c>
      <c r="AA839" s="46" t="n">
        <v>678</v>
      </c>
      <c r="AB839" s="46" t="n">
        <v>256</v>
      </c>
      <c r="AC839" s="50" t="n">
        <f aca="false">(AB839/AA839)*100</f>
        <v>37.7581120943953</v>
      </c>
    </row>
    <row r="840" s="42" customFormat="true" ht="12.75" hidden="false" customHeight="false" outlineLevel="0" collapsed="false">
      <c r="A840" s="45" t="s">
        <v>512</v>
      </c>
      <c r="B840" s="46" t="n">
        <v>239</v>
      </c>
      <c r="C840" s="46" t="n">
        <v>68</v>
      </c>
      <c r="D840" s="46" t="n">
        <v>14</v>
      </c>
      <c r="E840" s="46" t="n">
        <v>26</v>
      </c>
      <c r="F840" s="46" t="n">
        <v>6</v>
      </c>
      <c r="G840" s="46" t="n">
        <v>5</v>
      </c>
      <c r="H840" s="46"/>
      <c r="I840" s="46"/>
      <c r="J840" s="46"/>
      <c r="K840" s="46"/>
      <c r="L840" s="46"/>
      <c r="M840" s="46"/>
      <c r="N840" s="46"/>
      <c r="O840" s="46"/>
      <c r="P840" s="46"/>
      <c r="Q840" s="46" t="n">
        <v>313</v>
      </c>
      <c r="R840" s="46" t="n">
        <v>5</v>
      </c>
      <c r="S840" s="48" t="n">
        <v>30</v>
      </c>
      <c r="U840" s="48" t="n">
        <v>304</v>
      </c>
      <c r="V840" s="48" t="n">
        <v>63</v>
      </c>
      <c r="W840" s="49"/>
      <c r="X840" s="48" t="n">
        <v>316</v>
      </c>
      <c r="Z840" s="75" t="n">
        <v>35</v>
      </c>
      <c r="AA840" s="46" t="n">
        <v>973</v>
      </c>
      <c r="AB840" s="46" t="n">
        <v>386</v>
      </c>
      <c r="AC840" s="50" t="n">
        <f aca="false">(AB840/AA840)*100</f>
        <v>39.6711202466598</v>
      </c>
    </row>
    <row r="841" s="42" customFormat="true" ht="12.75" hidden="false" customHeight="false" outlineLevel="0" collapsed="false">
      <c r="A841" s="45" t="s">
        <v>513</v>
      </c>
      <c r="B841" s="46" t="n">
        <v>341</v>
      </c>
      <c r="C841" s="46" t="n">
        <v>55</v>
      </c>
      <c r="D841" s="46" t="n">
        <v>20</v>
      </c>
      <c r="E841" s="46" t="n">
        <v>31</v>
      </c>
      <c r="F841" s="46" t="n">
        <v>2</v>
      </c>
      <c r="G841" s="46" t="n">
        <v>6</v>
      </c>
      <c r="H841" s="46"/>
      <c r="I841" s="46"/>
      <c r="J841" s="46"/>
      <c r="K841" s="46"/>
      <c r="L841" s="46"/>
      <c r="M841" s="46"/>
      <c r="N841" s="46"/>
      <c r="O841" s="46"/>
      <c r="P841" s="46"/>
      <c r="Q841" s="46" t="n">
        <v>388</v>
      </c>
      <c r="R841" s="46" t="n">
        <v>4</v>
      </c>
      <c r="S841" s="48" t="n">
        <v>32</v>
      </c>
      <c r="U841" s="48" t="n">
        <v>387</v>
      </c>
      <c r="V841" s="48" t="n">
        <v>79</v>
      </c>
      <c r="W841" s="49"/>
      <c r="X841" s="48" t="n">
        <v>383</v>
      </c>
      <c r="Z841" s="75" t="n">
        <v>62</v>
      </c>
      <c r="AA841" s="46" t="n">
        <v>1077</v>
      </c>
      <c r="AB841" s="46" t="n">
        <v>498</v>
      </c>
      <c r="AC841" s="50" t="n">
        <f aca="false">(AB841/AA841)*100</f>
        <v>46.2395543175487</v>
      </c>
    </row>
    <row r="842" s="42" customFormat="true" ht="12.75" hidden="false" customHeight="false" outlineLevel="0" collapsed="false">
      <c r="A842" s="45" t="s">
        <v>514</v>
      </c>
      <c r="B842" s="46" t="n">
        <v>265</v>
      </c>
      <c r="C842" s="46" t="n">
        <v>41</v>
      </c>
      <c r="D842" s="46" t="n">
        <v>26</v>
      </c>
      <c r="E842" s="46" t="n">
        <v>23</v>
      </c>
      <c r="F842" s="46" t="n">
        <v>6</v>
      </c>
      <c r="G842" s="46" t="n">
        <v>18</v>
      </c>
      <c r="H842" s="46"/>
      <c r="I842" s="46"/>
      <c r="J842" s="46"/>
      <c r="K842" s="46"/>
      <c r="L842" s="46"/>
      <c r="M842" s="46"/>
      <c r="N842" s="46"/>
      <c r="O842" s="46"/>
      <c r="P842" s="46"/>
      <c r="Q842" s="46" t="n">
        <v>322</v>
      </c>
      <c r="R842" s="46" t="n">
        <v>6</v>
      </c>
      <c r="S842" s="48" t="n">
        <v>34</v>
      </c>
      <c r="U842" s="48" t="n">
        <v>321</v>
      </c>
      <c r="V842" s="48" t="n">
        <v>71</v>
      </c>
      <c r="W842" s="49"/>
      <c r="X842" s="48" t="n">
        <v>334</v>
      </c>
      <c r="Z842" s="75" t="n">
        <v>71</v>
      </c>
      <c r="AA842" s="46" t="n">
        <v>1257</v>
      </c>
      <c r="AB842" s="46" t="n">
        <v>403</v>
      </c>
      <c r="AC842" s="50" t="n">
        <f aca="false">(AB842/AA842)*100</f>
        <v>32.06046141607</v>
      </c>
    </row>
    <row r="843" s="42" customFormat="true" ht="13.5" hidden="false" customHeight="false" outlineLevel="0" collapsed="false">
      <c r="A843" s="45" t="s">
        <v>515</v>
      </c>
      <c r="B843" s="46" t="n">
        <v>75</v>
      </c>
      <c r="C843" s="46" t="n">
        <v>29</v>
      </c>
      <c r="D843" s="46" t="n">
        <v>4</v>
      </c>
      <c r="E843" s="46" t="n">
        <v>10</v>
      </c>
      <c r="F843" s="46" t="n">
        <v>2</v>
      </c>
      <c r="G843" s="46" t="n">
        <v>7</v>
      </c>
      <c r="H843" s="46"/>
      <c r="I843" s="46"/>
      <c r="J843" s="46"/>
      <c r="K843" s="46"/>
      <c r="L843" s="46"/>
      <c r="M843" s="46"/>
      <c r="N843" s="46"/>
      <c r="O843" s="46"/>
      <c r="P843" s="46"/>
      <c r="Q843" s="46" t="n">
        <v>99</v>
      </c>
      <c r="R843" s="46" t="n">
        <v>4</v>
      </c>
      <c r="S843" s="48" t="n">
        <v>12</v>
      </c>
      <c r="U843" s="48" t="n">
        <v>106</v>
      </c>
      <c r="V843" s="48" t="n">
        <v>24</v>
      </c>
      <c r="W843" s="49"/>
      <c r="X843" s="48" t="n">
        <v>103</v>
      </c>
      <c r="Z843" s="75" t="n">
        <v>23</v>
      </c>
      <c r="AA843" s="46" t="n">
        <v>826</v>
      </c>
      <c r="AB843" s="46" t="n">
        <v>135</v>
      </c>
      <c r="AC843" s="50" t="n">
        <f aca="false">(AB843/AA843)*100</f>
        <v>16.3438256658596</v>
      </c>
    </row>
    <row r="844" s="42" customFormat="true" ht="13.5" hidden="false" customHeight="false" outlineLevel="0" collapsed="false">
      <c r="A844" s="40" t="s">
        <v>516</v>
      </c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U844" s="69"/>
      <c r="V844" s="69"/>
      <c r="W844" s="70"/>
      <c r="X844" s="69"/>
      <c r="Z844" s="69"/>
      <c r="AA844" s="69"/>
      <c r="AB844" s="69"/>
      <c r="AC844" s="71"/>
    </row>
    <row r="845" s="42" customFormat="true" ht="12.75" hidden="false" customHeight="false" outlineLevel="0" collapsed="false">
      <c r="A845" s="45" t="s">
        <v>517</v>
      </c>
      <c r="B845" s="46" t="n">
        <v>399</v>
      </c>
      <c r="C845" s="46" t="n">
        <v>62</v>
      </c>
      <c r="D845" s="46" t="n">
        <v>22</v>
      </c>
      <c r="E845" s="46" t="n">
        <v>46</v>
      </c>
      <c r="F845" s="46" t="n">
        <v>4</v>
      </c>
      <c r="G845" s="46" t="n">
        <v>11</v>
      </c>
      <c r="H845" s="46"/>
      <c r="I845" s="46"/>
      <c r="J845" s="46"/>
      <c r="K845" s="46"/>
      <c r="L845" s="46"/>
      <c r="M845" s="46"/>
      <c r="N845" s="46"/>
      <c r="O845" s="46"/>
      <c r="P845" s="46"/>
      <c r="Q845" s="46" t="n">
        <v>448</v>
      </c>
      <c r="R845" s="46" t="n">
        <v>7</v>
      </c>
      <c r="S845" s="48" t="n">
        <v>43</v>
      </c>
      <c r="U845" s="48" t="n">
        <v>418</v>
      </c>
      <c r="V845" s="48" t="n">
        <v>129</v>
      </c>
      <c r="W845" s="49"/>
      <c r="X845" s="48" t="n">
        <v>450</v>
      </c>
      <c r="Z845" s="75" t="n">
        <v>48</v>
      </c>
      <c r="AA845" s="46" t="n">
        <v>1345</v>
      </c>
      <c r="AB845" s="46" t="n">
        <v>561</v>
      </c>
      <c r="AC845" s="50" t="n">
        <f aca="false">(AB845/AA845)*100</f>
        <v>41.7100371747212</v>
      </c>
    </row>
    <row r="846" s="42" customFormat="true" ht="12.75" hidden="false" customHeight="false" outlineLevel="0" collapsed="false">
      <c r="A846" s="45" t="s">
        <v>518</v>
      </c>
      <c r="B846" s="46" t="n">
        <v>209</v>
      </c>
      <c r="C846" s="46" t="n">
        <v>41</v>
      </c>
      <c r="D846" s="46" t="n">
        <v>13</v>
      </c>
      <c r="E846" s="46" t="n">
        <v>13</v>
      </c>
      <c r="F846" s="46" t="n">
        <v>5</v>
      </c>
      <c r="G846" s="46" t="n">
        <v>7</v>
      </c>
      <c r="H846" s="46"/>
      <c r="I846" s="46"/>
      <c r="J846" s="46"/>
      <c r="K846" s="46"/>
      <c r="L846" s="46"/>
      <c r="M846" s="46"/>
      <c r="N846" s="46"/>
      <c r="O846" s="46"/>
      <c r="P846" s="46"/>
      <c r="Q846" s="46" t="n">
        <v>235</v>
      </c>
      <c r="R846" s="46" t="n">
        <v>3</v>
      </c>
      <c r="S846" s="48" t="n">
        <v>20</v>
      </c>
      <c r="U846" s="48" t="n">
        <v>247</v>
      </c>
      <c r="V846" s="48" t="n">
        <v>41</v>
      </c>
      <c r="W846" s="49"/>
      <c r="X846" s="48" t="n">
        <v>227</v>
      </c>
      <c r="Z846" s="75" t="n">
        <v>31</v>
      </c>
      <c r="AA846" s="46" t="n">
        <v>886</v>
      </c>
      <c r="AB846" s="46" t="n">
        <v>294</v>
      </c>
      <c r="AC846" s="50" t="n">
        <f aca="false">(AB846/AA846)*100</f>
        <v>33.1828442437923</v>
      </c>
    </row>
    <row r="847" s="42" customFormat="true" ht="12.75" hidden="false" customHeight="false" outlineLevel="0" collapsed="false">
      <c r="A847" s="45" t="s">
        <v>519</v>
      </c>
      <c r="B847" s="46" t="n">
        <v>251</v>
      </c>
      <c r="C847" s="46" t="n">
        <v>53</v>
      </c>
      <c r="D847" s="46" t="n">
        <v>19</v>
      </c>
      <c r="E847" s="46" t="n">
        <v>21</v>
      </c>
      <c r="F847" s="46" t="n">
        <v>5</v>
      </c>
      <c r="G847" s="46" t="n">
        <v>6</v>
      </c>
      <c r="H847" s="46"/>
      <c r="I847" s="46"/>
      <c r="J847" s="46"/>
      <c r="K847" s="46"/>
      <c r="L847" s="46"/>
      <c r="M847" s="46"/>
      <c r="N847" s="46"/>
      <c r="O847" s="46"/>
      <c r="P847" s="46"/>
      <c r="Q847" s="46" t="n">
        <v>293</v>
      </c>
      <c r="R847" s="46" t="n">
        <v>5</v>
      </c>
      <c r="S847" s="48" t="n">
        <v>21</v>
      </c>
      <c r="U847" s="48" t="n">
        <v>312</v>
      </c>
      <c r="V847" s="48" t="n">
        <v>52</v>
      </c>
      <c r="W847" s="49"/>
      <c r="X847" s="48" t="n">
        <v>298</v>
      </c>
      <c r="Z847" s="75" t="n">
        <v>38</v>
      </c>
      <c r="AA847" s="46" t="n">
        <v>802</v>
      </c>
      <c r="AB847" s="46" t="n">
        <v>389</v>
      </c>
      <c r="AC847" s="50" t="n">
        <f aca="false">(AB847/AA847)*100</f>
        <v>48.5037406483791</v>
      </c>
    </row>
    <row r="848" s="42" customFormat="true" ht="12.75" hidden="false" customHeight="false" outlineLevel="0" collapsed="false">
      <c r="A848" s="45" t="s">
        <v>520</v>
      </c>
      <c r="B848" s="46" t="n">
        <v>172</v>
      </c>
      <c r="C848" s="46" t="n">
        <v>23</v>
      </c>
      <c r="D848" s="46" t="n">
        <v>17</v>
      </c>
      <c r="E848" s="46" t="n">
        <v>13</v>
      </c>
      <c r="F848" s="46" t="n">
        <v>4</v>
      </c>
      <c r="G848" s="46" t="n">
        <v>13</v>
      </c>
      <c r="H848" s="46"/>
      <c r="I848" s="46"/>
      <c r="J848" s="46"/>
      <c r="K848" s="46"/>
      <c r="L848" s="46"/>
      <c r="M848" s="46"/>
      <c r="N848" s="46"/>
      <c r="O848" s="46"/>
      <c r="P848" s="46"/>
      <c r="Q848" s="46" t="n">
        <v>197</v>
      </c>
      <c r="R848" s="46" t="n">
        <v>5</v>
      </c>
      <c r="S848" s="48" t="n">
        <v>22</v>
      </c>
      <c r="U848" s="48" t="n">
        <v>207</v>
      </c>
      <c r="V848" s="48" t="n">
        <v>43</v>
      </c>
      <c r="W848" s="49"/>
      <c r="X848" s="48" t="n">
        <v>200</v>
      </c>
      <c r="Z848" s="75" t="n">
        <v>19</v>
      </c>
      <c r="AA848" s="46" t="n">
        <v>515</v>
      </c>
      <c r="AB848" s="46" t="n">
        <v>261</v>
      </c>
      <c r="AC848" s="50" t="n">
        <f aca="false">(AB848/AA848)*100</f>
        <v>50.6796116504854</v>
      </c>
    </row>
    <row r="849" s="55" customFormat="true" ht="12.75" hidden="false" customHeight="false" outlineLevel="0" collapsed="false">
      <c r="A849" s="52" t="s">
        <v>43</v>
      </c>
      <c r="B849" s="53" t="n">
        <f aca="false">SUM(B834:B848)</f>
        <v>2994</v>
      </c>
      <c r="C849" s="53" t="n">
        <f aca="false">SUM(C834:C848)</f>
        <v>534</v>
      </c>
      <c r="D849" s="53" t="n">
        <f aca="false">SUM(D834:D848)</f>
        <v>183</v>
      </c>
      <c r="E849" s="53" t="n">
        <f aca="false">SUM(E834:E848)</f>
        <v>263</v>
      </c>
      <c r="F849" s="53" t="n">
        <f aca="false">SUM(F834:F848)</f>
        <v>45</v>
      </c>
      <c r="G849" s="53" t="n">
        <f aca="false">SUM(G834:G848)</f>
        <v>97</v>
      </c>
      <c r="H849" s="53" t="n">
        <f aca="false">SUM(H834:H848)</f>
        <v>0</v>
      </c>
      <c r="I849" s="53" t="n">
        <f aca="false">SUM(I834:I848)</f>
        <v>0</v>
      </c>
      <c r="J849" s="53" t="n">
        <f aca="false">SUM(J834:J848)</f>
        <v>0</v>
      </c>
      <c r="K849" s="53" t="n">
        <f aca="false">SUM(K834:K848)</f>
        <v>0</v>
      </c>
      <c r="L849" s="53" t="n">
        <f aca="false">SUM(L834:L848)</f>
        <v>0</v>
      </c>
      <c r="M849" s="53" t="n">
        <f aca="false">SUM(M834:M848)</f>
        <v>0</v>
      </c>
      <c r="N849" s="53" t="n">
        <f aca="false">SUM(N834:N848)</f>
        <v>0</v>
      </c>
      <c r="O849" s="53" t="n">
        <f aca="false">SUM(O834:O848)</f>
        <v>0</v>
      </c>
      <c r="P849" s="53" t="n">
        <f aca="false">SUM(P834:P848)</f>
        <v>0</v>
      </c>
      <c r="Q849" s="53" t="n">
        <f aca="false">SUM(Q834:Q848)</f>
        <v>3460</v>
      </c>
      <c r="R849" s="53" t="n">
        <f aca="false">SUM(R834:R848)</f>
        <v>65</v>
      </c>
      <c r="S849" s="54" t="n">
        <f aca="false">SUM(S834:S848)</f>
        <v>286</v>
      </c>
      <c r="U849" s="56" t="n">
        <f aca="false">SUM(U834:U848)</f>
        <v>3477</v>
      </c>
      <c r="V849" s="73" t="n">
        <f aca="false">SUM(V834:V848)</f>
        <v>699</v>
      </c>
      <c r="W849" s="57"/>
      <c r="X849" s="54" t="n">
        <f aca="false">SUM(X834:X848)</f>
        <v>3452</v>
      </c>
      <c r="Z849" s="53" t="n">
        <f aca="false">SUM(Z834:Z848)</f>
        <v>431</v>
      </c>
      <c r="AA849" s="53" t="n">
        <f aca="false">SUM(AA834:AA848)</f>
        <v>10965</v>
      </c>
      <c r="AB849" s="58" t="n">
        <f aca="false">SUM(AB834:AB848)</f>
        <v>4368</v>
      </c>
      <c r="AC849" s="59" t="n">
        <f aca="false">(AB849/AA849)*100</f>
        <v>39.8358413132695</v>
      </c>
    </row>
    <row r="850" s="42" customFormat="true" ht="13.5" hidden="false" customHeight="false" outlineLevel="0" collapsed="false">
      <c r="A850" s="7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U850" s="2"/>
      <c r="V850" s="2"/>
      <c r="W850" s="2"/>
      <c r="X850" s="2"/>
      <c r="Z850" s="61"/>
      <c r="AA850" s="61"/>
      <c r="AB850" s="61"/>
      <c r="AC850" s="5"/>
    </row>
    <row r="851" s="42" customFormat="true" ht="13.5" hidden="false" customHeight="false" outlineLevel="0" collapsed="false">
      <c r="A851" s="40" t="s">
        <v>521</v>
      </c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U851" s="69"/>
      <c r="V851" s="69"/>
      <c r="W851" s="70"/>
      <c r="X851" s="69"/>
      <c r="Z851" s="69"/>
      <c r="AA851" s="69"/>
      <c r="AB851" s="69"/>
      <c r="AC851" s="71"/>
    </row>
    <row r="852" s="42" customFormat="true" ht="12.75" hidden="false" customHeight="false" outlineLevel="0" collapsed="false">
      <c r="A852" s="45" t="s">
        <v>522</v>
      </c>
      <c r="B852" s="46" t="n">
        <v>149</v>
      </c>
      <c r="C852" s="46" t="n">
        <v>25</v>
      </c>
      <c r="D852" s="46" t="n">
        <v>10</v>
      </c>
      <c r="E852" s="46" t="n">
        <v>6</v>
      </c>
      <c r="F852" s="46" t="n">
        <v>1</v>
      </c>
      <c r="G852" s="46" t="n">
        <v>5</v>
      </c>
      <c r="H852" s="46"/>
      <c r="I852" s="46"/>
      <c r="J852" s="46"/>
      <c r="K852" s="46"/>
      <c r="L852" s="46"/>
      <c r="M852" s="46"/>
      <c r="N852" s="46"/>
      <c r="O852" s="46"/>
      <c r="P852" s="46"/>
      <c r="Q852" s="46" t="n">
        <v>159</v>
      </c>
      <c r="R852" s="46" t="n">
        <v>1</v>
      </c>
      <c r="S852" s="48" t="n">
        <v>10</v>
      </c>
      <c r="U852" s="48" t="n">
        <v>159</v>
      </c>
      <c r="V852" s="48" t="n">
        <v>27</v>
      </c>
      <c r="W852" s="49"/>
      <c r="X852" s="48" t="n">
        <v>138</v>
      </c>
      <c r="Z852" s="75" t="n">
        <v>3</v>
      </c>
      <c r="AA852" s="46" t="n">
        <v>809</v>
      </c>
      <c r="AB852" s="46" t="n">
        <v>206</v>
      </c>
      <c r="AC852" s="50" t="n">
        <f aca="false">(AB852/AA852)*100</f>
        <v>25.4635352286774</v>
      </c>
    </row>
    <row r="853" s="42" customFormat="true" ht="12.75" hidden="false" customHeight="false" outlineLevel="0" collapsed="false">
      <c r="A853" s="45" t="s">
        <v>523</v>
      </c>
      <c r="B853" s="46" t="n">
        <v>201</v>
      </c>
      <c r="C853" s="46" t="n">
        <v>39</v>
      </c>
      <c r="D853" s="46" t="n">
        <v>14</v>
      </c>
      <c r="E853" s="46" t="n">
        <v>8</v>
      </c>
      <c r="F853" s="46" t="n">
        <v>0</v>
      </c>
      <c r="G853" s="46" t="n">
        <v>4</v>
      </c>
      <c r="H853" s="46"/>
      <c r="I853" s="46"/>
      <c r="J853" s="46"/>
      <c r="K853" s="46"/>
      <c r="L853" s="46"/>
      <c r="M853" s="46"/>
      <c r="N853" s="46"/>
      <c r="O853" s="46"/>
      <c r="P853" s="46"/>
      <c r="Q853" s="46" t="n">
        <v>222</v>
      </c>
      <c r="R853" s="46" t="n">
        <v>1</v>
      </c>
      <c r="S853" s="48" t="n">
        <v>11</v>
      </c>
      <c r="U853" s="48" t="n">
        <v>229</v>
      </c>
      <c r="V853" s="48" t="n">
        <v>33</v>
      </c>
      <c r="W853" s="49"/>
      <c r="X853" s="48" t="n">
        <v>218</v>
      </c>
      <c r="Z853" s="75" t="n">
        <v>11</v>
      </c>
      <c r="AA853" s="46" t="n">
        <v>934</v>
      </c>
      <c r="AB853" s="46" t="n">
        <v>273</v>
      </c>
      <c r="AC853" s="50" t="n">
        <f aca="false">(AB853/AA853)*100</f>
        <v>29.2291220556745</v>
      </c>
    </row>
    <row r="854" s="42" customFormat="true" ht="12.75" hidden="false" customHeight="false" outlineLevel="0" collapsed="false">
      <c r="A854" s="45" t="s">
        <v>524</v>
      </c>
      <c r="B854" s="46" t="n">
        <v>97</v>
      </c>
      <c r="C854" s="46" t="n">
        <v>20</v>
      </c>
      <c r="D854" s="46" t="n">
        <v>9</v>
      </c>
      <c r="E854" s="46" t="n">
        <v>21</v>
      </c>
      <c r="F854" s="46" t="n">
        <v>4</v>
      </c>
      <c r="G854" s="46" t="n">
        <v>3</v>
      </c>
      <c r="H854" s="46"/>
      <c r="I854" s="46"/>
      <c r="J854" s="46"/>
      <c r="K854" s="46"/>
      <c r="L854" s="46"/>
      <c r="M854" s="46"/>
      <c r="N854" s="46"/>
      <c r="O854" s="46"/>
      <c r="P854" s="46"/>
      <c r="Q854" s="46" t="n">
        <v>112</v>
      </c>
      <c r="R854" s="46" t="n">
        <v>9</v>
      </c>
      <c r="S854" s="48" t="n">
        <v>18</v>
      </c>
      <c r="U854" s="48" t="n">
        <v>100</v>
      </c>
      <c r="V854" s="48" t="n">
        <v>41</v>
      </c>
      <c r="W854" s="49"/>
      <c r="X854" s="48" t="n">
        <v>123</v>
      </c>
      <c r="Z854" s="75" t="n">
        <v>7</v>
      </c>
      <c r="AA854" s="46" t="n">
        <v>957</v>
      </c>
      <c r="AB854" s="46" t="n">
        <v>166</v>
      </c>
      <c r="AC854" s="50" t="n">
        <f aca="false">(AB854/AA854)*100</f>
        <v>17.3458725182863</v>
      </c>
    </row>
    <row r="855" s="42" customFormat="true" ht="12.75" hidden="false" customHeight="false" outlineLevel="0" collapsed="false">
      <c r="A855" s="45" t="s">
        <v>525</v>
      </c>
      <c r="B855" s="46" t="n">
        <v>172</v>
      </c>
      <c r="C855" s="46" t="n">
        <v>32</v>
      </c>
      <c r="D855" s="46" t="n">
        <v>14</v>
      </c>
      <c r="E855" s="46" t="n">
        <v>13</v>
      </c>
      <c r="F855" s="46" t="n">
        <v>6</v>
      </c>
      <c r="G855" s="46" t="n">
        <v>3</v>
      </c>
      <c r="H855" s="46"/>
      <c r="I855" s="46"/>
      <c r="J855" s="46"/>
      <c r="K855" s="46"/>
      <c r="L855" s="46"/>
      <c r="M855" s="46"/>
      <c r="N855" s="46"/>
      <c r="O855" s="46"/>
      <c r="P855" s="46"/>
      <c r="Q855" s="46" t="n">
        <v>201</v>
      </c>
      <c r="R855" s="46" t="n">
        <v>9</v>
      </c>
      <c r="S855" s="48" t="n">
        <v>13</v>
      </c>
      <c r="U855" s="48" t="n">
        <v>191</v>
      </c>
      <c r="V855" s="48" t="n">
        <v>45</v>
      </c>
      <c r="W855" s="49"/>
      <c r="X855" s="48" t="n">
        <v>200</v>
      </c>
      <c r="Z855" s="75" t="n">
        <v>12</v>
      </c>
      <c r="AA855" s="46" t="n">
        <v>914</v>
      </c>
      <c r="AB855" s="46" t="n">
        <v>249</v>
      </c>
      <c r="AC855" s="50" t="n">
        <f aca="false">(AB855/AA855)*100</f>
        <v>27.2428884026258</v>
      </c>
    </row>
    <row r="856" s="42" customFormat="true" ht="12.75" hidden="false" customHeight="false" outlineLevel="0" collapsed="false">
      <c r="A856" s="45" t="s">
        <v>526</v>
      </c>
      <c r="B856" s="46" t="n">
        <v>170</v>
      </c>
      <c r="C856" s="46" t="n">
        <v>40</v>
      </c>
      <c r="D856" s="46" t="n">
        <v>18</v>
      </c>
      <c r="E856" s="46" t="n">
        <v>13</v>
      </c>
      <c r="F856" s="46" t="n">
        <v>3</v>
      </c>
      <c r="G856" s="46" t="n">
        <v>4</v>
      </c>
      <c r="H856" s="46"/>
      <c r="I856" s="46"/>
      <c r="J856" s="46"/>
      <c r="K856" s="46"/>
      <c r="L856" s="46"/>
      <c r="M856" s="46"/>
      <c r="N856" s="46"/>
      <c r="O856" s="46"/>
      <c r="P856" s="46"/>
      <c r="Q856" s="46" t="n">
        <v>207</v>
      </c>
      <c r="R856" s="46" t="n">
        <v>4</v>
      </c>
      <c r="S856" s="48" t="n">
        <v>15</v>
      </c>
      <c r="U856" s="48" t="n">
        <v>218</v>
      </c>
      <c r="V856" s="48" t="n">
        <v>34</v>
      </c>
      <c r="W856" s="49"/>
      <c r="X856" s="48" t="n">
        <v>213</v>
      </c>
      <c r="Z856" s="75" t="n">
        <v>7</v>
      </c>
      <c r="AA856" s="46" t="n">
        <v>855</v>
      </c>
      <c r="AB856" s="46" t="n">
        <v>264</v>
      </c>
      <c r="AC856" s="50" t="n">
        <f aca="false">(AB856/AA856)*100</f>
        <v>30.8771929824561</v>
      </c>
    </row>
    <row r="857" s="42" customFormat="true" ht="12.75" hidden="false" customHeight="false" outlineLevel="0" collapsed="false">
      <c r="A857" s="45" t="s">
        <v>527</v>
      </c>
      <c r="B857" s="46" t="n">
        <v>150</v>
      </c>
      <c r="C857" s="46" t="n">
        <v>37</v>
      </c>
      <c r="D857" s="46" t="n">
        <v>8</v>
      </c>
      <c r="E857" s="46" t="n">
        <v>11</v>
      </c>
      <c r="F857" s="46" t="n">
        <v>1</v>
      </c>
      <c r="G857" s="46" t="n">
        <v>2</v>
      </c>
      <c r="H857" s="46"/>
      <c r="I857" s="46"/>
      <c r="J857" s="46"/>
      <c r="K857" s="46"/>
      <c r="L857" s="46"/>
      <c r="M857" s="46"/>
      <c r="N857" s="46"/>
      <c r="O857" s="46"/>
      <c r="P857" s="46"/>
      <c r="Q857" s="46" t="n">
        <v>173</v>
      </c>
      <c r="R857" s="46" t="n">
        <v>2</v>
      </c>
      <c r="S857" s="48" t="n">
        <v>9</v>
      </c>
      <c r="U857" s="48" t="n">
        <v>180</v>
      </c>
      <c r="V857" s="48" t="n">
        <v>27</v>
      </c>
      <c r="W857" s="49"/>
      <c r="X857" s="48" t="n">
        <v>174</v>
      </c>
      <c r="Z857" s="75" t="n">
        <v>3</v>
      </c>
      <c r="AA857" s="46" t="n">
        <v>890</v>
      </c>
      <c r="AB857" s="46" t="n">
        <v>220</v>
      </c>
      <c r="AC857" s="50" t="n">
        <f aca="false">(AB857/AA857)*100</f>
        <v>24.7191011235955</v>
      </c>
    </row>
    <row r="858" s="42" customFormat="true" ht="12.75" hidden="false" customHeight="false" outlineLevel="0" collapsed="false">
      <c r="A858" s="45" t="s">
        <v>528</v>
      </c>
      <c r="B858" s="46" t="n">
        <v>122</v>
      </c>
      <c r="C858" s="46" t="n">
        <v>33</v>
      </c>
      <c r="D858" s="46" t="n">
        <v>10</v>
      </c>
      <c r="E858" s="46" t="n">
        <v>27</v>
      </c>
      <c r="F858" s="46" t="n">
        <v>0</v>
      </c>
      <c r="G858" s="46" t="n">
        <v>5</v>
      </c>
      <c r="H858" s="46"/>
      <c r="I858" s="46"/>
      <c r="J858" s="46"/>
      <c r="K858" s="46"/>
      <c r="L858" s="46"/>
      <c r="M858" s="46"/>
      <c r="N858" s="46"/>
      <c r="O858" s="46"/>
      <c r="P858" s="46"/>
      <c r="Q858" s="46" t="n">
        <v>143</v>
      </c>
      <c r="R858" s="46" t="n">
        <v>6</v>
      </c>
      <c r="S858" s="48" t="n">
        <v>25</v>
      </c>
      <c r="U858" s="48" t="n">
        <v>121</v>
      </c>
      <c r="V858" s="48" t="n">
        <v>65</v>
      </c>
      <c r="W858" s="49"/>
      <c r="X858" s="48" t="n">
        <v>154</v>
      </c>
      <c r="Z858" s="75" t="n">
        <v>7</v>
      </c>
      <c r="AA858" s="46" t="n">
        <v>731</v>
      </c>
      <c r="AB858" s="46" t="n">
        <v>217</v>
      </c>
      <c r="AC858" s="50" t="n">
        <f aca="false">(AB858/AA858)*100</f>
        <v>29.6853625170999</v>
      </c>
    </row>
    <row r="859" s="42" customFormat="true" ht="12.75" hidden="false" customHeight="false" outlineLevel="0" collapsed="false">
      <c r="A859" s="45" t="s">
        <v>529</v>
      </c>
      <c r="B859" s="46" t="n">
        <v>177</v>
      </c>
      <c r="C859" s="46" t="n">
        <v>27</v>
      </c>
      <c r="D859" s="46" t="n">
        <v>22</v>
      </c>
      <c r="E859" s="46" t="n">
        <v>15</v>
      </c>
      <c r="F859" s="46" t="n">
        <v>3</v>
      </c>
      <c r="G859" s="46" t="n">
        <v>3</v>
      </c>
      <c r="H859" s="46"/>
      <c r="I859" s="46"/>
      <c r="J859" s="46"/>
      <c r="K859" s="46"/>
      <c r="L859" s="46"/>
      <c r="M859" s="46"/>
      <c r="N859" s="46"/>
      <c r="O859" s="46"/>
      <c r="P859" s="46"/>
      <c r="Q859" s="46" t="n">
        <v>197</v>
      </c>
      <c r="R859" s="46" t="n">
        <v>8</v>
      </c>
      <c r="S859" s="48" t="n">
        <v>12</v>
      </c>
      <c r="U859" s="48" t="n">
        <v>197</v>
      </c>
      <c r="V859" s="48" t="n">
        <v>63</v>
      </c>
      <c r="W859" s="49"/>
      <c r="X859" s="48" t="n">
        <v>216</v>
      </c>
      <c r="Z859" s="75" t="n">
        <v>11</v>
      </c>
      <c r="AA859" s="46" t="n">
        <v>1161</v>
      </c>
      <c r="AB859" s="46" t="n">
        <v>278</v>
      </c>
      <c r="AC859" s="50" t="n">
        <f aca="false">(AB859/AA859)*100</f>
        <v>23.9448751076658</v>
      </c>
    </row>
    <row r="860" s="42" customFormat="true" ht="12.75" hidden="false" customHeight="false" outlineLevel="0" collapsed="false">
      <c r="A860" s="45" t="s">
        <v>530</v>
      </c>
      <c r="B860" s="46" t="n">
        <v>88</v>
      </c>
      <c r="C860" s="46" t="n">
        <v>17</v>
      </c>
      <c r="D860" s="46" t="n">
        <v>5</v>
      </c>
      <c r="E860" s="46" t="n">
        <v>24</v>
      </c>
      <c r="F860" s="46" t="n">
        <v>1</v>
      </c>
      <c r="G860" s="46" t="n">
        <v>3</v>
      </c>
      <c r="H860" s="46"/>
      <c r="I860" s="46"/>
      <c r="J860" s="46"/>
      <c r="K860" s="46"/>
      <c r="L860" s="46"/>
      <c r="M860" s="46"/>
      <c r="N860" s="46"/>
      <c r="O860" s="46"/>
      <c r="P860" s="46"/>
      <c r="Q860" s="46" t="n">
        <v>94</v>
      </c>
      <c r="R860" s="46" t="n">
        <v>4</v>
      </c>
      <c r="S860" s="48" t="n">
        <v>21</v>
      </c>
      <c r="U860" s="48" t="n">
        <v>94</v>
      </c>
      <c r="V860" s="48" t="n">
        <v>31</v>
      </c>
      <c r="W860" s="49"/>
      <c r="X860" s="48" t="n">
        <v>99</v>
      </c>
      <c r="Z860" s="75" t="n">
        <v>5</v>
      </c>
      <c r="AA860" s="46" t="n">
        <v>599</v>
      </c>
      <c r="AB860" s="46" t="n">
        <v>147</v>
      </c>
      <c r="AC860" s="50" t="n">
        <f aca="false">(AB860/AA860)*100</f>
        <v>24.5409015025042</v>
      </c>
    </row>
    <row r="861" s="42" customFormat="true" ht="12.75" hidden="false" customHeight="false" outlineLevel="0" collapsed="false">
      <c r="A861" s="45" t="s">
        <v>531</v>
      </c>
      <c r="B861" s="46" t="n">
        <v>41</v>
      </c>
      <c r="C861" s="46" t="n">
        <v>8</v>
      </c>
      <c r="D861" s="46" t="n">
        <v>5</v>
      </c>
      <c r="E861" s="46" t="n">
        <v>4</v>
      </c>
      <c r="F861" s="46" t="n">
        <v>0</v>
      </c>
      <c r="G861" s="46" t="n">
        <v>4</v>
      </c>
      <c r="H861" s="46"/>
      <c r="I861" s="46"/>
      <c r="J861" s="46"/>
      <c r="K861" s="46"/>
      <c r="L861" s="46"/>
      <c r="M861" s="46"/>
      <c r="N861" s="46"/>
      <c r="O861" s="46"/>
      <c r="P861" s="46"/>
      <c r="Q861" s="46" t="n">
        <v>49</v>
      </c>
      <c r="R861" s="46" t="n">
        <v>0</v>
      </c>
      <c r="S861" s="48" t="n">
        <v>7</v>
      </c>
      <c r="U861" s="48" t="n">
        <v>45</v>
      </c>
      <c r="V861" s="48" t="n">
        <v>12</v>
      </c>
      <c r="W861" s="49"/>
      <c r="X861" s="48" t="n">
        <v>48</v>
      </c>
      <c r="Z861" s="75" t="n">
        <v>2</v>
      </c>
      <c r="AA861" s="46" t="n">
        <v>311</v>
      </c>
      <c r="AB861" s="46" t="n">
        <v>67</v>
      </c>
      <c r="AC861" s="50" t="n">
        <f aca="false">(AB861/AA861)*100</f>
        <v>21.5434083601286</v>
      </c>
    </row>
    <row r="862" s="42" customFormat="true" ht="12.75" hidden="false" customHeight="false" outlineLevel="0" collapsed="false">
      <c r="A862" s="45" t="s">
        <v>532</v>
      </c>
      <c r="B862" s="46" t="n">
        <v>125</v>
      </c>
      <c r="C862" s="46" t="n">
        <v>24</v>
      </c>
      <c r="D862" s="46" t="n">
        <v>11</v>
      </c>
      <c r="E862" s="46" t="n">
        <v>15</v>
      </c>
      <c r="F862" s="46" t="n">
        <v>1</v>
      </c>
      <c r="G862" s="46" t="n">
        <v>7</v>
      </c>
      <c r="H862" s="46"/>
      <c r="I862" s="46"/>
      <c r="J862" s="46"/>
      <c r="K862" s="46"/>
      <c r="L862" s="46"/>
      <c r="M862" s="46"/>
      <c r="N862" s="46"/>
      <c r="O862" s="46"/>
      <c r="P862" s="46"/>
      <c r="Q862" s="46" t="n">
        <v>139</v>
      </c>
      <c r="R862" s="46" t="n">
        <v>5</v>
      </c>
      <c r="S862" s="48" t="n">
        <v>15</v>
      </c>
      <c r="U862" s="48" t="n">
        <v>135</v>
      </c>
      <c r="V862" s="48" t="n">
        <v>49</v>
      </c>
      <c r="W862" s="49"/>
      <c r="X862" s="48" t="n">
        <v>154</v>
      </c>
      <c r="Z862" s="75" t="n">
        <v>2</v>
      </c>
      <c r="AA862" s="46" t="n">
        <v>655</v>
      </c>
      <c r="AB862" s="46" t="n">
        <v>193</v>
      </c>
      <c r="AC862" s="50" t="n">
        <f aca="false">(AB862/AA862)*100</f>
        <v>29.4656488549618</v>
      </c>
    </row>
    <row r="863" s="55" customFormat="true" ht="12.75" hidden="false" customHeight="false" outlineLevel="0" collapsed="false">
      <c r="A863" s="52" t="s">
        <v>43</v>
      </c>
      <c r="B863" s="53" t="n">
        <f aca="false">SUM(B852:B862)</f>
        <v>1492</v>
      </c>
      <c r="C863" s="53" t="n">
        <f aca="false">SUM(C852:C862)</f>
        <v>302</v>
      </c>
      <c r="D863" s="53" t="n">
        <f aca="false">SUM(D852:D862)</f>
        <v>126</v>
      </c>
      <c r="E863" s="53" t="n">
        <f aca="false">SUM(E852:E862)</f>
        <v>157</v>
      </c>
      <c r="F863" s="53" t="n">
        <f aca="false">SUM(F852:F862)</f>
        <v>20</v>
      </c>
      <c r="G863" s="53" t="n">
        <f aca="false">SUM(G852:G862)</f>
        <v>43</v>
      </c>
      <c r="H863" s="53" t="n">
        <f aca="false">SUM(H852:H862)</f>
        <v>0</v>
      </c>
      <c r="I863" s="53" t="n">
        <f aca="false">SUM(I852:I862)</f>
        <v>0</v>
      </c>
      <c r="J863" s="53" t="n">
        <f aca="false">SUM(J852:J862)</f>
        <v>0</v>
      </c>
      <c r="K863" s="53" t="n">
        <f aca="false">SUM(K852:K862)</f>
        <v>0</v>
      </c>
      <c r="L863" s="53" t="n">
        <f aca="false">SUM(L852:L862)</f>
        <v>0</v>
      </c>
      <c r="M863" s="53" t="n">
        <f aca="false">SUM(M852:M862)</f>
        <v>0</v>
      </c>
      <c r="N863" s="53" t="n">
        <f aca="false">SUM(N852:N862)</f>
        <v>0</v>
      </c>
      <c r="O863" s="53" t="n">
        <f aca="false">SUM(O852:O862)</f>
        <v>0</v>
      </c>
      <c r="P863" s="53" t="n">
        <f aca="false">SUM(P852:P862)</f>
        <v>0</v>
      </c>
      <c r="Q863" s="53" t="n">
        <f aca="false">SUM(Q852:Q862)</f>
        <v>1696</v>
      </c>
      <c r="R863" s="53" t="n">
        <f aca="false">SUM(R852:R862)</f>
        <v>49</v>
      </c>
      <c r="S863" s="54" t="n">
        <f aca="false">SUM(S852:S862)</f>
        <v>156</v>
      </c>
      <c r="U863" s="56" t="n">
        <f aca="false">SUM(U852:U862)</f>
        <v>1669</v>
      </c>
      <c r="V863" s="73" t="n">
        <f aca="false">SUM(V852:V862)</f>
        <v>427</v>
      </c>
      <c r="W863" s="57"/>
      <c r="X863" s="54" t="n">
        <f aca="false">SUM(X852:X862)</f>
        <v>1737</v>
      </c>
      <c r="Z863" s="53" t="n">
        <f aca="false">SUM(Z852:Z862)</f>
        <v>70</v>
      </c>
      <c r="AA863" s="53" t="n">
        <f aca="false">SUM(AA852:AA862)</f>
        <v>8816</v>
      </c>
      <c r="AB863" s="58" t="n">
        <f aca="false">SUM(AB852:AB862)</f>
        <v>2280</v>
      </c>
      <c r="AC863" s="59" t="n">
        <f aca="false">(AB863/AA863)*100</f>
        <v>25.8620689655172</v>
      </c>
    </row>
    <row r="864" s="42" customFormat="true" ht="13.5" hidden="false" customHeight="false" outlineLevel="0" collapsed="false">
      <c r="A864" s="7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U864" s="2"/>
      <c r="V864" s="2"/>
      <c r="W864" s="2"/>
      <c r="X864" s="2"/>
      <c r="Z864" s="61"/>
      <c r="AA864" s="61"/>
      <c r="AB864" s="61"/>
      <c r="AC864" s="5"/>
    </row>
    <row r="865" s="42" customFormat="true" ht="13.5" hidden="false" customHeight="false" outlineLevel="0" collapsed="false">
      <c r="A865" s="62" t="s">
        <v>533</v>
      </c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U865" s="63"/>
      <c r="V865" s="63"/>
      <c r="W865" s="64"/>
      <c r="X865" s="63"/>
      <c r="Z865" s="63"/>
      <c r="AA865" s="63"/>
      <c r="AB865" s="63"/>
      <c r="AC865" s="65"/>
    </row>
    <row r="866" s="42" customFormat="true" ht="12.75" hidden="false" customHeight="false" outlineLevel="0" collapsed="false">
      <c r="A866" s="45" t="n">
        <v>1</v>
      </c>
      <c r="B866" s="46" t="n">
        <v>17</v>
      </c>
      <c r="C866" s="46" t="n">
        <v>0</v>
      </c>
      <c r="D866" s="46" t="n">
        <v>1</v>
      </c>
      <c r="E866" s="46" t="n">
        <v>21</v>
      </c>
      <c r="F866" s="46" t="n">
        <v>1</v>
      </c>
      <c r="G866" s="46" t="n">
        <v>9</v>
      </c>
      <c r="H866" s="46" t="n">
        <v>0</v>
      </c>
      <c r="I866" s="46" t="n">
        <v>0</v>
      </c>
      <c r="J866" s="46" t="n">
        <v>3</v>
      </c>
      <c r="K866" s="46" t="n">
        <v>5</v>
      </c>
      <c r="L866" s="46" t="n">
        <v>8</v>
      </c>
      <c r="M866" s="46" t="n">
        <v>0</v>
      </c>
      <c r="N866" s="46" t="n">
        <v>2</v>
      </c>
      <c r="O866" s="46" t="n">
        <v>0</v>
      </c>
      <c r="P866" s="46" t="n">
        <v>26</v>
      </c>
      <c r="Q866" s="46"/>
      <c r="R866" s="46"/>
      <c r="S866" s="48"/>
      <c r="U866" s="48" t="n">
        <v>15</v>
      </c>
      <c r="V866" s="48" t="n">
        <v>27</v>
      </c>
      <c r="W866" s="49"/>
      <c r="X866" s="48" t="n">
        <v>42</v>
      </c>
      <c r="Z866" s="67" t="n">
        <v>4</v>
      </c>
      <c r="AA866" s="46" t="n">
        <v>314</v>
      </c>
      <c r="AB866" s="46" t="n">
        <v>53</v>
      </c>
      <c r="AC866" s="68" t="n">
        <f aca="false">(AB866/AA866)*100</f>
        <v>16.8789808917197</v>
      </c>
    </row>
    <row r="867" s="42" customFormat="true" ht="12.75" hidden="false" customHeight="false" outlineLevel="0" collapsed="false">
      <c r="A867" s="45" t="n">
        <v>2</v>
      </c>
      <c r="B867" s="46" t="n">
        <v>41</v>
      </c>
      <c r="C867" s="46" t="n">
        <v>5</v>
      </c>
      <c r="D867" s="46" t="n">
        <v>6</v>
      </c>
      <c r="E867" s="46" t="n">
        <v>31</v>
      </c>
      <c r="F867" s="46" t="n">
        <v>2</v>
      </c>
      <c r="G867" s="46" t="n">
        <v>11</v>
      </c>
      <c r="H867" s="46" t="n">
        <v>1</v>
      </c>
      <c r="I867" s="46" t="n">
        <v>1</v>
      </c>
      <c r="J867" s="46" t="n">
        <v>6</v>
      </c>
      <c r="K867" s="46" t="n">
        <v>12</v>
      </c>
      <c r="L867" s="46" t="n">
        <v>29</v>
      </c>
      <c r="M867" s="46" t="n">
        <v>1</v>
      </c>
      <c r="N867" s="46" t="n">
        <v>1</v>
      </c>
      <c r="O867" s="46" t="n">
        <v>0</v>
      </c>
      <c r="P867" s="46" t="n">
        <v>39</v>
      </c>
      <c r="Q867" s="46"/>
      <c r="R867" s="46"/>
      <c r="S867" s="48"/>
      <c r="U867" s="48" t="n">
        <v>18</v>
      </c>
      <c r="V867" s="48" t="n">
        <v>65</v>
      </c>
      <c r="W867" s="49"/>
      <c r="X867" s="48" t="n">
        <v>70</v>
      </c>
      <c r="Z867" s="67" t="n">
        <v>11</v>
      </c>
      <c r="AA867" s="46" t="n">
        <v>393</v>
      </c>
      <c r="AB867" s="46" t="n">
        <v>103</v>
      </c>
      <c r="AC867" s="68" t="n">
        <f aca="false">(AB867/AA867)*100</f>
        <v>26.2086513994911</v>
      </c>
    </row>
    <row r="868" s="42" customFormat="true" ht="12.75" hidden="false" customHeight="false" outlineLevel="0" collapsed="false">
      <c r="A868" s="45" t="n">
        <v>3</v>
      </c>
      <c r="B868" s="46" t="n">
        <v>24</v>
      </c>
      <c r="C868" s="46" t="n">
        <v>3</v>
      </c>
      <c r="D868" s="46" t="n">
        <v>1</v>
      </c>
      <c r="E868" s="46" t="n">
        <v>32</v>
      </c>
      <c r="F868" s="46" t="n">
        <v>2</v>
      </c>
      <c r="G868" s="46" t="n">
        <v>15</v>
      </c>
      <c r="H868" s="46" t="n">
        <v>0</v>
      </c>
      <c r="I868" s="46" t="n">
        <v>0</v>
      </c>
      <c r="J868" s="46" t="n">
        <v>1</v>
      </c>
      <c r="K868" s="46" t="n">
        <v>14</v>
      </c>
      <c r="L868" s="46" t="n">
        <v>13</v>
      </c>
      <c r="M868" s="46" t="n">
        <v>0</v>
      </c>
      <c r="N868" s="46" t="n">
        <v>0</v>
      </c>
      <c r="O868" s="46" t="n">
        <v>0</v>
      </c>
      <c r="P868" s="46" t="n">
        <v>42</v>
      </c>
      <c r="Q868" s="46"/>
      <c r="R868" s="46"/>
      <c r="S868" s="48"/>
      <c r="U868" s="48" t="n">
        <v>29</v>
      </c>
      <c r="V868" s="48" t="n">
        <v>46</v>
      </c>
      <c r="W868" s="49"/>
      <c r="X868" s="48" t="n">
        <v>67</v>
      </c>
      <c r="Z868" s="67" t="n">
        <v>4</v>
      </c>
      <c r="AA868" s="46" t="n">
        <v>412</v>
      </c>
      <c r="AB868" s="46" t="n">
        <v>82</v>
      </c>
      <c r="AC868" s="68" t="n">
        <f aca="false">(AB868/AA868)*100</f>
        <v>19.9029126213592</v>
      </c>
    </row>
    <row r="869" s="42" customFormat="true" ht="12.75" hidden="false" customHeight="false" outlineLevel="0" collapsed="false">
      <c r="A869" s="45" t="n">
        <v>4</v>
      </c>
      <c r="B869" s="46" t="n">
        <v>35</v>
      </c>
      <c r="C869" s="46" t="n">
        <v>9</v>
      </c>
      <c r="D869" s="46" t="n">
        <v>5</v>
      </c>
      <c r="E869" s="46" t="n">
        <v>33</v>
      </c>
      <c r="F869" s="46" t="n">
        <v>3</v>
      </c>
      <c r="G869" s="46" t="n">
        <v>21</v>
      </c>
      <c r="H869" s="46" t="n">
        <v>1</v>
      </c>
      <c r="I869" s="46" t="n">
        <v>1</v>
      </c>
      <c r="J869" s="46" t="n">
        <v>9</v>
      </c>
      <c r="K869" s="46" t="n">
        <v>9</v>
      </c>
      <c r="L869" s="46" t="n">
        <v>28</v>
      </c>
      <c r="M869" s="46" t="n">
        <v>0</v>
      </c>
      <c r="N869" s="46" t="n">
        <v>0</v>
      </c>
      <c r="O869" s="46" t="n">
        <v>0</v>
      </c>
      <c r="P869" s="46" t="n">
        <v>50</v>
      </c>
      <c r="Q869" s="46"/>
      <c r="R869" s="46"/>
      <c r="S869" s="48"/>
      <c r="U869" s="48" t="n">
        <v>32</v>
      </c>
      <c r="V869" s="48" t="n">
        <v>57</v>
      </c>
      <c r="W869" s="49"/>
      <c r="X869" s="48" t="n">
        <v>81</v>
      </c>
      <c r="Z869" s="67" t="n">
        <v>3</v>
      </c>
      <c r="AA869" s="46" t="n">
        <v>486</v>
      </c>
      <c r="AB869" s="46" t="n">
        <v>122</v>
      </c>
      <c r="AC869" s="68" t="n">
        <f aca="false">(AB869/AA869)*100</f>
        <v>25.1028806584362</v>
      </c>
    </row>
    <row r="870" s="42" customFormat="true" ht="12.75" hidden="false" customHeight="false" outlineLevel="0" collapsed="false">
      <c r="A870" s="45" t="n">
        <v>5</v>
      </c>
      <c r="B870" s="46" t="n">
        <v>44</v>
      </c>
      <c r="C870" s="46" t="n">
        <v>4</v>
      </c>
      <c r="D870" s="46" t="n">
        <v>2</v>
      </c>
      <c r="E870" s="46" t="n">
        <v>40</v>
      </c>
      <c r="F870" s="46" t="n">
        <v>7</v>
      </c>
      <c r="G870" s="46" t="n">
        <v>22</v>
      </c>
      <c r="H870" s="46" t="n">
        <v>0</v>
      </c>
      <c r="I870" s="46" t="n">
        <v>0</v>
      </c>
      <c r="J870" s="46" t="n">
        <v>3</v>
      </c>
      <c r="K870" s="46" t="n">
        <v>25</v>
      </c>
      <c r="L870" s="46" t="n">
        <v>20</v>
      </c>
      <c r="M870" s="46" t="n">
        <v>0</v>
      </c>
      <c r="N870" s="46" t="n">
        <v>1</v>
      </c>
      <c r="O870" s="46" t="n">
        <v>0</v>
      </c>
      <c r="P870" s="46" t="n">
        <v>59</v>
      </c>
      <c r="Q870" s="46"/>
      <c r="R870" s="46"/>
      <c r="S870" s="48"/>
      <c r="U870" s="48" t="n">
        <v>40</v>
      </c>
      <c r="V870" s="48" t="n">
        <v>61</v>
      </c>
      <c r="W870" s="49"/>
      <c r="X870" s="48" t="n">
        <v>83</v>
      </c>
      <c r="Z870" s="67" t="n">
        <v>2</v>
      </c>
      <c r="AA870" s="46" t="n">
        <v>432</v>
      </c>
      <c r="AB870" s="46" t="n">
        <v>141</v>
      </c>
      <c r="AC870" s="68" t="n">
        <f aca="false">(AB870/AA870)*100</f>
        <v>32.6388888888889</v>
      </c>
    </row>
    <row r="871" s="42" customFormat="true" ht="12.75" hidden="false" customHeight="false" outlineLevel="0" collapsed="false">
      <c r="A871" s="45" t="n">
        <v>6</v>
      </c>
      <c r="B871" s="46" t="n">
        <v>38</v>
      </c>
      <c r="C871" s="46" t="n">
        <v>6</v>
      </c>
      <c r="D871" s="46" t="n">
        <v>4</v>
      </c>
      <c r="E871" s="46" t="n">
        <v>17</v>
      </c>
      <c r="F871" s="46" t="n">
        <v>4</v>
      </c>
      <c r="G871" s="46" t="n">
        <v>16</v>
      </c>
      <c r="H871" s="46" t="n">
        <v>0</v>
      </c>
      <c r="I871" s="46" t="n">
        <v>0</v>
      </c>
      <c r="J871" s="46" t="n">
        <v>9</v>
      </c>
      <c r="K871" s="46" t="n">
        <v>15</v>
      </c>
      <c r="L871" s="46" t="n">
        <v>22</v>
      </c>
      <c r="M871" s="46" t="n">
        <v>0</v>
      </c>
      <c r="N871" s="46" t="n">
        <v>1</v>
      </c>
      <c r="O871" s="46" t="n">
        <v>0</v>
      </c>
      <c r="P871" s="46" t="n">
        <v>27</v>
      </c>
      <c r="Q871" s="46"/>
      <c r="R871" s="46"/>
      <c r="S871" s="48"/>
      <c r="U871" s="48" t="n">
        <v>40</v>
      </c>
      <c r="V871" s="48" t="n">
        <v>37</v>
      </c>
      <c r="W871" s="49"/>
      <c r="X871" s="48" t="n">
        <v>65</v>
      </c>
      <c r="Z871" s="67" t="n">
        <v>2</v>
      </c>
      <c r="AA871" s="46" t="n">
        <v>392</v>
      </c>
      <c r="AB871" s="46" t="n">
        <v>93</v>
      </c>
      <c r="AC871" s="68" t="n">
        <f aca="false">(AB871/AA871)*100</f>
        <v>23.7244897959184</v>
      </c>
    </row>
    <row r="872" s="42" customFormat="true" ht="12.75" hidden="false" customHeight="false" outlineLevel="0" collapsed="false">
      <c r="A872" s="45" t="n">
        <v>7</v>
      </c>
      <c r="B872" s="46" t="n">
        <v>78</v>
      </c>
      <c r="C872" s="46" t="n">
        <v>10</v>
      </c>
      <c r="D872" s="46" t="n">
        <v>4</v>
      </c>
      <c r="E872" s="46" t="n">
        <v>52</v>
      </c>
      <c r="F872" s="46" t="n">
        <v>9</v>
      </c>
      <c r="G872" s="46" t="n">
        <v>16</v>
      </c>
      <c r="H872" s="46" t="n">
        <v>0</v>
      </c>
      <c r="I872" s="46" t="n">
        <v>2</v>
      </c>
      <c r="J872" s="46" t="n">
        <v>13</v>
      </c>
      <c r="K872" s="46" t="n">
        <v>32</v>
      </c>
      <c r="L872" s="46" t="n">
        <v>42</v>
      </c>
      <c r="M872" s="46" t="n">
        <v>0</v>
      </c>
      <c r="N872" s="46" t="n">
        <v>1</v>
      </c>
      <c r="O872" s="46" t="n">
        <v>0</v>
      </c>
      <c r="P872" s="46" t="n">
        <v>67</v>
      </c>
      <c r="Q872" s="46"/>
      <c r="R872" s="46"/>
      <c r="S872" s="48"/>
      <c r="U872" s="48" t="n">
        <v>60</v>
      </c>
      <c r="V872" s="48" t="n">
        <v>88</v>
      </c>
      <c r="W872" s="49"/>
      <c r="X872" s="48" t="n">
        <v>127</v>
      </c>
      <c r="Z872" s="67" t="n">
        <v>8</v>
      </c>
      <c r="AA872" s="46" t="n">
        <v>776</v>
      </c>
      <c r="AB872" s="46" t="n">
        <v>180</v>
      </c>
      <c r="AC872" s="68" t="n">
        <f aca="false">(AB872/AA872)*100</f>
        <v>23.1958762886598</v>
      </c>
    </row>
    <row r="873" s="42" customFormat="true" ht="12.75" hidden="false" customHeight="false" outlineLevel="0" collapsed="false">
      <c r="A873" s="45" t="n">
        <v>8</v>
      </c>
      <c r="B873" s="46" t="n">
        <v>87</v>
      </c>
      <c r="C873" s="46" t="n">
        <v>6</v>
      </c>
      <c r="D873" s="46" t="n">
        <v>8</v>
      </c>
      <c r="E873" s="46" t="n">
        <v>68</v>
      </c>
      <c r="F873" s="46" t="n">
        <v>13</v>
      </c>
      <c r="G873" s="46" t="n">
        <v>23</v>
      </c>
      <c r="H873" s="46" t="n">
        <v>2</v>
      </c>
      <c r="I873" s="46" t="n">
        <v>1</v>
      </c>
      <c r="J873" s="46" t="n">
        <v>10</v>
      </c>
      <c r="K873" s="46" t="n">
        <v>42</v>
      </c>
      <c r="L873" s="46" t="n">
        <v>46</v>
      </c>
      <c r="M873" s="46" t="n">
        <v>0</v>
      </c>
      <c r="N873" s="46" t="n">
        <v>1</v>
      </c>
      <c r="O873" s="46" t="n">
        <v>0</v>
      </c>
      <c r="P873" s="46" t="n">
        <v>87</v>
      </c>
      <c r="Q873" s="46"/>
      <c r="R873" s="46"/>
      <c r="S873" s="48"/>
      <c r="U873" s="48" t="n">
        <v>66</v>
      </c>
      <c r="V873" s="48" t="n">
        <v>110</v>
      </c>
      <c r="W873" s="49"/>
      <c r="X873" s="48" t="n">
        <v>149</v>
      </c>
      <c r="Z873" s="67" t="n">
        <v>10</v>
      </c>
      <c r="AA873" s="46" t="n">
        <v>618</v>
      </c>
      <c r="AB873" s="46" t="n">
        <v>232</v>
      </c>
      <c r="AC873" s="68" t="n">
        <f aca="false">(AB873/AA873)*100</f>
        <v>37.5404530744337</v>
      </c>
    </row>
    <row r="874" s="42" customFormat="true" ht="12.75" hidden="false" customHeight="false" outlineLevel="0" collapsed="false">
      <c r="A874" s="45" t="n">
        <v>9</v>
      </c>
      <c r="B874" s="46" t="n">
        <v>65</v>
      </c>
      <c r="C874" s="46" t="n">
        <v>5</v>
      </c>
      <c r="D874" s="46" t="n">
        <v>5</v>
      </c>
      <c r="E874" s="46" t="n">
        <v>74</v>
      </c>
      <c r="F874" s="46" t="n">
        <v>16</v>
      </c>
      <c r="G874" s="46" t="n">
        <v>28</v>
      </c>
      <c r="H874" s="46" t="n">
        <v>2</v>
      </c>
      <c r="I874" s="46" t="n">
        <v>0</v>
      </c>
      <c r="J874" s="46" t="n">
        <v>6</v>
      </c>
      <c r="K874" s="46" t="n">
        <v>25</v>
      </c>
      <c r="L874" s="46" t="n">
        <v>39</v>
      </c>
      <c r="M874" s="46" t="n">
        <v>0</v>
      </c>
      <c r="N874" s="46" t="n">
        <v>2</v>
      </c>
      <c r="O874" s="46" t="n">
        <v>0</v>
      </c>
      <c r="P874" s="46" t="n">
        <v>100</v>
      </c>
      <c r="Q874" s="46"/>
      <c r="R874" s="46"/>
      <c r="S874" s="48"/>
      <c r="U874" s="48" t="n">
        <v>52</v>
      </c>
      <c r="V874" s="48" t="n">
        <v>104</v>
      </c>
      <c r="W874" s="49"/>
      <c r="X874" s="48" t="n">
        <v>142</v>
      </c>
      <c r="Z874" s="67" t="n">
        <v>13</v>
      </c>
      <c r="AA874" s="46" t="n">
        <v>754</v>
      </c>
      <c r="AB874" s="46" t="n">
        <v>212</v>
      </c>
      <c r="AC874" s="68" t="n">
        <f aca="false">(AB874/AA874)*100</f>
        <v>28.1167108753316</v>
      </c>
    </row>
    <row r="875" s="42" customFormat="true" ht="13.5" hidden="false" customHeight="false" outlineLevel="0" collapsed="false">
      <c r="A875" s="45" t="n">
        <v>10</v>
      </c>
      <c r="B875" s="46" t="n">
        <v>59</v>
      </c>
      <c r="C875" s="46" t="n">
        <v>5</v>
      </c>
      <c r="D875" s="46" t="n">
        <v>3</v>
      </c>
      <c r="E875" s="46" t="n">
        <v>67</v>
      </c>
      <c r="F875" s="46" t="n">
        <v>14</v>
      </c>
      <c r="G875" s="46" t="n">
        <v>20</v>
      </c>
      <c r="H875" s="46" t="n">
        <v>0</v>
      </c>
      <c r="I875" s="46" t="n">
        <v>0</v>
      </c>
      <c r="J875" s="46" t="n">
        <v>2</v>
      </c>
      <c r="K875" s="46" t="n">
        <v>25</v>
      </c>
      <c r="L875" s="46" t="n">
        <v>35</v>
      </c>
      <c r="M875" s="46" t="n">
        <v>0</v>
      </c>
      <c r="N875" s="46" t="n">
        <v>4</v>
      </c>
      <c r="O875" s="46" t="n">
        <v>0</v>
      </c>
      <c r="P875" s="46" t="n">
        <v>92</v>
      </c>
      <c r="Q875" s="46"/>
      <c r="R875" s="46"/>
      <c r="S875" s="48"/>
      <c r="U875" s="48" t="n">
        <v>60</v>
      </c>
      <c r="V875" s="48" t="n">
        <v>82</v>
      </c>
      <c r="W875" s="49"/>
      <c r="X875" s="48" t="n">
        <v>127</v>
      </c>
      <c r="Z875" s="67" t="n">
        <v>6</v>
      </c>
      <c r="AA875" s="46" t="n">
        <v>663</v>
      </c>
      <c r="AB875" s="46" t="n">
        <v>185</v>
      </c>
      <c r="AC875" s="68" t="n">
        <f aca="false">(AB875/AA875)*100</f>
        <v>27.9034690799397</v>
      </c>
    </row>
    <row r="876" s="42" customFormat="true" ht="13.5" hidden="false" customHeight="false" outlineLevel="0" collapsed="false">
      <c r="A876" s="62" t="s">
        <v>534</v>
      </c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U876" s="63"/>
      <c r="V876" s="63"/>
      <c r="W876" s="64"/>
      <c r="X876" s="63"/>
      <c r="Z876" s="63"/>
      <c r="AA876" s="63"/>
      <c r="AB876" s="63"/>
      <c r="AC876" s="65"/>
    </row>
    <row r="877" s="42" customFormat="true" ht="12.75" hidden="false" customHeight="false" outlineLevel="0" collapsed="false">
      <c r="A877" s="45" t="n">
        <v>11</v>
      </c>
      <c r="B877" s="46" t="n">
        <v>56</v>
      </c>
      <c r="C877" s="46" t="n">
        <v>6</v>
      </c>
      <c r="D877" s="46" t="n">
        <v>7</v>
      </c>
      <c r="E877" s="46" t="n">
        <v>59</v>
      </c>
      <c r="F877" s="46" t="n">
        <v>2</v>
      </c>
      <c r="G877" s="46" t="n">
        <v>21</v>
      </c>
      <c r="H877" s="46" t="n">
        <v>4</v>
      </c>
      <c r="I877" s="46" t="n">
        <v>0</v>
      </c>
      <c r="J877" s="46" t="n">
        <v>7</v>
      </c>
      <c r="K877" s="46" t="n">
        <v>16</v>
      </c>
      <c r="L877" s="46" t="n">
        <v>39</v>
      </c>
      <c r="M877" s="46" t="n">
        <v>0</v>
      </c>
      <c r="N877" s="46" t="n">
        <v>3</v>
      </c>
      <c r="O877" s="46" t="n">
        <v>0</v>
      </c>
      <c r="P877" s="46" t="n">
        <v>67</v>
      </c>
      <c r="Q877" s="46"/>
      <c r="R877" s="46"/>
      <c r="S877" s="48"/>
      <c r="U877" s="48" t="n">
        <v>44</v>
      </c>
      <c r="V877" s="48" t="n">
        <v>73</v>
      </c>
      <c r="W877" s="49"/>
      <c r="X877" s="48" t="n">
        <v>94</v>
      </c>
      <c r="Z877" s="67" t="n">
        <v>3</v>
      </c>
      <c r="AA877" s="46" t="n">
        <v>527</v>
      </c>
      <c r="AB877" s="46" t="n">
        <v>168</v>
      </c>
      <c r="AC877" s="68" t="n">
        <f aca="false">(AB877/AA877)*100</f>
        <v>31.8785578747628</v>
      </c>
    </row>
    <row r="878" s="42" customFormat="true" ht="12.75" hidden="false" customHeight="false" outlineLevel="0" collapsed="false">
      <c r="A878" s="45" t="n">
        <v>12</v>
      </c>
      <c r="B878" s="46" t="n">
        <v>161</v>
      </c>
      <c r="C878" s="46" t="n">
        <v>11</v>
      </c>
      <c r="D878" s="46" t="n">
        <v>8</v>
      </c>
      <c r="E878" s="46" t="n">
        <v>52</v>
      </c>
      <c r="F878" s="46" t="n">
        <v>7</v>
      </c>
      <c r="G878" s="46" t="n">
        <v>27</v>
      </c>
      <c r="H878" s="46" t="n">
        <v>0</v>
      </c>
      <c r="I878" s="46" t="n">
        <v>1</v>
      </c>
      <c r="J878" s="46" t="n">
        <v>16</v>
      </c>
      <c r="K878" s="46" t="n">
        <v>82</v>
      </c>
      <c r="L878" s="46" t="n">
        <v>78</v>
      </c>
      <c r="M878" s="46" t="n">
        <v>0</v>
      </c>
      <c r="N878" s="46" t="n">
        <v>2</v>
      </c>
      <c r="O878" s="46" t="n">
        <v>0</v>
      </c>
      <c r="P878" s="46" t="n">
        <v>66</v>
      </c>
      <c r="Q878" s="46"/>
      <c r="R878" s="46"/>
      <c r="S878" s="48"/>
      <c r="U878" s="48" t="n">
        <v>70</v>
      </c>
      <c r="V878" s="48" t="n">
        <v>140</v>
      </c>
      <c r="W878" s="49"/>
      <c r="X878" s="48" t="n">
        <v>179</v>
      </c>
      <c r="Z878" s="67" t="n">
        <v>11</v>
      </c>
      <c r="AA878" s="46" t="n">
        <v>894</v>
      </c>
      <c r="AB878" s="46" t="n">
        <v>302</v>
      </c>
      <c r="AC878" s="68" t="n">
        <f aca="false">(AB878/AA878)*100</f>
        <v>33.7807606263982</v>
      </c>
    </row>
    <row r="879" s="42" customFormat="true" ht="12.75" hidden="false" customHeight="false" outlineLevel="0" collapsed="false">
      <c r="A879" s="45" t="n">
        <v>13</v>
      </c>
      <c r="B879" s="46" t="n">
        <v>137</v>
      </c>
      <c r="C879" s="46" t="n">
        <v>12</v>
      </c>
      <c r="D879" s="46" t="n">
        <v>5</v>
      </c>
      <c r="E879" s="46" t="n">
        <v>80</v>
      </c>
      <c r="F879" s="46" t="n">
        <v>8</v>
      </c>
      <c r="G879" s="46" t="n">
        <v>26</v>
      </c>
      <c r="H879" s="46" t="n">
        <v>3</v>
      </c>
      <c r="I879" s="46" t="n">
        <v>2</v>
      </c>
      <c r="J879" s="46" t="n">
        <v>10</v>
      </c>
      <c r="K879" s="46" t="n">
        <v>65</v>
      </c>
      <c r="L879" s="46" t="n">
        <v>72</v>
      </c>
      <c r="M879" s="46" t="n">
        <v>1</v>
      </c>
      <c r="N879" s="46" t="n">
        <v>2</v>
      </c>
      <c r="O879" s="46" t="n">
        <v>1</v>
      </c>
      <c r="P879" s="46" t="n">
        <v>89</v>
      </c>
      <c r="Q879" s="46"/>
      <c r="R879" s="46"/>
      <c r="S879" s="48"/>
      <c r="U879" s="48" t="n">
        <v>86</v>
      </c>
      <c r="V879" s="48" t="n">
        <v>150</v>
      </c>
      <c r="W879" s="49"/>
      <c r="X879" s="48" t="n">
        <v>206</v>
      </c>
      <c r="Z879" s="67" t="n">
        <v>13</v>
      </c>
      <c r="AA879" s="46" t="n">
        <v>897</v>
      </c>
      <c r="AB879" s="46" t="n">
        <v>302</v>
      </c>
      <c r="AC879" s="68" t="n">
        <f aca="false">(AB879/AA879)*100</f>
        <v>33.6677814938684</v>
      </c>
    </row>
    <row r="880" s="42" customFormat="true" ht="12.75" hidden="false" customHeight="false" outlineLevel="0" collapsed="false">
      <c r="A880" s="45" t="n">
        <v>14</v>
      </c>
      <c r="B880" s="46" t="n">
        <v>50</v>
      </c>
      <c r="C880" s="46" t="n">
        <v>6</v>
      </c>
      <c r="D880" s="46" t="n">
        <v>3</v>
      </c>
      <c r="E880" s="46" t="n">
        <v>53</v>
      </c>
      <c r="F880" s="46" t="n">
        <v>6</v>
      </c>
      <c r="G880" s="46" t="n">
        <v>37</v>
      </c>
      <c r="H880" s="46" t="n">
        <v>1</v>
      </c>
      <c r="I880" s="46" t="n">
        <v>0</v>
      </c>
      <c r="J880" s="46" t="n">
        <v>3</v>
      </c>
      <c r="K880" s="46" t="n">
        <v>15</v>
      </c>
      <c r="L880" s="46" t="n">
        <v>34</v>
      </c>
      <c r="M880" s="46" t="n">
        <v>0</v>
      </c>
      <c r="N880" s="46" t="n">
        <v>3</v>
      </c>
      <c r="O880" s="46" t="n">
        <v>0</v>
      </c>
      <c r="P880" s="46" t="n">
        <v>85</v>
      </c>
      <c r="Q880" s="46"/>
      <c r="R880" s="46"/>
      <c r="S880" s="48"/>
      <c r="U880" s="48" t="n">
        <v>52</v>
      </c>
      <c r="V880" s="48" t="n">
        <v>96</v>
      </c>
      <c r="W880" s="49"/>
      <c r="X880" s="48" t="n">
        <v>132</v>
      </c>
      <c r="Z880" s="67" t="n">
        <v>8</v>
      </c>
      <c r="AA880" s="46" t="n">
        <v>696</v>
      </c>
      <c r="AB880" s="46" t="n">
        <v>177</v>
      </c>
      <c r="AC880" s="68" t="n">
        <f aca="false">(AB880/AA880)*100</f>
        <v>25.4310344827586</v>
      </c>
    </row>
    <row r="881" s="42" customFormat="true" ht="12.75" hidden="false" customHeight="false" outlineLevel="0" collapsed="false">
      <c r="A881" s="45" t="n">
        <v>15</v>
      </c>
      <c r="B881" s="46" t="n">
        <v>85</v>
      </c>
      <c r="C881" s="46" t="n">
        <v>8</v>
      </c>
      <c r="D881" s="46" t="n">
        <v>3</v>
      </c>
      <c r="E881" s="46" t="n">
        <v>72</v>
      </c>
      <c r="F881" s="46" t="n">
        <v>9</v>
      </c>
      <c r="G881" s="46" t="n">
        <v>30</v>
      </c>
      <c r="H881" s="46" t="n">
        <v>2</v>
      </c>
      <c r="I881" s="46" t="n">
        <v>1</v>
      </c>
      <c r="J881" s="46" t="n">
        <v>12</v>
      </c>
      <c r="K881" s="46" t="n">
        <v>27</v>
      </c>
      <c r="L881" s="46" t="n">
        <v>44</v>
      </c>
      <c r="M881" s="46" t="n">
        <v>1</v>
      </c>
      <c r="N881" s="46" t="n">
        <v>1</v>
      </c>
      <c r="O881" s="46" t="n">
        <v>1</v>
      </c>
      <c r="P881" s="46" t="n">
        <v>100</v>
      </c>
      <c r="Q881" s="46"/>
      <c r="R881" s="46"/>
      <c r="S881" s="48"/>
      <c r="U881" s="48" t="n">
        <v>60</v>
      </c>
      <c r="V881" s="48" t="n">
        <v>98</v>
      </c>
      <c r="W881" s="49"/>
      <c r="X881" s="48" t="n">
        <v>138</v>
      </c>
      <c r="Z881" s="67" t="n">
        <v>17</v>
      </c>
      <c r="AA881" s="46" t="n">
        <v>794</v>
      </c>
      <c r="AB881" s="46" t="n">
        <v>234</v>
      </c>
      <c r="AC881" s="68" t="n">
        <f aca="false">(AB881/AA881)*100</f>
        <v>29.4710327455919</v>
      </c>
    </row>
    <row r="882" s="42" customFormat="true" ht="12.75" hidden="false" customHeight="false" outlineLevel="0" collapsed="false">
      <c r="A882" s="45" t="n">
        <v>16</v>
      </c>
      <c r="B882" s="46" t="n">
        <v>85</v>
      </c>
      <c r="C882" s="46" t="n">
        <v>5</v>
      </c>
      <c r="D882" s="46" t="n">
        <v>7</v>
      </c>
      <c r="E882" s="46" t="n">
        <v>79</v>
      </c>
      <c r="F882" s="46" t="n">
        <v>15</v>
      </c>
      <c r="G882" s="46" t="n">
        <v>23</v>
      </c>
      <c r="H882" s="46" t="n">
        <v>1</v>
      </c>
      <c r="I882" s="46" t="n">
        <v>1</v>
      </c>
      <c r="J882" s="46" t="n">
        <v>15</v>
      </c>
      <c r="K882" s="46" t="n">
        <v>36</v>
      </c>
      <c r="L882" s="46" t="n">
        <v>38</v>
      </c>
      <c r="M882" s="46" t="n">
        <v>1</v>
      </c>
      <c r="N882" s="46" t="n">
        <v>2</v>
      </c>
      <c r="O882" s="46" t="n">
        <v>0</v>
      </c>
      <c r="P882" s="46" t="n">
        <v>110</v>
      </c>
      <c r="Q882" s="46"/>
      <c r="R882" s="46"/>
      <c r="S882" s="48"/>
      <c r="U882" s="48" t="n">
        <v>79</v>
      </c>
      <c r="V882" s="48" t="n">
        <v>99</v>
      </c>
      <c r="W882" s="49"/>
      <c r="X882" s="48" t="n">
        <v>155</v>
      </c>
      <c r="Z882" s="67" t="n">
        <v>12</v>
      </c>
      <c r="AA882" s="46" t="n">
        <v>738</v>
      </c>
      <c r="AB882" s="46" t="n">
        <v>229</v>
      </c>
      <c r="AC882" s="68" t="n">
        <f aca="false">(AB882/AA882)*100</f>
        <v>31.029810298103</v>
      </c>
    </row>
    <row r="883" s="42" customFormat="true" ht="12.75" hidden="false" customHeight="false" outlineLevel="0" collapsed="false">
      <c r="A883" s="45" t="n">
        <v>17</v>
      </c>
      <c r="B883" s="46" t="n">
        <v>64</v>
      </c>
      <c r="C883" s="46" t="n">
        <v>8</v>
      </c>
      <c r="D883" s="46" t="n">
        <v>6</v>
      </c>
      <c r="E883" s="46" t="n">
        <v>74</v>
      </c>
      <c r="F883" s="46" t="n">
        <v>15</v>
      </c>
      <c r="G883" s="46" t="n">
        <v>37</v>
      </c>
      <c r="H883" s="46" t="n">
        <v>1</v>
      </c>
      <c r="I883" s="46" t="n">
        <v>0</v>
      </c>
      <c r="J883" s="46" t="n">
        <v>7</v>
      </c>
      <c r="K883" s="46" t="n">
        <v>32</v>
      </c>
      <c r="L883" s="46" t="n">
        <v>36</v>
      </c>
      <c r="M883" s="46" t="n">
        <v>0</v>
      </c>
      <c r="N883" s="46" t="n">
        <v>2</v>
      </c>
      <c r="O883" s="46" t="n">
        <v>0</v>
      </c>
      <c r="P883" s="46" t="n">
        <v>113</v>
      </c>
      <c r="Q883" s="46"/>
      <c r="R883" s="46"/>
      <c r="S883" s="48"/>
      <c r="U883" s="48" t="n">
        <v>56</v>
      </c>
      <c r="V883" s="48" t="n">
        <v>119</v>
      </c>
      <c r="W883" s="49"/>
      <c r="X883" s="48" t="n">
        <v>153</v>
      </c>
      <c r="Z883" s="67" t="n">
        <v>10</v>
      </c>
      <c r="AA883" s="46" t="n">
        <v>655</v>
      </c>
      <c r="AB883" s="46" t="n">
        <v>224</v>
      </c>
      <c r="AC883" s="68" t="n">
        <f aca="false">(AB883/AA883)*100</f>
        <v>34.1984732824427</v>
      </c>
    </row>
    <row r="884" s="42" customFormat="true" ht="12.75" hidden="false" customHeight="false" outlineLevel="0" collapsed="false">
      <c r="A884" s="45" t="n">
        <v>18</v>
      </c>
      <c r="B884" s="46" t="n">
        <v>90</v>
      </c>
      <c r="C884" s="46" t="n">
        <v>3</v>
      </c>
      <c r="D884" s="46" t="n">
        <v>6</v>
      </c>
      <c r="E884" s="46" t="n">
        <v>74</v>
      </c>
      <c r="F884" s="46" t="n">
        <v>22</v>
      </c>
      <c r="G884" s="46" t="n">
        <v>23</v>
      </c>
      <c r="H884" s="46" t="n">
        <v>1</v>
      </c>
      <c r="I884" s="46" t="n">
        <v>0</v>
      </c>
      <c r="J884" s="46" t="n">
        <v>12</v>
      </c>
      <c r="K884" s="46" t="n">
        <v>37</v>
      </c>
      <c r="L884" s="46" t="n">
        <v>45</v>
      </c>
      <c r="M884" s="46" t="n">
        <v>0</v>
      </c>
      <c r="N884" s="46" t="n">
        <v>1</v>
      </c>
      <c r="O884" s="46" t="n">
        <v>1</v>
      </c>
      <c r="P884" s="46" t="n">
        <v>103</v>
      </c>
      <c r="Q884" s="46"/>
      <c r="R884" s="46"/>
      <c r="S884" s="48"/>
      <c r="U884" s="48" t="n">
        <v>71</v>
      </c>
      <c r="V884" s="48" t="n">
        <v>113</v>
      </c>
      <c r="W884" s="49"/>
      <c r="X884" s="48" t="n">
        <v>160</v>
      </c>
      <c r="Z884" s="67" t="n">
        <v>11</v>
      </c>
      <c r="AA884" s="46" t="n">
        <v>790</v>
      </c>
      <c r="AB884" s="46" t="n">
        <v>236</v>
      </c>
      <c r="AC884" s="68" t="n">
        <f aca="false">(AB884/AA884)*100</f>
        <v>29.873417721519</v>
      </c>
    </row>
    <row r="885" s="42" customFormat="true" ht="12.75" hidden="false" customHeight="false" outlineLevel="0" collapsed="false">
      <c r="A885" s="45" t="n">
        <v>19</v>
      </c>
      <c r="B885" s="46" t="n">
        <v>50</v>
      </c>
      <c r="C885" s="46" t="n">
        <v>7</v>
      </c>
      <c r="D885" s="46" t="n">
        <v>3</v>
      </c>
      <c r="E885" s="46" t="n">
        <v>38</v>
      </c>
      <c r="F885" s="46" t="n">
        <v>7</v>
      </c>
      <c r="G885" s="46" t="n">
        <v>15</v>
      </c>
      <c r="H885" s="46" t="n">
        <v>1</v>
      </c>
      <c r="I885" s="46" t="n">
        <v>1</v>
      </c>
      <c r="J885" s="46" t="n">
        <v>8</v>
      </c>
      <c r="K885" s="46" t="n">
        <v>26</v>
      </c>
      <c r="L885" s="46" t="n">
        <v>21</v>
      </c>
      <c r="M885" s="46" t="n">
        <v>1</v>
      </c>
      <c r="N885" s="46" t="n">
        <v>2</v>
      </c>
      <c r="O885" s="46" t="n">
        <v>0</v>
      </c>
      <c r="P885" s="46" t="n">
        <v>47</v>
      </c>
      <c r="Q885" s="46"/>
      <c r="R885" s="46"/>
      <c r="S885" s="48"/>
      <c r="U885" s="48" t="n">
        <v>50</v>
      </c>
      <c r="V885" s="48" t="n">
        <v>62</v>
      </c>
      <c r="W885" s="49"/>
      <c r="X885" s="48" t="n">
        <v>90</v>
      </c>
      <c r="Z885" s="67" t="n">
        <v>3</v>
      </c>
      <c r="AA885" s="46" t="n">
        <v>459</v>
      </c>
      <c r="AB885" s="46" t="n">
        <v>134</v>
      </c>
      <c r="AC885" s="68" t="n">
        <f aca="false">(AB885/AA885)*100</f>
        <v>29.1938997821351</v>
      </c>
    </row>
    <row r="886" s="42" customFormat="true" ht="12.75" hidden="false" customHeight="false" outlineLevel="0" collapsed="false">
      <c r="A886" s="45" t="n">
        <v>20</v>
      </c>
      <c r="B886" s="46" t="n">
        <v>75</v>
      </c>
      <c r="C886" s="46" t="n">
        <v>6</v>
      </c>
      <c r="D886" s="46" t="n">
        <v>4</v>
      </c>
      <c r="E886" s="46" t="n">
        <v>74</v>
      </c>
      <c r="F886" s="46" t="n">
        <v>6</v>
      </c>
      <c r="G886" s="46" t="n">
        <v>31</v>
      </c>
      <c r="H886" s="46" t="n">
        <v>0</v>
      </c>
      <c r="I886" s="46" t="n">
        <v>1</v>
      </c>
      <c r="J886" s="46" t="n">
        <v>13</v>
      </c>
      <c r="K886" s="46" t="n">
        <v>30</v>
      </c>
      <c r="L886" s="46" t="n">
        <v>32</v>
      </c>
      <c r="M886" s="46" t="n">
        <v>1</v>
      </c>
      <c r="N886" s="46" t="n">
        <v>3</v>
      </c>
      <c r="O886" s="46" t="n">
        <v>0</v>
      </c>
      <c r="P886" s="46" t="n">
        <v>98</v>
      </c>
      <c r="Q886" s="46"/>
      <c r="R886" s="46"/>
      <c r="S886" s="48"/>
      <c r="U886" s="48" t="n">
        <v>71</v>
      </c>
      <c r="V886" s="48" t="n">
        <v>99</v>
      </c>
      <c r="W886" s="49"/>
      <c r="X886" s="48" t="n">
        <v>158</v>
      </c>
      <c r="Z886" s="67" t="n">
        <v>6</v>
      </c>
      <c r="AA886" s="46" t="n">
        <v>695</v>
      </c>
      <c r="AB886" s="46" t="n">
        <v>219</v>
      </c>
      <c r="AC886" s="68" t="n">
        <f aca="false">(AB886/AA886)*100</f>
        <v>31.5107913669065</v>
      </c>
    </row>
    <row r="887" s="42" customFormat="true" ht="12.75" hidden="false" customHeight="false" outlineLevel="0" collapsed="false">
      <c r="A887" s="45" t="n">
        <v>21</v>
      </c>
      <c r="B887" s="46" t="n">
        <v>89</v>
      </c>
      <c r="C887" s="46" t="n">
        <v>4</v>
      </c>
      <c r="D887" s="46" t="n">
        <v>9</v>
      </c>
      <c r="E887" s="46" t="n">
        <v>51</v>
      </c>
      <c r="F887" s="46" t="n">
        <v>15</v>
      </c>
      <c r="G887" s="46" t="n">
        <v>30</v>
      </c>
      <c r="H887" s="46" t="n">
        <v>0</v>
      </c>
      <c r="I887" s="46" t="n">
        <v>1</v>
      </c>
      <c r="J887" s="46" t="n">
        <v>15</v>
      </c>
      <c r="K887" s="46" t="n">
        <v>30</v>
      </c>
      <c r="L887" s="46" t="n">
        <v>51</v>
      </c>
      <c r="M887" s="46" t="n">
        <v>0</v>
      </c>
      <c r="N887" s="46" t="n">
        <v>1</v>
      </c>
      <c r="O887" s="46" t="n">
        <v>1</v>
      </c>
      <c r="P887" s="46" t="n">
        <v>77</v>
      </c>
      <c r="Q887" s="46"/>
      <c r="R887" s="46"/>
      <c r="S887" s="48"/>
      <c r="U887" s="48" t="n">
        <v>93</v>
      </c>
      <c r="V887" s="48" t="n">
        <v>105</v>
      </c>
      <c r="W887" s="49"/>
      <c r="X887" s="48" t="n">
        <v>163</v>
      </c>
      <c r="Z887" s="67" t="n">
        <v>4</v>
      </c>
      <c r="AA887" s="46" t="n">
        <v>834</v>
      </c>
      <c r="AB887" s="46" t="n">
        <v>216</v>
      </c>
      <c r="AC887" s="68" t="n">
        <f aca="false">(AB887/AA887)*100</f>
        <v>25.8992805755396</v>
      </c>
    </row>
    <row r="888" s="42" customFormat="true" ht="12.75" hidden="false" customHeight="false" outlineLevel="0" collapsed="false">
      <c r="A888" s="45" t="n">
        <v>22</v>
      </c>
      <c r="B888" s="46" t="n">
        <v>61</v>
      </c>
      <c r="C888" s="46" t="n">
        <v>3</v>
      </c>
      <c r="D888" s="46" t="n">
        <v>4</v>
      </c>
      <c r="E888" s="46" t="n">
        <v>52</v>
      </c>
      <c r="F888" s="46" t="n">
        <v>12</v>
      </c>
      <c r="G888" s="46" t="n">
        <v>20</v>
      </c>
      <c r="H888" s="46" t="n">
        <v>0</v>
      </c>
      <c r="I888" s="46" t="n">
        <v>0</v>
      </c>
      <c r="J888" s="46" t="n">
        <v>9</v>
      </c>
      <c r="K888" s="46" t="n">
        <v>23</v>
      </c>
      <c r="L888" s="46" t="n">
        <v>36</v>
      </c>
      <c r="M888" s="46" t="n">
        <v>3</v>
      </c>
      <c r="N888" s="46" t="n">
        <v>1</v>
      </c>
      <c r="O888" s="46" t="n">
        <v>0</v>
      </c>
      <c r="P888" s="46" t="n">
        <v>72</v>
      </c>
      <c r="Q888" s="46"/>
      <c r="R888" s="46"/>
      <c r="S888" s="48"/>
      <c r="U888" s="48" t="n">
        <v>44</v>
      </c>
      <c r="V888" s="48" t="n">
        <v>75</v>
      </c>
      <c r="W888" s="49"/>
      <c r="X888" s="48" t="n">
        <v>102</v>
      </c>
      <c r="Z888" s="67" t="n">
        <v>6</v>
      </c>
      <c r="AA888" s="46" t="n">
        <v>659</v>
      </c>
      <c r="AB888" s="46" t="n">
        <v>171</v>
      </c>
      <c r="AC888" s="68" t="n">
        <f aca="false">(AB888/AA888)*100</f>
        <v>25.948406676783</v>
      </c>
    </row>
    <row r="889" s="42" customFormat="true" ht="12.75" hidden="false" customHeight="false" outlineLevel="0" collapsed="false">
      <c r="A889" s="45" t="n">
        <v>23</v>
      </c>
      <c r="B889" s="46" t="n">
        <v>81</v>
      </c>
      <c r="C889" s="46" t="n">
        <v>10</v>
      </c>
      <c r="D889" s="46" t="n">
        <v>1</v>
      </c>
      <c r="E889" s="46" t="n">
        <v>59</v>
      </c>
      <c r="F889" s="46" t="n">
        <v>12</v>
      </c>
      <c r="G889" s="46" t="n">
        <v>38</v>
      </c>
      <c r="H889" s="46" t="n">
        <v>1</v>
      </c>
      <c r="I889" s="46" t="n">
        <v>1</v>
      </c>
      <c r="J889" s="46" t="n">
        <v>12</v>
      </c>
      <c r="K889" s="46" t="n">
        <v>32</v>
      </c>
      <c r="L889" s="46" t="n">
        <v>43</v>
      </c>
      <c r="M889" s="46" t="n">
        <v>1</v>
      </c>
      <c r="N889" s="46" t="n">
        <v>0</v>
      </c>
      <c r="O889" s="46" t="n">
        <v>0</v>
      </c>
      <c r="P889" s="46" t="n">
        <v>90</v>
      </c>
      <c r="Q889" s="46"/>
      <c r="R889" s="46"/>
      <c r="S889" s="48"/>
      <c r="U889" s="48" t="n">
        <v>80</v>
      </c>
      <c r="V889" s="48" t="n">
        <v>89</v>
      </c>
      <c r="W889" s="49"/>
      <c r="X889" s="48" t="n">
        <v>150</v>
      </c>
      <c r="Z889" s="67" t="n">
        <v>10</v>
      </c>
      <c r="AA889" s="46" t="n">
        <v>763</v>
      </c>
      <c r="AB889" s="46" t="n">
        <v>218</v>
      </c>
      <c r="AC889" s="68" t="n">
        <f aca="false">(AB889/AA889)*100</f>
        <v>28.5714285714286</v>
      </c>
    </row>
    <row r="890" s="42" customFormat="true" ht="12.75" hidden="false" customHeight="false" outlineLevel="0" collapsed="false">
      <c r="A890" s="45" t="n">
        <v>24</v>
      </c>
      <c r="B890" s="46" t="n">
        <v>72</v>
      </c>
      <c r="C890" s="46" t="n">
        <v>15</v>
      </c>
      <c r="D890" s="46" t="n">
        <v>8</v>
      </c>
      <c r="E890" s="46" t="n">
        <v>84</v>
      </c>
      <c r="F890" s="46" t="n">
        <v>16</v>
      </c>
      <c r="G890" s="46" t="n">
        <v>37</v>
      </c>
      <c r="H890" s="46" t="n">
        <v>1</v>
      </c>
      <c r="I890" s="46" t="n">
        <v>4</v>
      </c>
      <c r="J890" s="46" t="n">
        <v>10</v>
      </c>
      <c r="K890" s="46" t="n">
        <v>30</v>
      </c>
      <c r="L890" s="46" t="n">
        <v>49</v>
      </c>
      <c r="M890" s="46" t="n">
        <v>1</v>
      </c>
      <c r="N890" s="46" t="n">
        <v>0</v>
      </c>
      <c r="O890" s="46" t="n">
        <v>0</v>
      </c>
      <c r="P890" s="46" t="n">
        <v>112</v>
      </c>
      <c r="Q890" s="46"/>
      <c r="R890" s="46"/>
      <c r="S890" s="48"/>
      <c r="U890" s="48" t="n">
        <v>88</v>
      </c>
      <c r="V890" s="48" t="n">
        <v>120</v>
      </c>
      <c r="W890" s="49"/>
      <c r="X890" s="48" t="n">
        <v>167</v>
      </c>
      <c r="Z890" s="67" t="n">
        <v>6</v>
      </c>
      <c r="AA890" s="46" t="n">
        <v>897</v>
      </c>
      <c r="AB890" s="46" t="n">
        <v>263</v>
      </c>
      <c r="AC890" s="68" t="n">
        <f aca="false">(AB890/AA890)*100</f>
        <v>29.3199554069119</v>
      </c>
    </row>
    <row r="891" s="42" customFormat="true" ht="12.75" hidden="false" customHeight="false" outlineLevel="0" collapsed="false">
      <c r="A891" s="45" t="n">
        <v>25</v>
      </c>
      <c r="B891" s="46" t="n">
        <v>123</v>
      </c>
      <c r="C891" s="46" t="n">
        <v>16</v>
      </c>
      <c r="D891" s="46" t="n">
        <v>9</v>
      </c>
      <c r="E891" s="46" t="n">
        <v>55</v>
      </c>
      <c r="F891" s="46" t="n">
        <v>21</v>
      </c>
      <c r="G891" s="46" t="n">
        <v>52</v>
      </c>
      <c r="H891" s="46" t="n">
        <v>1</v>
      </c>
      <c r="I891" s="46" t="n">
        <v>0</v>
      </c>
      <c r="J891" s="46" t="n">
        <v>20</v>
      </c>
      <c r="K891" s="46" t="n">
        <v>42</v>
      </c>
      <c r="L891" s="46" t="n">
        <v>74</v>
      </c>
      <c r="M891" s="46" t="n">
        <v>1</v>
      </c>
      <c r="N891" s="46" t="n">
        <v>1</v>
      </c>
      <c r="O891" s="46" t="n">
        <v>1</v>
      </c>
      <c r="P891" s="46" t="n">
        <v>107</v>
      </c>
      <c r="Q891" s="46"/>
      <c r="R891" s="46"/>
      <c r="S891" s="48"/>
      <c r="U891" s="48" t="n">
        <v>159</v>
      </c>
      <c r="V891" s="48" t="n">
        <v>102</v>
      </c>
      <c r="W891" s="49"/>
      <c r="X891" s="48" t="n">
        <v>234</v>
      </c>
      <c r="Z891" s="67" t="n">
        <v>20</v>
      </c>
      <c r="AA891" s="46" t="n">
        <v>962</v>
      </c>
      <c r="AB891" s="46" t="n">
        <v>297</v>
      </c>
      <c r="AC891" s="68" t="n">
        <f aca="false">(AB891/AA891)*100</f>
        <v>30.8731808731809</v>
      </c>
    </row>
    <row r="892" s="42" customFormat="true" ht="12.75" hidden="false" customHeight="false" outlineLevel="0" collapsed="false">
      <c r="A892" s="45" t="n">
        <v>26</v>
      </c>
      <c r="B892" s="46" t="n">
        <v>78</v>
      </c>
      <c r="C892" s="46" t="n">
        <v>5</v>
      </c>
      <c r="D892" s="46" t="n">
        <v>2</v>
      </c>
      <c r="E892" s="46" t="n">
        <v>40</v>
      </c>
      <c r="F892" s="46" t="n">
        <v>14</v>
      </c>
      <c r="G892" s="46" t="n">
        <v>36</v>
      </c>
      <c r="H892" s="46" t="n">
        <v>0</v>
      </c>
      <c r="I892" s="46" t="n">
        <v>0</v>
      </c>
      <c r="J892" s="46" t="n">
        <v>19</v>
      </c>
      <c r="K892" s="46" t="n">
        <v>21</v>
      </c>
      <c r="L892" s="46" t="n">
        <v>41</v>
      </c>
      <c r="M892" s="46" t="n">
        <v>0</v>
      </c>
      <c r="N892" s="46" t="n">
        <v>4</v>
      </c>
      <c r="O892" s="46" t="n">
        <v>0</v>
      </c>
      <c r="P892" s="46" t="n">
        <v>72</v>
      </c>
      <c r="Q892" s="46"/>
      <c r="R892" s="46"/>
      <c r="S892" s="48"/>
      <c r="U892" s="48" t="n">
        <v>89</v>
      </c>
      <c r="V892" s="48" t="n">
        <v>86</v>
      </c>
      <c r="W892" s="49"/>
      <c r="X892" s="48" t="n">
        <v>152</v>
      </c>
      <c r="Z892" s="67" t="n">
        <v>11</v>
      </c>
      <c r="AA892" s="46" t="n">
        <v>803</v>
      </c>
      <c r="AB892" s="46" t="n">
        <v>196</v>
      </c>
      <c r="AC892" s="68" t="n">
        <f aca="false">(AB892/AA892)*100</f>
        <v>24.4084682440847</v>
      </c>
    </row>
    <row r="893" s="42" customFormat="true" ht="12.75" hidden="false" customHeight="false" outlineLevel="0" collapsed="false">
      <c r="A893" s="45" t="n">
        <v>30</v>
      </c>
      <c r="B893" s="46" t="n">
        <v>57</v>
      </c>
      <c r="C893" s="46" t="n">
        <v>11</v>
      </c>
      <c r="D893" s="46" t="n">
        <v>4</v>
      </c>
      <c r="E893" s="46" t="n">
        <v>23</v>
      </c>
      <c r="F893" s="46" t="n">
        <v>6</v>
      </c>
      <c r="G893" s="46" t="n">
        <v>24</v>
      </c>
      <c r="H893" s="46" t="n">
        <v>0</v>
      </c>
      <c r="I893" s="46" t="n">
        <v>2</v>
      </c>
      <c r="J893" s="46" t="n">
        <v>15</v>
      </c>
      <c r="K893" s="46" t="n">
        <v>16</v>
      </c>
      <c r="L893" s="46" t="n">
        <v>29</v>
      </c>
      <c r="M893" s="46" t="n">
        <v>0</v>
      </c>
      <c r="N893" s="46" t="n">
        <v>0</v>
      </c>
      <c r="O893" s="46" t="n">
        <v>0</v>
      </c>
      <c r="P893" s="46" t="n">
        <v>42</v>
      </c>
      <c r="Q893" s="46"/>
      <c r="R893" s="46"/>
      <c r="S893" s="48"/>
      <c r="U893" s="48" t="n">
        <v>60</v>
      </c>
      <c r="V893" s="48" t="n">
        <v>40</v>
      </c>
      <c r="W893" s="49"/>
      <c r="X893" s="48" t="n">
        <v>81</v>
      </c>
      <c r="Z893" s="67" t="n">
        <v>3</v>
      </c>
      <c r="AA893" s="46" t="n">
        <v>396</v>
      </c>
      <c r="AB893" s="46" t="n">
        <v>148</v>
      </c>
      <c r="AC893" s="68" t="n">
        <f aca="false">(AB893/AA893)*100</f>
        <v>37.3737373737374</v>
      </c>
    </row>
    <row r="894" s="42" customFormat="true" ht="12.75" hidden="false" customHeight="false" outlineLevel="0" collapsed="false">
      <c r="A894" s="45" t="n">
        <v>31</v>
      </c>
      <c r="B894" s="46" t="n">
        <v>26</v>
      </c>
      <c r="C894" s="46" t="n">
        <v>3</v>
      </c>
      <c r="D894" s="46" t="n">
        <v>2</v>
      </c>
      <c r="E894" s="46" t="n">
        <v>10</v>
      </c>
      <c r="F894" s="46" t="n">
        <v>5</v>
      </c>
      <c r="G894" s="46" t="n">
        <v>8</v>
      </c>
      <c r="H894" s="46" t="n">
        <v>0</v>
      </c>
      <c r="I894" s="46" t="n">
        <v>0</v>
      </c>
      <c r="J894" s="46" t="n">
        <v>6</v>
      </c>
      <c r="K894" s="46" t="n">
        <v>9</v>
      </c>
      <c r="L894" s="46" t="n">
        <v>17</v>
      </c>
      <c r="M894" s="46" t="n">
        <v>1</v>
      </c>
      <c r="N894" s="46" t="n">
        <v>0</v>
      </c>
      <c r="O894" s="46" t="n">
        <v>0</v>
      </c>
      <c r="P894" s="46" t="n">
        <v>22</v>
      </c>
      <c r="Q894" s="46"/>
      <c r="R894" s="46"/>
      <c r="S894" s="48"/>
      <c r="U894" s="48" t="n">
        <v>23</v>
      </c>
      <c r="V894" s="48" t="n">
        <v>23</v>
      </c>
      <c r="W894" s="49"/>
      <c r="X894" s="48" t="n">
        <v>42</v>
      </c>
      <c r="Z894" s="67" t="n">
        <v>0</v>
      </c>
      <c r="AA894" s="46" t="n">
        <v>172</v>
      </c>
      <c r="AB894" s="46" t="n">
        <v>66</v>
      </c>
      <c r="AC894" s="68" t="n">
        <f aca="false">(AB894/AA894)*100</f>
        <v>38.3720930232558</v>
      </c>
    </row>
    <row r="895" s="42" customFormat="true" ht="12.75" hidden="false" customHeight="false" outlineLevel="0" collapsed="false">
      <c r="A895" s="45" t="n">
        <v>32</v>
      </c>
      <c r="B895" s="46" t="n">
        <v>36</v>
      </c>
      <c r="C895" s="46" t="n">
        <v>6</v>
      </c>
      <c r="D895" s="46" t="n">
        <v>2</v>
      </c>
      <c r="E895" s="46" t="n">
        <v>23</v>
      </c>
      <c r="F895" s="46" t="n">
        <v>4</v>
      </c>
      <c r="G895" s="46" t="n">
        <v>15</v>
      </c>
      <c r="H895" s="46" t="n">
        <v>0</v>
      </c>
      <c r="I895" s="46" t="n">
        <v>0</v>
      </c>
      <c r="J895" s="46" t="n">
        <v>8</v>
      </c>
      <c r="K895" s="46" t="n">
        <v>6</v>
      </c>
      <c r="L895" s="46" t="n">
        <v>27</v>
      </c>
      <c r="M895" s="46" t="n">
        <v>1</v>
      </c>
      <c r="N895" s="46" t="n">
        <v>0</v>
      </c>
      <c r="O895" s="46" t="n">
        <v>0</v>
      </c>
      <c r="P895" s="46" t="n">
        <v>35</v>
      </c>
      <c r="Q895" s="46"/>
      <c r="R895" s="46"/>
      <c r="S895" s="48"/>
      <c r="U895" s="48" t="n">
        <v>41</v>
      </c>
      <c r="V895" s="48" t="n">
        <v>36</v>
      </c>
      <c r="W895" s="49"/>
      <c r="X895" s="48" t="n">
        <v>71</v>
      </c>
      <c r="Z895" s="67" t="n">
        <v>3</v>
      </c>
      <c r="AA895" s="46" t="n">
        <v>411</v>
      </c>
      <c r="AB895" s="46" t="n">
        <v>95</v>
      </c>
      <c r="AC895" s="68" t="n">
        <f aca="false">(AB895/AA895)*100</f>
        <v>23.1143552311436</v>
      </c>
    </row>
    <row r="896" s="42" customFormat="true" ht="12.75" hidden="false" customHeight="false" outlineLevel="0" collapsed="false">
      <c r="A896" s="45" t="n">
        <v>33</v>
      </c>
      <c r="B896" s="46" t="n">
        <v>23</v>
      </c>
      <c r="C896" s="46" t="n">
        <v>4</v>
      </c>
      <c r="D896" s="46" t="n">
        <v>2</v>
      </c>
      <c r="E896" s="46" t="n">
        <v>34</v>
      </c>
      <c r="F896" s="46" t="n">
        <v>1</v>
      </c>
      <c r="G896" s="46" t="n">
        <v>8</v>
      </c>
      <c r="H896" s="46" t="n">
        <v>0</v>
      </c>
      <c r="I896" s="46" t="n">
        <v>1</v>
      </c>
      <c r="J896" s="46" t="n">
        <v>2</v>
      </c>
      <c r="K896" s="46" t="n">
        <v>10</v>
      </c>
      <c r="L896" s="46" t="n">
        <v>15</v>
      </c>
      <c r="M896" s="46" t="n">
        <v>0</v>
      </c>
      <c r="N896" s="46" t="n">
        <v>1</v>
      </c>
      <c r="O896" s="46" t="n">
        <v>0</v>
      </c>
      <c r="P896" s="46" t="n">
        <v>37</v>
      </c>
      <c r="Q896" s="46"/>
      <c r="R896" s="46"/>
      <c r="S896" s="48"/>
      <c r="U896" s="48" t="n">
        <v>36</v>
      </c>
      <c r="V896" s="48" t="n">
        <v>27</v>
      </c>
      <c r="W896" s="49"/>
      <c r="X896" s="48" t="n">
        <v>57</v>
      </c>
      <c r="Z896" s="67" t="n">
        <v>4</v>
      </c>
      <c r="AA896" s="46" t="n">
        <v>588</v>
      </c>
      <c r="AB896" s="46" t="n">
        <v>78</v>
      </c>
      <c r="AC896" s="68" t="n">
        <f aca="false">(AB896/AA896)*100</f>
        <v>13.265306122449</v>
      </c>
    </row>
    <row r="897" s="42" customFormat="true" ht="12.75" hidden="false" customHeight="false" outlineLevel="0" collapsed="false">
      <c r="A897" s="45" t="n">
        <v>34</v>
      </c>
      <c r="B897" s="46" t="n">
        <v>42</v>
      </c>
      <c r="C897" s="46" t="n">
        <v>9</v>
      </c>
      <c r="D897" s="46" t="n">
        <v>0</v>
      </c>
      <c r="E897" s="46" t="n">
        <v>6</v>
      </c>
      <c r="F897" s="46" t="n">
        <v>3</v>
      </c>
      <c r="G897" s="46" t="n">
        <v>8</v>
      </c>
      <c r="H897" s="46" t="n">
        <v>3</v>
      </c>
      <c r="I897" s="46" t="n">
        <v>0</v>
      </c>
      <c r="J897" s="46" t="n">
        <v>15</v>
      </c>
      <c r="K897" s="46" t="n">
        <v>16</v>
      </c>
      <c r="L897" s="46" t="n">
        <v>16</v>
      </c>
      <c r="M897" s="46" t="n">
        <v>0</v>
      </c>
      <c r="N897" s="46" t="n">
        <v>1</v>
      </c>
      <c r="O897" s="46" t="n">
        <v>0</v>
      </c>
      <c r="P897" s="46" t="n">
        <v>16</v>
      </c>
      <c r="Q897" s="46"/>
      <c r="R897" s="46"/>
      <c r="S897" s="48"/>
      <c r="U897" s="48" t="n">
        <v>42</v>
      </c>
      <c r="V897" s="48" t="n">
        <v>25</v>
      </c>
      <c r="W897" s="49"/>
      <c r="X897" s="48" t="n">
        <v>58</v>
      </c>
      <c r="Z897" s="67" t="n">
        <v>3</v>
      </c>
      <c r="AA897" s="46" t="n">
        <v>245</v>
      </c>
      <c r="AB897" s="46" t="n">
        <v>76</v>
      </c>
      <c r="AC897" s="68" t="n">
        <f aca="false">(AB897/AA897)*100</f>
        <v>31.0204081632653</v>
      </c>
    </row>
    <row r="898" s="42" customFormat="true" ht="12.75" hidden="false" customHeight="false" outlineLevel="0" collapsed="false">
      <c r="A898" s="45" t="n">
        <v>35</v>
      </c>
      <c r="B898" s="46" t="n">
        <v>29</v>
      </c>
      <c r="C898" s="46" t="n">
        <v>4</v>
      </c>
      <c r="D898" s="46" t="n">
        <v>2</v>
      </c>
      <c r="E898" s="46" t="n">
        <v>17</v>
      </c>
      <c r="F898" s="46" t="n">
        <v>5</v>
      </c>
      <c r="G898" s="46" t="n">
        <v>10</v>
      </c>
      <c r="H898" s="46" t="n">
        <v>1</v>
      </c>
      <c r="I898" s="46" t="n">
        <v>0</v>
      </c>
      <c r="J898" s="46" t="n">
        <v>7</v>
      </c>
      <c r="K898" s="46" t="n">
        <v>9</v>
      </c>
      <c r="L898" s="46" t="n">
        <v>14</v>
      </c>
      <c r="M898" s="46" t="n">
        <v>2</v>
      </c>
      <c r="N898" s="46" t="n">
        <v>1</v>
      </c>
      <c r="O898" s="46" t="n">
        <v>0</v>
      </c>
      <c r="P898" s="46" t="n">
        <v>26</v>
      </c>
      <c r="Q898" s="46"/>
      <c r="R898" s="46"/>
      <c r="S898" s="48"/>
      <c r="U898" s="48" t="n">
        <v>26</v>
      </c>
      <c r="V898" s="48" t="n">
        <v>23</v>
      </c>
      <c r="W898" s="49"/>
      <c r="X898" s="48" t="n">
        <v>44</v>
      </c>
      <c r="Z898" s="67" t="n">
        <v>5</v>
      </c>
      <c r="AA898" s="46" t="n">
        <v>195</v>
      </c>
      <c r="AB898" s="46" t="n">
        <v>70</v>
      </c>
      <c r="AC898" s="68" t="n">
        <f aca="false">(AB898/AA898)*100</f>
        <v>35.8974358974359</v>
      </c>
    </row>
    <row r="899" s="42" customFormat="true" ht="12.75" hidden="false" customHeight="false" outlineLevel="0" collapsed="false">
      <c r="A899" s="45" t="n">
        <v>36</v>
      </c>
      <c r="B899" s="46" t="n">
        <v>27</v>
      </c>
      <c r="C899" s="46" t="n">
        <v>5</v>
      </c>
      <c r="D899" s="46" t="n">
        <v>3</v>
      </c>
      <c r="E899" s="46" t="n">
        <v>23</v>
      </c>
      <c r="F899" s="46" t="n">
        <v>3</v>
      </c>
      <c r="G899" s="46" t="n">
        <v>17</v>
      </c>
      <c r="H899" s="46" t="n">
        <v>3</v>
      </c>
      <c r="I899" s="46" t="n">
        <v>0</v>
      </c>
      <c r="J899" s="46" t="n">
        <v>11</v>
      </c>
      <c r="K899" s="46" t="n">
        <v>8</v>
      </c>
      <c r="L899" s="46" t="n">
        <v>9</v>
      </c>
      <c r="M899" s="46" t="n">
        <v>0</v>
      </c>
      <c r="N899" s="46" t="n">
        <v>0</v>
      </c>
      <c r="O899" s="46" t="n">
        <v>0</v>
      </c>
      <c r="P899" s="46" t="n">
        <v>38</v>
      </c>
      <c r="Q899" s="46"/>
      <c r="R899" s="46"/>
      <c r="S899" s="48"/>
      <c r="U899" s="48" t="n">
        <v>30</v>
      </c>
      <c r="V899" s="48" t="n">
        <v>38</v>
      </c>
      <c r="W899" s="49"/>
      <c r="X899" s="48" t="n">
        <v>55</v>
      </c>
      <c r="Z899" s="67" t="n">
        <v>3</v>
      </c>
      <c r="AA899" s="46" t="n">
        <v>245</v>
      </c>
      <c r="AB899" s="46" t="n">
        <v>90</v>
      </c>
      <c r="AC899" s="68" t="n">
        <f aca="false">(AB899/AA899)*100</f>
        <v>36.734693877551</v>
      </c>
    </row>
    <row r="900" s="42" customFormat="true" ht="12.75" hidden="false" customHeight="false" outlineLevel="0" collapsed="false">
      <c r="A900" s="45" t="n">
        <v>37</v>
      </c>
      <c r="B900" s="46" t="n">
        <v>27</v>
      </c>
      <c r="C900" s="46" t="n">
        <v>5</v>
      </c>
      <c r="D900" s="46" t="n">
        <v>6</v>
      </c>
      <c r="E900" s="46" t="n">
        <v>4</v>
      </c>
      <c r="F900" s="46" t="n">
        <v>0</v>
      </c>
      <c r="G900" s="46" t="n">
        <v>4</v>
      </c>
      <c r="H900" s="46" t="n">
        <v>0</v>
      </c>
      <c r="I900" s="46" t="n">
        <v>0</v>
      </c>
      <c r="J900" s="46" t="n">
        <v>2</v>
      </c>
      <c r="K900" s="46" t="n">
        <v>12</v>
      </c>
      <c r="L900" s="46" t="n">
        <v>22</v>
      </c>
      <c r="M900" s="46" t="n">
        <v>0</v>
      </c>
      <c r="N900" s="46" t="n">
        <v>0</v>
      </c>
      <c r="O900" s="46" t="n">
        <v>0</v>
      </c>
      <c r="P900" s="46" t="n">
        <v>5</v>
      </c>
      <c r="Q900" s="46"/>
      <c r="R900" s="46"/>
      <c r="S900" s="48"/>
      <c r="U900" s="48" t="n">
        <v>26</v>
      </c>
      <c r="V900" s="48" t="n">
        <v>14</v>
      </c>
      <c r="W900" s="49"/>
      <c r="X900" s="48" t="n">
        <v>36</v>
      </c>
      <c r="Z900" s="67" t="n">
        <v>0</v>
      </c>
      <c r="AA900" s="46" t="n">
        <v>115</v>
      </c>
      <c r="AB900" s="46" t="n">
        <v>47</v>
      </c>
      <c r="AC900" s="68" t="n">
        <f aca="false">(AB900/AA900)*100</f>
        <v>40.8695652173913</v>
      </c>
    </row>
    <row r="901" s="42" customFormat="true" ht="12.75" hidden="false" customHeight="false" outlineLevel="0" collapsed="false">
      <c r="A901" s="45" t="n">
        <v>38</v>
      </c>
      <c r="B901" s="46" t="n">
        <v>28</v>
      </c>
      <c r="C901" s="46" t="n">
        <v>3</v>
      </c>
      <c r="D901" s="46" t="n">
        <v>1</v>
      </c>
      <c r="E901" s="46" t="n">
        <v>26</v>
      </c>
      <c r="F901" s="46" t="n">
        <v>6</v>
      </c>
      <c r="G901" s="46" t="n">
        <v>10</v>
      </c>
      <c r="H901" s="46" t="n">
        <v>0</v>
      </c>
      <c r="I901" s="46" t="n">
        <v>0</v>
      </c>
      <c r="J901" s="46" t="n">
        <v>5</v>
      </c>
      <c r="K901" s="46" t="n">
        <v>9</v>
      </c>
      <c r="L901" s="46" t="n">
        <v>15</v>
      </c>
      <c r="M901" s="46" t="n">
        <v>0</v>
      </c>
      <c r="N901" s="46" t="n">
        <v>0</v>
      </c>
      <c r="O901" s="46" t="n">
        <v>0</v>
      </c>
      <c r="P901" s="46" t="n">
        <v>35</v>
      </c>
      <c r="Q901" s="46"/>
      <c r="R901" s="46"/>
      <c r="S901" s="48"/>
      <c r="U901" s="48" t="n">
        <v>36</v>
      </c>
      <c r="V901" s="48" t="n">
        <v>32</v>
      </c>
      <c r="W901" s="49"/>
      <c r="X901" s="48" t="n">
        <v>58</v>
      </c>
      <c r="Z901" s="67" t="n">
        <v>4</v>
      </c>
      <c r="AA901" s="46" t="n">
        <v>312</v>
      </c>
      <c r="AB901" s="46" t="n">
        <v>81</v>
      </c>
      <c r="AC901" s="68" t="n">
        <f aca="false">(AB901/AA901)*100</f>
        <v>25.9615384615385</v>
      </c>
    </row>
    <row r="902" s="42" customFormat="true" ht="12.75" hidden="false" customHeight="false" outlineLevel="0" collapsed="false">
      <c r="A902" s="45" t="n">
        <v>39</v>
      </c>
      <c r="B902" s="46" t="n">
        <v>63</v>
      </c>
      <c r="C902" s="46" t="n">
        <v>3</v>
      </c>
      <c r="D902" s="46" t="n">
        <v>5</v>
      </c>
      <c r="E902" s="46" t="n">
        <v>22</v>
      </c>
      <c r="F902" s="46" t="n">
        <v>4</v>
      </c>
      <c r="G902" s="46" t="n">
        <v>12</v>
      </c>
      <c r="H902" s="46" t="n">
        <v>0</v>
      </c>
      <c r="I902" s="46" t="n">
        <v>1</v>
      </c>
      <c r="J902" s="46" t="n">
        <v>7</v>
      </c>
      <c r="K902" s="46" t="n">
        <v>32</v>
      </c>
      <c r="L902" s="46" t="n">
        <v>28</v>
      </c>
      <c r="M902" s="46" t="n">
        <v>0</v>
      </c>
      <c r="N902" s="46" t="n">
        <v>2</v>
      </c>
      <c r="O902" s="46" t="n">
        <v>1</v>
      </c>
      <c r="P902" s="46" t="n">
        <v>31</v>
      </c>
      <c r="Q902" s="46"/>
      <c r="R902" s="46"/>
      <c r="S902" s="48"/>
      <c r="U902" s="48" t="n">
        <v>41</v>
      </c>
      <c r="V902" s="48" t="n">
        <v>40</v>
      </c>
      <c r="W902" s="49"/>
      <c r="X902" s="48" t="n">
        <v>67</v>
      </c>
      <c r="Z902" s="67" t="n">
        <v>5</v>
      </c>
      <c r="AA902" s="46" t="n">
        <v>428</v>
      </c>
      <c r="AB902" s="46" t="n">
        <v>119</v>
      </c>
      <c r="AC902" s="68" t="n">
        <f aca="false">(AB902/AA902)*100</f>
        <v>27.803738317757</v>
      </c>
    </row>
    <row r="903" s="42" customFormat="true" ht="12.75" hidden="false" customHeight="false" outlineLevel="0" collapsed="false">
      <c r="A903" s="45" t="n">
        <v>40</v>
      </c>
      <c r="B903" s="46" t="n">
        <v>23</v>
      </c>
      <c r="C903" s="46" t="n">
        <v>0</v>
      </c>
      <c r="D903" s="46" t="n">
        <v>2</v>
      </c>
      <c r="E903" s="46" t="n">
        <v>12</v>
      </c>
      <c r="F903" s="46" t="n">
        <v>5</v>
      </c>
      <c r="G903" s="46" t="n">
        <v>3</v>
      </c>
      <c r="H903" s="46" t="n">
        <v>0</v>
      </c>
      <c r="I903" s="46" t="n">
        <v>0</v>
      </c>
      <c r="J903" s="46" t="n">
        <v>2</v>
      </c>
      <c r="K903" s="46" t="n">
        <v>3</v>
      </c>
      <c r="L903" s="46" t="n">
        <v>16</v>
      </c>
      <c r="M903" s="46" t="n">
        <v>0</v>
      </c>
      <c r="N903" s="46" t="n">
        <v>1</v>
      </c>
      <c r="O903" s="46" t="n">
        <v>0</v>
      </c>
      <c r="P903" s="46" t="n">
        <v>15</v>
      </c>
      <c r="Q903" s="46"/>
      <c r="R903" s="46"/>
      <c r="S903" s="48"/>
      <c r="U903" s="48" t="n">
        <v>16</v>
      </c>
      <c r="V903" s="48" t="n">
        <v>24</v>
      </c>
      <c r="W903" s="49"/>
      <c r="X903" s="48" t="n">
        <v>35</v>
      </c>
      <c r="Z903" s="67" t="n">
        <v>2</v>
      </c>
      <c r="AA903" s="46" t="n">
        <v>190</v>
      </c>
      <c r="AB903" s="46" t="n">
        <v>48</v>
      </c>
      <c r="AC903" s="68" t="n">
        <f aca="false">(AB903/AA903)*100</f>
        <v>25.2631578947368</v>
      </c>
    </row>
    <row r="904" s="55" customFormat="true" ht="12.75" hidden="false" customHeight="false" outlineLevel="0" collapsed="false">
      <c r="A904" s="52" t="s">
        <v>43</v>
      </c>
      <c r="B904" s="53" t="n">
        <f aca="false">SUM(B866:B903)</f>
        <v>2226</v>
      </c>
      <c r="C904" s="53" t="n">
        <f aca="false">SUM(C866:C903)</f>
        <v>231</v>
      </c>
      <c r="D904" s="53" t="n">
        <f aca="false">SUM(D866:D903)</f>
        <v>153</v>
      </c>
      <c r="E904" s="53" t="n">
        <f aca="false">SUM(E866:E903)</f>
        <v>1631</v>
      </c>
      <c r="F904" s="53" t="n">
        <f aca="false">SUM(F866:F903)</f>
        <v>300</v>
      </c>
      <c r="G904" s="53" t="n">
        <f aca="false">SUM(G866:G903)</f>
        <v>783</v>
      </c>
      <c r="H904" s="53" t="n">
        <f aca="false">SUM(H866:H903)</f>
        <v>30</v>
      </c>
      <c r="I904" s="53" t="n">
        <f aca="false">SUM(I866:I903)</f>
        <v>22</v>
      </c>
      <c r="J904" s="53" t="n">
        <f aca="false">SUM(J866:J903)</f>
        <v>330</v>
      </c>
      <c r="K904" s="53" t="n">
        <f aca="false">SUM(K866:K903)</f>
        <v>878</v>
      </c>
      <c r="L904" s="53" t="n">
        <f aca="false">SUM(L866:L903)</f>
        <v>1223</v>
      </c>
      <c r="M904" s="53" t="n">
        <f aca="false">SUM(M866:M903)</f>
        <v>16</v>
      </c>
      <c r="N904" s="53" t="n">
        <f aca="false">SUM(N866:N903)</f>
        <v>47</v>
      </c>
      <c r="O904" s="53" t="n">
        <f aca="false">SUM(O866:O903)</f>
        <v>6</v>
      </c>
      <c r="P904" s="53" t="n">
        <f aca="false">SUM(P866:P903)</f>
        <v>2299</v>
      </c>
      <c r="Q904" s="53" t="n">
        <f aca="false">SUM(Q866:Q903)</f>
        <v>0</v>
      </c>
      <c r="R904" s="53" t="n">
        <f aca="false">SUM(R866:R903)</f>
        <v>0</v>
      </c>
      <c r="S904" s="54" t="n">
        <f aca="false">SUM(S866:S903)</f>
        <v>0</v>
      </c>
      <c r="U904" s="56" t="n">
        <f aca="false">SUM(U866:U903)</f>
        <v>1981</v>
      </c>
      <c r="V904" s="73" t="n">
        <f aca="false">SUM(V866:V903)</f>
        <v>2625</v>
      </c>
      <c r="W904" s="57"/>
      <c r="X904" s="54" t="n">
        <f aca="false">SUM(X866:X903)</f>
        <v>3990</v>
      </c>
      <c r="Z904" s="53" t="n">
        <f aca="false">SUM(Z866:Z903)</f>
        <v>246</v>
      </c>
      <c r="AA904" s="53" t="n">
        <f aca="false">SUM(AA866:AA903)</f>
        <v>20600</v>
      </c>
      <c r="AB904" s="58" t="n">
        <f aca="false">SUM(AB866:AB903)</f>
        <v>5907</v>
      </c>
      <c r="AC904" s="59" t="n">
        <f aca="false">(AB904/AA904)*100</f>
        <v>28.6747572815534</v>
      </c>
    </row>
    <row r="905" s="42" customFormat="true" ht="13.5" hidden="false" customHeight="false" outlineLevel="0" collapsed="false">
      <c r="A905" s="6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U905" s="2"/>
      <c r="V905" s="2"/>
      <c r="W905" s="2"/>
      <c r="X905" s="2"/>
      <c r="Z905" s="61"/>
      <c r="AA905" s="61"/>
      <c r="AB905" s="61"/>
      <c r="AC905" s="5"/>
    </row>
    <row r="906" s="42" customFormat="true" ht="13.5" hidden="false" customHeight="false" outlineLevel="0" collapsed="false">
      <c r="A906" s="40" t="s">
        <v>535</v>
      </c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U906" s="69"/>
      <c r="V906" s="69"/>
      <c r="W906" s="70"/>
      <c r="X906" s="69"/>
      <c r="Z906" s="69"/>
      <c r="AA906" s="69"/>
      <c r="AB906" s="69"/>
      <c r="AC906" s="71"/>
    </row>
    <row r="907" s="42" customFormat="true" ht="12.75" hidden="false" customHeight="false" outlineLevel="0" collapsed="false">
      <c r="A907" s="45" t="s">
        <v>536</v>
      </c>
      <c r="B907" s="46" t="n">
        <v>222</v>
      </c>
      <c r="C907" s="46" t="n">
        <v>39</v>
      </c>
      <c r="D907" s="46" t="n">
        <v>17</v>
      </c>
      <c r="E907" s="46" t="n">
        <v>16</v>
      </c>
      <c r="F907" s="46" t="n">
        <v>1</v>
      </c>
      <c r="G907" s="46" t="n">
        <v>3</v>
      </c>
      <c r="H907" s="46"/>
      <c r="I907" s="46"/>
      <c r="J907" s="46"/>
      <c r="K907" s="46"/>
      <c r="L907" s="46"/>
      <c r="M907" s="46"/>
      <c r="N907" s="46"/>
      <c r="O907" s="46"/>
      <c r="P907" s="46"/>
      <c r="Q907" s="46" t="n">
        <v>262</v>
      </c>
      <c r="R907" s="46" t="n">
        <v>5</v>
      </c>
      <c r="S907" s="48" t="n">
        <v>14</v>
      </c>
      <c r="U907" s="48" t="n">
        <v>126</v>
      </c>
      <c r="V907" s="48" t="n">
        <v>107</v>
      </c>
      <c r="W907" s="49" t="n">
        <v>317</v>
      </c>
      <c r="X907" s="48" t="n">
        <v>180</v>
      </c>
      <c r="Z907" s="75" t="n">
        <v>37</v>
      </c>
      <c r="AA907" s="46" t="n">
        <v>599</v>
      </c>
      <c r="AB907" s="46" t="n">
        <v>326</v>
      </c>
      <c r="AC907" s="50" t="n">
        <f aca="false">(AB907/AA907)*100</f>
        <v>54.424040066778</v>
      </c>
    </row>
    <row r="908" s="42" customFormat="true" ht="12.75" hidden="false" customHeight="false" outlineLevel="0" collapsed="false">
      <c r="A908" s="45" t="s">
        <v>537</v>
      </c>
      <c r="B908" s="46" t="n">
        <v>183</v>
      </c>
      <c r="C908" s="46" t="n">
        <v>32</v>
      </c>
      <c r="D908" s="46" t="n">
        <v>21</v>
      </c>
      <c r="E908" s="46" t="n">
        <v>22</v>
      </c>
      <c r="F908" s="46" t="n">
        <v>2</v>
      </c>
      <c r="G908" s="46" t="n">
        <v>4</v>
      </c>
      <c r="H908" s="46"/>
      <c r="I908" s="46"/>
      <c r="J908" s="46"/>
      <c r="K908" s="46"/>
      <c r="L908" s="46"/>
      <c r="M908" s="46"/>
      <c r="N908" s="46"/>
      <c r="O908" s="46"/>
      <c r="P908" s="46"/>
      <c r="Q908" s="46" t="n">
        <v>217</v>
      </c>
      <c r="R908" s="46" t="n">
        <v>5</v>
      </c>
      <c r="S908" s="48" t="n">
        <v>22</v>
      </c>
      <c r="U908" s="48" t="n">
        <v>91</v>
      </c>
      <c r="V908" s="48" t="n">
        <v>82</v>
      </c>
      <c r="W908" s="49" t="n">
        <v>180</v>
      </c>
      <c r="X908" s="48" t="n">
        <v>134</v>
      </c>
      <c r="Z908" s="75" t="n">
        <v>31</v>
      </c>
      <c r="AA908" s="46" t="n">
        <v>588</v>
      </c>
      <c r="AB908" s="46" t="n">
        <v>289</v>
      </c>
      <c r="AC908" s="50" t="n">
        <f aca="false">(AB908/AA908)*100</f>
        <v>49.1496598639456</v>
      </c>
    </row>
    <row r="909" s="42" customFormat="true" ht="12.75" hidden="false" customHeight="false" outlineLevel="0" collapsed="false">
      <c r="A909" s="45" t="s">
        <v>538</v>
      </c>
      <c r="B909" s="46" t="n">
        <v>200</v>
      </c>
      <c r="C909" s="46" t="n">
        <v>49</v>
      </c>
      <c r="D909" s="46" t="n">
        <v>26</v>
      </c>
      <c r="E909" s="46" t="n">
        <v>13</v>
      </c>
      <c r="F909" s="46" t="n">
        <v>1</v>
      </c>
      <c r="G909" s="46" t="n">
        <v>3</v>
      </c>
      <c r="H909" s="46"/>
      <c r="I909" s="46"/>
      <c r="J909" s="46"/>
      <c r="K909" s="46"/>
      <c r="L909" s="46"/>
      <c r="M909" s="46"/>
      <c r="N909" s="46"/>
      <c r="O909" s="46"/>
      <c r="P909" s="46"/>
      <c r="Q909" s="46" t="n">
        <v>246</v>
      </c>
      <c r="R909" s="46" t="n">
        <v>3</v>
      </c>
      <c r="S909" s="48" t="n">
        <v>14</v>
      </c>
      <c r="U909" s="48" t="n">
        <v>108</v>
      </c>
      <c r="V909" s="48" t="n">
        <v>90</v>
      </c>
      <c r="W909" s="49" t="n">
        <v>134</v>
      </c>
      <c r="X909" s="48" t="n">
        <v>147</v>
      </c>
      <c r="Z909" s="75" t="n">
        <v>22</v>
      </c>
      <c r="AA909" s="46" t="n">
        <v>529</v>
      </c>
      <c r="AB909" s="46" t="n">
        <v>315</v>
      </c>
      <c r="AC909" s="50" t="n">
        <f aca="false">(AB909/AA909)*100</f>
        <v>59.5463137996219</v>
      </c>
    </row>
    <row r="910" s="42" customFormat="true" ht="12.75" hidden="false" customHeight="false" outlineLevel="0" collapsed="false">
      <c r="A910" s="45" t="s">
        <v>539</v>
      </c>
      <c r="B910" s="46" t="n">
        <v>104</v>
      </c>
      <c r="C910" s="46" t="n">
        <v>13</v>
      </c>
      <c r="D910" s="46" t="n">
        <v>8</v>
      </c>
      <c r="E910" s="46" t="n">
        <v>6</v>
      </c>
      <c r="F910" s="46" t="n">
        <v>2</v>
      </c>
      <c r="G910" s="46" t="n">
        <v>1</v>
      </c>
      <c r="H910" s="46"/>
      <c r="I910" s="46"/>
      <c r="J910" s="46"/>
      <c r="K910" s="46"/>
      <c r="L910" s="46"/>
      <c r="M910" s="46"/>
      <c r="N910" s="46"/>
      <c r="O910" s="46"/>
      <c r="P910" s="46"/>
      <c r="Q910" s="46" t="n">
        <v>114</v>
      </c>
      <c r="R910" s="46" t="n">
        <v>1</v>
      </c>
      <c r="S910" s="48" t="n">
        <v>7</v>
      </c>
      <c r="U910" s="48" t="n">
        <v>42</v>
      </c>
      <c r="V910" s="48" t="n">
        <v>28</v>
      </c>
      <c r="W910" s="49" t="n">
        <v>147</v>
      </c>
      <c r="X910" s="48" t="n">
        <v>55</v>
      </c>
      <c r="Z910" s="75" t="n">
        <v>12</v>
      </c>
      <c r="AA910" s="46" t="n">
        <v>289</v>
      </c>
      <c r="AB910" s="46" t="n">
        <v>139</v>
      </c>
      <c r="AC910" s="50" t="n">
        <f aca="false">(AB910/AA910)*100</f>
        <v>48.0968858131488</v>
      </c>
    </row>
    <row r="911" s="42" customFormat="true" ht="12.75" hidden="false" customHeight="false" outlineLevel="0" collapsed="false">
      <c r="A911" s="45" t="s">
        <v>540</v>
      </c>
      <c r="B911" s="46" t="n">
        <v>32</v>
      </c>
      <c r="C911" s="46" t="n">
        <v>6</v>
      </c>
      <c r="D911" s="46" t="n">
        <v>0</v>
      </c>
      <c r="E911" s="46" t="n">
        <v>0</v>
      </c>
      <c r="F911" s="46" t="n">
        <v>1</v>
      </c>
      <c r="G911" s="46" t="n">
        <v>0</v>
      </c>
      <c r="H911" s="46"/>
      <c r="I911" s="46"/>
      <c r="J911" s="46"/>
      <c r="K911" s="46"/>
      <c r="L911" s="46"/>
      <c r="M911" s="46"/>
      <c r="N911" s="46"/>
      <c r="O911" s="46"/>
      <c r="P911" s="46"/>
      <c r="Q911" s="46" t="n">
        <v>41</v>
      </c>
      <c r="R911" s="46" t="n">
        <v>0</v>
      </c>
      <c r="S911" s="48" t="n">
        <v>1</v>
      </c>
      <c r="U911" s="48" t="n">
        <v>24</v>
      </c>
      <c r="V911" s="48" t="n">
        <v>8</v>
      </c>
      <c r="W911" s="49" t="n">
        <v>55</v>
      </c>
      <c r="X911" s="48" t="n">
        <v>29</v>
      </c>
      <c r="Z911" s="75" t="n">
        <v>3</v>
      </c>
      <c r="AA911" s="46" t="n">
        <v>131</v>
      </c>
      <c r="AB911" s="46" t="n">
        <v>46</v>
      </c>
      <c r="AC911" s="50" t="n">
        <f aca="false">(AB911/AA911)*100</f>
        <v>35.1145038167939</v>
      </c>
    </row>
    <row r="912" s="42" customFormat="true" ht="12.75" hidden="false" customHeight="false" outlineLevel="0" collapsed="false">
      <c r="A912" s="45" t="s">
        <v>541</v>
      </c>
      <c r="B912" s="46" t="n">
        <v>34</v>
      </c>
      <c r="C912" s="46" t="n">
        <v>3</v>
      </c>
      <c r="D912" s="46" t="n">
        <v>0</v>
      </c>
      <c r="E912" s="46" t="n">
        <v>1</v>
      </c>
      <c r="F912" s="46" t="n">
        <v>0</v>
      </c>
      <c r="G912" s="46" t="n">
        <v>0</v>
      </c>
      <c r="H912" s="46"/>
      <c r="I912" s="46"/>
      <c r="J912" s="46"/>
      <c r="K912" s="46"/>
      <c r="L912" s="46"/>
      <c r="M912" s="46"/>
      <c r="N912" s="46"/>
      <c r="O912" s="46"/>
      <c r="P912" s="46"/>
      <c r="Q912" s="46" t="n">
        <v>36</v>
      </c>
      <c r="R912" s="46" t="n">
        <v>0</v>
      </c>
      <c r="S912" s="48" t="n">
        <v>1</v>
      </c>
      <c r="U912" s="48" t="n">
        <v>12</v>
      </c>
      <c r="V912" s="48" t="n">
        <v>2</v>
      </c>
      <c r="W912" s="49" t="n">
        <v>28</v>
      </c>
      <c r="X912" s="48" t="n">
        <v>9</v>
      </c>
      <c r="Z912" s="75" t="n">
        <v>2</v>
      </c>
      <c r="AA912" s="46" t="n">
        <v>86</v>
      </c>
      <c r="AB912" s="46" t="n">
        <v>40</v>
      </c>
      <c r="AC912" s="50" t="n">
        <f aca="false">(AB912/AA912)*100</f>
        <v>46.5116279069767</v>
      </c>
    </row>
    <row r="913" s="55" customFormat="true" ht="12.75" hidden="false" customHeight="false" outlineLevel="0" collapsed="false">
      <c r="A913" s="52" t="s">
        <v>43</v>
      </c>
      <c r="B913" s="53" t="n">
        <f aca="false">SUM(B907:B912)</f>
        <v>775</v>
      </c>
      <c r="C913" s="53" t="n">
        <f aca="false">SUM(C907:C912)</f>
        <v>142</v>
      </c>
      <c r="D913" s="53" t="n">
        <f aca="false">SUM(D907:D912)</f>
        <v>72</v>
      </c>
      <c r="E913" s="53" t="n">
        <f aca="false">SUM(E907:E912)</f>
        <v>58</v>
      </c>
      <c r="F913" s="53" t="n">
        <f aca="false">SUM(F907:F912)</f>
        <v>7</v>
      </c>
      <c r="G913" s="53" t="n">
        <f aca="false">SUM(G907:G912)</f>
        <v>11</v>
      </c>
      <c r="H913" s="53" t="n">
        <f aca="false">SUM(H907:H912)</f>
        <v>0</v>
      </c>
      <c r="I913" s="53" t="n">
        <f aca="false">SUM(I907:I912)</f>
        <v>0</v>
      </c>
      <c r="J913" s="53" t="n">
        <f aca="false">SUM(J907:J912)</f>
        <v>0</v>
      </c>
      <c r="K913" s="53" t="n">
        <f aca="false">SUM(K907:K912)</f>
        <v>0</v>
      </c>
      <c r="L913" s="53" t="n">
        <f aca="false">SUM(L907:L912)</f>
        <v>0</v>
      </c>
      <c r="M913" s="53" t="n">
        <f aca="false">SUM(M907:M912)</f>
        <v>0</v>
      </c>
      <c r="N913" s="53" t="n">
        <f aca="false">SUM(N907:N912)</f>
        <v>0</v>
      </c>
      <c r="O913" s="53" t="n">
        <f aca="false">SUM(O907:O912)</f>
        <v>0</v>
      </c>
      <c r="P913" s="53" t="n">
        <f aca="false">SUM(P907:P912)</f>
        <v>0</v>
      </c>
      <c r="Q913" s="53" t="n">
        <f aca="false">SUM(Q907:Q912)</f>
        <v>916</v>
      </c>
      <c r="R913" s="53" t="n">
        <f aca="false">SUM(R907:R912)</f>
        <v>14</v>
      </c>
      <c r="S913" s="54" t="n">
        <f aca="false">SUM(S907:S912)</f>
        <v>59</v>
      </c>
      <c r="U913" s="56" t="n">
        <f aca="false">SUM(U907:U912)</f>
        <v>403</v>
      </c>
      <c r="V913" s="73" t="n">
        <f aca="false">SUM(V907:V912)</f>
        <v>317</v>
      </c>
      <c r="W913" s="57"/>
      <c r="X913" s="54" t="n">
        <f aca="false">SUM(X907:X912)</f>
        <v>554</v>
      </c>
      <c r="Z913" s="53" t="n">
        <f aca="false">SUM(Z907:Z912)</f>
        <v>107</v>
      </c>
      <c r="AA913" s="53" t="n">
        <f aca="false">SUM(AA907:AA912)</f>
        <v>2222</v>
      </c>
      <c r="AB913" s="58" t="n">
        <f aca="false">SUM(AB907:AB912)</f>
        <v>1155</v>
      </c>
      <c r="AC913" s="59" t="n">
        <f aca="false">(AB913/AA913)*100</f>
        <v>51.980198019802</v>
      </c>
    </row>
    <row r="914" s="42" customFormat="true" ht="13.5" hidden="false" customHeight="false" outlineLevel="0" collapsed="false">
      <c r="A914" s="7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U914" s="2"/>
      <c r="V914" s="2"/>
      <c r="W914" s="2"/>
      <c r="X914" s="2"/>
      <c r="Z914" s="61"/>
      <c r="AA914" s="61"/>
      <c r="AB914" s="61"/>
      <c r="AC914" s="5"/>
    </row>
    <row r="915" s="42" customFormat="true" ht="13.5" hidden="false" customHeight="false" outlineLevel="0" collapsed="false">
      <c r="A915" s="62" t="s">
        <v>542</v>
      </c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U915" s="63"/>
      <c r="V915" s="63"/>
      <c r="W915" s="64"/>
      <c r="X915" s="63"/>
      <c r="Z915" s="63"/>
      <c r="AA915" s="63"/>
      <c r="AB915" s="63"/>
      <c r="AC915" s="65"/>
    </row>
    <row r="916" s="42" customFormat="true" ht="12.75" hidden="false" customHeight="false" outlineLevel="0" collapsed="false">
      <c r="A916" s="45" t="s">
        <v>543</v>
      </c>
      <c r="B916" s="46" t="n">
        <v>149</v>
      </c>
      <c r="C916" s="46" t="n">
        <v>31</v>
      </c>
      <c r="D916" s="46" t="n">
        <v>0</v>
      </c>
      <c r="E916" s="46" t="n">
        <v>17</v>
      </c>
      <c r="F916" s="46" t="n">
        <v>2</v>
      </c>
      <c r="G916" s="46" t="n">
        <v>0</v>
      </c>
      <c r="H916" s="46" t="n">
        <v>0</v>
      </c>
      <c r="I916" s="46" t="n">
        <v>0</v>
      </c>
      <c r="J916" s="46" t="n">
        <v>48</v>
      </c>
      <c r="K916" s="46" t="n">
        <v>42</v>
      </c>
      <c r="L916" s="46" t="n">
        <v>113</v>
      </c>
      <c r="M916" s="46" t="n">
        <v>1</v>
      </c>
      <c r="N916" s="46" t="n">
        <v>0</v>
      </c>
      <c r="O916" s="46" t="n">
        <v>3</v>
      </c>
      <c r="P916" s="46" t="n">
        <v>16</v>
      </c>
      <c r="Q916" s="46"/>
      <c r="R916" s="46"/>
      <c r="S916" s="48"/>
      <c r="U916" s="48" t="n">
        <v>190</v>
      </c>
      <c r="V916" s="48" t="n">
        <v>34</v>
      </c>
      <c r="W916" s="49"/>
      <c r="X916" s="48" t="n">
        <v>134</v>
      </c>
      <c r="Z916" s="75" t="n">
        <v>15</v>
      </c>
      <c r="AA916" s="46" t="n">
        <v>724</v>
      </c>
      <c r="AB916" s="46" t="n">
        <v>231</v>
      </c>
      <c r="AC916" s="50" t="n">
        <f aca="false">(AB916/AA916)*100</f>
        <v>31.9060773480663</v>
      </c>
    </row>
    <row r="917" s="42" customFormat="true" ht="12.75" hidden="false" customHeight="false" outlineLevel="0" collapsed="false">
      <c r="A917" s="45" t="s">
        <v>544</v>
      </c>
      <c r="B917" s="46" t="n">
        <v>211</v>
      </c>
      <c r="C917" s="46" t="n">
        <v>43</v>
      </c>
      <c r="D917" s="46" t="n">
        <v>0</v>
      </c>
      <c r="E917" s="46" t="n">
        <v>10</v>
      </c>
      <c r="F917" s="46" t="n">
        <v>3</v>
      </c>
      <c r="G917" s="46" t="n">
        <v>0</v>
      </c>
      <c r="H917" s="46" t="n">
        <v>0</v>
      </c>
      <c r="I917" s="46" t="n">
        <v>2</v>
      </c>
      <c r="J917" s="46" t="n">
        <v>68</v>
      </c>
      <c r="K917" s="46" t="n">
        <v>42</v>
      </c>
      <c r="L917" s="46" t="n">
        <v>149</v>
      </c>
      <c r="M917" s="46" t="n">
        <v>2</v>
      </c>
      <c r="N917" s="46" t="n">
        <v>4</v>
      </c>
      <c r="O917" s="46" t="n">
        <v>1</v>
      </c>
      <c r="P917" s="46" t="n">
        <v>14</v>
      </c>
      <c r="Q917" s="46"/>
      <c r="R917" s="46"/>
      <c r="S917" s="48"/>
      <c r="U917" s="48" t="n">
        <v>252</v>
      </c>
      <c r="V917" s="48" t="n">
        <v>41</v>
      </c>
      <c r="W917" s="49"/>
      <c r="X917" s="48" t="n">
        <v>180</v>
      </c>
      <c r="Z917" s="75" t="n">
        <v>18</v>
      </c>
      <c r="AA917" s="46" t="n">
        <v>847</v>
      </c>
      <c r="AB917" s="46" t="n">
        <v>296</v>
      </c>
      <c r="AC917" s="50" t="n">
        <f aca="false">(AB917/AA917)*100</f>
        <v>34.9468713105077</v>
      </c>
    </row>
    <row r="918" s="42" customFormat="true" ht="12.75" hidden="false" customHeight="false" outlineLevel="0" collapsed="false">
      <c r="A918" s="45" t="s">
        <v>545</v>
      </c>
      <c r="B918" s="46" t="n">
        <v>124</v>
      </c>
      <c r="C918" s="46" t="n">
        <v>23</v>
      </c>
      <c r="D918" s="46" t="n">
        <v>0</v>
      </c>
      <c r="E918" s="46" t="n">
        <v>10</v>
      </c>
      <c r="F918" s="46" t="n">
        <v>1</v>
      </c>
      <c r="G918" s="46" t="n">
        <v>0</v>
      </c>
      <c r="H918" s="46" t="n">
        <v>5</v>
      </c>
      <c r="I918" s="46" t="n">
        <v>4</v>
      </c>
      <c r="J918" s="46" t="n">
        <v>50</v>
      </c>
      <c r="K918" s="46" t="n">
        <v>34</v>
      </c>
      <c r="L918" s="46" t="n">
        <v>62</v>
      </c>
      <c r="M918" s="46" t="n">
        <v>0</v>
      </c>
      <c r="N918" s="46" t="n">
        <v>2</v>
      </c>
      <c r="O918" s="46" t="n">
        <v>0</v>
      </c>
      <c r="P918" s="46" t="n">
        <v>9</v>
      </c>
      <c r="Q918" s="46"/>
      <c r="R918" s="46"/>
      <c r="S918" s="48"/>
      <c r="U918" s="48" t="n">
        <v>136</v>
      </c>
      <c r="V918" s="48" t="n">
        <v>33</v>
      </c>
      <c r="W918" s="49"/>
      <c r="X918" s="48" t="n">
        <v>129</v>
      </c>
      <c r="Z918" s="75" t="n">
        <v>16</v>
      </c>
      <c r="AA918" s="46" t="n">
        <v>449</v>
      </c>
      <c r="AB918" s="46" t="n">
        <v>174</v>
      </c>
      <c r="AC918" s="50" t="n">
        <f aca="false">(AB918/AA918)*100</f>
        <v>38.7527839643653</v>
      </c>
    </row>
    <row r="919" s="42" customFormat="true" ht="12.75" hidden="false" customHeight="false" outlineLevel="0" collapsed="false">
      <c r="A919" s="45" t="s">
        <v>546</v>
      </c>
      <c r="B919" s="46" t="n">
        <v>135</v>
      </c>
      <c r="C919" s="46" t="n">
        <v>23</v>
      </c>
      <c r="D919" s="46" t="n">
        <v>0</v>
      </c>
      <c r="E919" s="46" t="n">
        <v>14</v>
      </c>
      <c r="F919" s="46" t="n">
        <v>3</v>
      </c>
      <c r="G919" s="46" t="n">
        <v>0</v>
      </c>
      <c r="H919" s="46" t="n">
        <v>3</v>
      </c>
      <c r="I919" s="46" t="n">
        <v>1</v>
      </c>
      <c r="J919" s="46" t="n">
        <v>28</v>
      </c>
      <c r="K919" s="46" t="n">
        <v>38</v>
      </c>
      <c r="L919" s="46" t="n">
        <v>102</v>
      </c>
      <c r="M919" s="46" t="n">
        <v>2</v>
      </c>
      <c r="N919" s="46" t="n">
        <v>3</v>
      </c>
      <c r="O919" s="46" t="n">
        <v>0</v>
      </c>
      <c r="P919" s="46" t="n">
        <v>13</v>
      </c>
      <c r="Q919" s="46"/>
      <c r="R919" s="46"/>
      <c r="S919" s="48"/>
      <c r="U919" s="48" t="n">
        <v>155</v>
      </c>
      <c r="V919" s="48" t="n">
        <v>46</v>
      </c>
      <c r="W919" s="49"/>
      <c r="X919" s="48" t="n">
        <v>138</v>
      </c>
      <c r="Z919" s="75" t="n">
        <v>14</v>
      </c>
      <c r="AA919" s="46" t="n">
        <v>601</v>
      </c>
      <c r="AB919" s="46" t="n">
        <v>201</v>
      </c>
      <c r="AC919" s="50" t="n">
        <f aca="false">(AB919/AA919)*100</f>
        <v>33.4442595673877</v>
      </c>
    </row>
    <row r="920" s="42" customFormat="true" ht="12.75" hidden="false" customHeight="false" outlineLevel="0" collapsed="false">
      <c r="A920" s="45" t="s">
        <v>547</v>
      </c>
      <c r="B920" s="46" t="n">
        <v>47</v>
      </c>
      <c r="C920" s="46" t="n">
        <v>6</v>
      </c>
      <c r="D920" s="46" t="n">
        <v>0</v>
      </c>
      <c r="E920" s="46" t="n">
        <v>0</v>
      </c>
      <c r="F920" s="46" t="n">
        <v>0</v>
      </c>
      <c r="G920" s="46" t="n">
        <v>0</v>
      </c>
      <c r="H920" s="46" t="n">
        <v>0</v>
      </c>
      <c r="I920" s="46" t="n">
        <v>1</v>
      </c>
      <c r="J920" s="46" t="n">
        <v>9</v>
      </c>
      <c r="K920" s="46" t="n">
        <v>30</v>
      </c>
      <c r="L920" s="46" t="n">
        <v>13</v>
      </c>
      <c r="M920" s="46" t="n">
        <v>1</v>
      </c>
      <c r="N920" s="46" t="n">
        <v>0</v>
      </c>
      <c r="O920" s="46" t="n">
        <v>0</v>
      </c>
      <c r="P920" s="46" t="n">
        <v>0</v>
      </c>
      <c r="Q920" s="46"/>
      <c r="R920" s="46"/>
      <c r="S920" s="48"/>
      <c r="U920" s="48" t="n">
        <v>52</v>
      </c>
      <c r="V920" s="48" t="n">
        <v>1</v>
      </c>
      <c r="W920" s="49"/>
      <c r="X920" s="48" t="n">
        <v>38</v>
      </c>
      <c r="Z920" s="75" t="n">
        <v>2</v>
      </c>
      <c r="AA920" s="46" t="n">
        <v>87</v>
      </c>
      <c r="AB920" s="46" t="n">
        <v>54</v>
      </c>
      <c r="AC920" s="50" t="n">
        <f aca="false">(AB920/AA920)*100</f>
        <v>62.0689655172414</v>
      </c>
    </row>
    <row r="921" s="42" customFormat="true" ht="12.75" hidden="false" customHeight="false" outlineLevel="0" collapsed="false">
      <c r="A921" s="45" t="s">
        <v>548</v>
      </c>
      <c r="B921" s="46" t="n">
        <v>124</v>
      </c>
      <c r="C921" s="46" t="n">
        <v>20</v>
      </c>
      <c r="D921" s="46" t="n">
        <v>0</v>
      </c>
      <c r="E921" s="46" t="n">
        <v>12</v>
      </c>
      <c r="F921" s="46" t="n">
        <v>3</v>
      </c>
      <c r="G921" s="46" t="n">
        <v>0</v>
      </c>
      <c r="H921" s="46" t="n">
        <v>5</v>
      </c>
      <c r="I921" s="46" t="n">
        <v>2</v>
      </c>
      <c r="J921" s="46" t="n">
        <v>33</v>
      </c>
      <c r="K921" s="46" t="n">
        <v>25</v>
      </c>
      <c r="L921" s="46" t="n">
        <v>80</v>
      </c>
      <c r="M921" s="46" t="n">
        <v>0</v>
      </c>
      <c r="N921" s="46" t="n">
        <v>0</v>
      </c>
      <c r="O921" s="46" t="n">
        <v>5</v>
      </c>
      <c r="P921" s="46" t="n">
        <v>15</v>
      </c>
      <c r="Q921" s="46"/>
      <c r="R921" s="46"/>
      <c r="S921" s="48"/>
      <c r="U921" s="48" t="n">
        <v>121</v>
      </c>
      <c r="V921" s="48" t="n">
        <v>49</v>
      </c>
      <c r="W921" s="49"/>
      <c r="X921" s="48" t="n">
        <v>121</v>
      </c>
      <c r="Z921" s="75" t="n">
        <v>16</v>
      </c>
      <c r="AA921" s="46" t="n">
        <v>385</v>
      </c>
      <c r="AB921" s="46" t="n">
        <v>174</v>
      </c>
      <c r="AC921" s="50" t="n">
        <f aca="false">(AB921/AA921)*100</f>
        <v>45.1948051948052</v>
      </c>
    </row>
    <row r="922" s="42" customFormat="true" ht="12.75" hidden="false" customHeight="false" outlineLevel="0" collapsed="false">
      <c r="A922" s="45" t="s">
        <v>549</v>
      </c>
      <c r="B922" s="46" t="n">
        <v>90</v>
      </c>
      <c r="C922" s="46" t="n">
        <v>4</v>
      </c>
      <c r="D922" s="46" t="n">
        <v>0</v>
      </c>
      <c r="E922" s="46" t="n">
        <v>1</v>
      </c>
      <c r="F922" s="46" t="n">
        <v>1</v>
      </c>
      <c r="G922" s="46" t="n">
        <v>0</v>
      </c>
      <c r="H922" s="46" t="n">
        <v>0</v>
      </c>
      <c r="I922" s="46" t="n">
        <v>3</v>
      </c>
      <c r="J922" s="46" t="n">
        <v>12</v>
      </c>
      <c r="K922" s="46" t="n">
        <v>22</v>
      </c>
      <c r="L922" s="46" t="n">
        <v>60</v>
      </c>
      <c r="M922" s="46" t="n">
        <v>2</v>
      </c>
      <c r="N922" s="46" t="n">
        <v>0</v>
      </c>
      <c r="O922" s="46" t="n">
        <v>0</v>
      </c>
      <c r="P922" s="46" t="n">
        <v>2</v>
      </c>
      <c r="Q922" s="46"/>
      <c r="R922" s="46"/>
      <c r="S922" s="48"/>
      <c r="U922" s="48" t="n">
        <v>96</v>
      </c>
      <c r="V922" s="48" t="n">
        <v>9</v>
      </c>
      <c r="W922" s="49"/>
      <c r="X922" s="48" t="n">
        <v>68</v>
      </c>
      <c r="Z922" s="75" t="n">
        <v>13</v>
      </c>
      <c r="AA922" s="46" t="n">
        <v>191</v>
      </c>
      <c r="AB922" s="46" t="n">
        <v>106</v>
      </c>
      <c r="AC922" s="50" t="n">
        <f aca="false">(AB922/AA922)*100</f>
        <v>55.4973821989529</v>
      </c>
    </row>
    <row r="923" s="42" customFormat="true" ht="12.75" hidden="false" customHeight="false" outlineLevel="0" collapsed="false">
      <c r="A923" s="45" t="s">
        <v>550</v>
      </c>
      <c r="B923" s="46" t="n">
        <v>51</v>
      </c>
      <c r="C923" s="46" t="n">
        <v>2</v>
      </c>
      <c r="D923" s="46" t="n">
        <v>0</v>
      </c>
      <c r="E923" s="46" t="n">
        <v>0</v>
      </c>
      <c r="F923" s="46" t="n">
        <v>0</v>
      </c>
      <c r="G923" s="46" t="n">
        <v>0</v>
      </c>
      <c r="H923" s="46" t="n">
        <v>0</v>
      </c>
      <c r="I923" s="46" t="n">
        <v>0</v>
      </c>
      <c r="J923" s="46" t="n">
        <v>3</v>
      </c>
      <c r="K923" s="46" t="n">
        <v>6</v>
      </c>
      <c r="L923" s="46" t="n">
        <v>44</v>
      </c>
      <c r="M923" s="46" t="n">
        <v>0</v>
      </c>
      <c r="N923" s="46" t="n">
        <v>0</v>
      </c>
      <c r="O923" s="46" t="n">
        <v>0</v>
      </c>
      <c r="P923" s="46" t="n">
        <v>0</v>
      </c>
      <c r="Q923" s="46"/>
      <c r="R923" s="46"/>
      <c r="S923" s="48"/>
      <c r="U923" s="48" t="n">
        <v>49</v>
      </c>
      <c r="V923" s="48" t="n">
        <v>5</v>
      </c>
      <c r="W923" s="49"/>
      <c r="X923" s="48" t="n">
        <v>35</v>
      </c>
      <c r="Z923" s="75" t="n">
        <v>8</v>
      </c>
      <c r="AA923" s="46" t="n">
        <v>118</v>
      </c>
      <c r="AB923" s="46" t="n">
        <v>55</v>
      </c>
      <c r="AC923" s="50" t="n">
        <f aca="false">(AB923/AA923)*100</f>
        <v>46.6101694915254</v>
      </c>
    </row>
    <row r="924" s="42" customFormat="true" ht="12.75" hidden="false" customHeight="false" outlineLevel="0" collapsed="false">
      <c r="A924" s="45" t="s">
        <v>551</v>
      </c>
      <c r="B924" s="46" t="n">
        <v>170</v>
      </c>
      <c r="C924" s="46" t="n">
        <v>26</v>
      </c>
      <c r="D924" s="46" t="n">
        <v>0</v>
      </c>
      <c r="E924" s="46" t="n">
        <v>8</v>
      </c>
      <c r="F924" s="46" t="n">
        <v>6</v>
      </c>
      <c r="G924" s="46" t="n">
        <v>0</v>
      </c>
      <c r="H924" s="46" t="n">
        <v>2</v>
      </c>
      <c r="I924" s="46" t="n">
        <v>1</v>
      </c>
      <c r="J924" s="46" t="n">
        <v>36</v>
      </c>
      <c r="K924" s="46" t="n">
        <v>25</v>
      </c>
      <c r="L924" s="46" t="n">
        <v>141</v>
      </c>
      <c r="M924" s="46" t="n">
        <v>1</v>
      </c>
      <c r="N924" s="46" t="n">
        <v>2</v>
      </c>
      <c r="O924" s="46" t="n">
        <v>2</v>
      </c>
      <c r="P924" s="46" t="n">
        <v>15</v>
      </c>
      <c r="Q924" s="46"/>
      <c r="R924" s="46"/>
      <c r="S924" s="48"/>
      <c r="U924" s="48" t="n">
        <v>187</v>
      </c>
      <c r="V924" s="48" t="n">
        <v>42</v>
      </c>
      <c r="W924" s="49"/>
      <c r="X924" s="48" t="n">
        <v>162</v>
      </c>
      <c r="Z924" s="75" t="n">
        <v>9</v>
      </c>
      <c r="AA924" s="46" t="n">
        <v>505</v>
      </c>
      <c r="AB924" s="46" t="n">
        <v>236</v>
      </c>
      <c r="AC924" s="50" t="n">
        <f aca="false">(AB924/AA924)*100</f>
        <v>46.7326732673267</v>
      </c>
    </row>
    <row r="925" s="42" customFormat="true" ht="12.75" hidden="false" customHeight="false" outlineLevel="0" collapsed="false">
      <c r="A925" s="45" t="s">
        <v>552</v>
      </c>
      <c r="B925" s="46" t="n">
        <v>159</v>
      </c>
      <c r="C925" s="46" t="n">
        <v>18</v>
      </c>
      <c r="D925" s="46" t="n">
        <v>5</v>
      </c>
      <c r="E925" s="46" t="n">
        <v>2</v>
      </c>
      <c r="F925" s="46" t="n">
        <v>0</v>
      </c>
      <c r="G925" s="46" t="n">
        <v>0</v>
      </c>
      <c r="H925" s="46" t="n">
        <v>4</v>
      </c>
      <c r="I925" s="46" t="n">
        <v>2</v>
      </c>
      <c r="J925" s="46" t="n">
        <v>30</v>
      </c>
      <c r="K925" s="46" t="n">
        <v>28</v>
      </c>
      <c r="L925" s="46" t="n">
        <v>127</v>
      </c>
      <c r="M925" s="46" t="n">
        <v>1</v>
      </c>
      <c r="N925" s="46" t="n">
        <v>2</v>
      </c>
      <c r="O925" s="46" t="n">
        <v>0</v>
      </c>
      <c r="P925" s="46" t="n">
        <v>1</v>
      </c>
      <c r="Q925" s="46"/>
      <c r="R925" s="46"/>
      <c r="S925" s="48"/>
      <c r="U925" s="48" t="n">
        <v>154</v>
      </c>
      <c r="V925" s="48" t="n">
        <v>44</v>
      </c>
      <c r="W925" s="49"/>
      <c r="X925" s="48" t="n">
        <v>120</v>
      </c>
      <c r="Z925" s="75" t="n">
        <v>18</v>
      </c>
      <c r="AA925" s="46" t="n">
        <v>380</v>
      </c>
      <c r="AB925" s="46" t="n">
        <v>208</v>
      </c>
      <c r="AC925" s="50" t="n">
        <f aca="false">(AB925/AA925)*100</f>
        <v>54.7368421052632</v>
      </c>
    </row>
    <row r="926" s="42" customFormat="true" ht="12.75" hidden="false" customHeight="false" outlineLevel="0" collapsed="false">
      <c r="A926" s="45" t="s">
        <v>553</v>
      </c>
      <c r="B926" s="46" t="n">
        <v>8</v>
      </c>
      <c r="C926" s="46" t="n">
        <v>2</v>
      </c>
      <c r="D926" s="46" t="n">
        <v>0</v>
      </c>
      <c r="E926" s="46" t="n">
        <v>9</v>
      </c>
      <c r="F926" s="46" t="n">
        <v>0</v>
      </c>
      <c r="G926" s="46" t="n">
        <v>3</v>
      </c>
      <c r="H926" s="46" t="n">
        <v>0</v>
      </c>
      <c r="I926" s="46" t="n">
        <v>0</v>
      </c>
      <c r="J926" s="46" t="n">
        <v>3</v>
      </c>
      <c r="K926" s="46" t="n">
        <v>0</v>
      </c>
      <c r="L926" s="46" t="n">
        <v>8</v>
      </c>
      <c r="M926" s="46" t="n">
        <v>0</v>
      </c>
      <c r="N926" s="46" t="n">
        <v>0</v>
      </c>
      <c r="O926" s="46" t="n">
        <v>0</v>
      </c>
      <c r="P926" s="46" t="n">
        <v>9</v>
      </c>
      <c r="Q926" s="46"/>
      <c r="R926" s="46"/>
      <c r="S926" s="48"/>
      <c r="U926" s="48" t="n">
        <v>14</v>
      </c>
      <c r="V926" s="48" t="n">
        <v>8</v>
      </c>
      <c r="W926" s="49"/>
      <c r="X926" s="48" t="n">
        <v>16</v>
      </c>
      <c r="Z926" s="75" t="n">
        <v>2</v>
      </c>
      <c r="AA926" s="46" t="n">
        <v>89</v>
      </c>
      <c r="AB926" s="46" t="n">
        <v>24</v>
      </c>
      <c r="AC926" s="50" t="n">
        <f aca="false">(AB926/AA926)*100</f>
        <v>26.9662921348315</v>
      </c>
    </row>
    <row r="927" s="42" customFormat="true" ht="12.75" hidden="false" customHeight="false" outlineLevel="0" collapsed="false">
      <c r="A927" s="45" t="s">
        <v>554</v>
      </c>
      <c r="B927" s="46" t="n">
        <v>14</v>
      </c>
      <c r="C927" s="46" t="n">
        <v>3</v>
      </c>
      <c r="D927" s="46" t="n">
        <v>3</v>
      </c>
      <c r="E927" s="46" t="n">
        <v>1</v>
      </c>
      <c r="F927" s="46" t="n">
        <v>0</v>
      </c>
      <c r="G927" s="46" t="n">
        <v>0</v>
      </c>
      <c r="H927" s="46" t="n">
        <v>0</v>
      </c>
      <c r="I927" s="46" t="n">
        <v>0</v>
      </c>
      <c r="J927" s="46" t="n">
        <v>1</v>
      </c>
      <c r="K927" s="46" t="n">
        <v>1</v>
      </c>
      <c r="L927" s="46" t="n">
        <v>14</v>
      </c>
      <c r="M927" s="46" t="n">
        <v>0</v>
      </c>
      <c r="N927" s="46" t="n">
        <v>1</v>
      </c>
      <c r="O927" s="46" t="n">
        <v>1</v>
      </c>
      <c r="P927" s="46" t="n">
        <v>1</v>
      </c>
      <c r="Q927" s="46"/>
      <c r="R927" s="46"/>
      <c r="S927" s="48"/>
      <c r="U927" s="48" t="n">
        <v>11</v>
      </c>
      <c r="V927" s="48" t="n">
        <v>9</v>
      </c>
      <c r="W927" s="49"/>
      <c r="X927" s="48" t="n">
        <v>15</v>
      </c>
      <c r="Z927" s="75" t="n">
        <v>1</v>
      </c>
      <c r="AA927" s="46" t="n">
        <v>47</v>
      </c>
      <c r="AB927" s="46" t="n">
        <v>21</v>
      </c>
      <c r="AC927" s="50" t="n">
        <f aca="false">(AB927/AA927)*100</f>
        <v>44.6808510638298</v>
      </c>
    </row>
    <row r="928" s="42" customFormat="true" ht="12.75" hidden="false" customHeight="false" outlineLevel="0" collapsed="false">
      <c r="A928" s="45" t="s">
        <v>181</v>
      </c>
      <c r="B928" s="46" t="n">
        <v>39</v>
      </c>
      <c r="C928" s="46" t="n">
        <v>2</v>
      </c>
      <c r="D928" s="46" t="n">
        <v>0</v>
      </c>
      <c r="E928" s="46" t="n">
        <v>0</v>
      </c>
      <c r="F928" s="46" t="n">
        <v>0</v>
      </c>
      <c r="G928" s="46" t="n">
        <v>0</v>
      </c>
      <c r="H928" s="46" t="n">
        <v>1</v>
      </c>
      <c r="I928" s="46" t="n">
        <v>0</v>
      </c>
      <c r="J928" s="46" t="n">
        <v>7</v>
      </c>
      <c r="K928" s="46" t="n">
        <v>5</v>
      </c>
      <c r="L928" s="46" t="n">
        <v>25</v>
      </c>
      <c r="M928" s="46" t="n">
        <v>0</v>
      </c>
      <c r="N928" s="46" t="n">
        <v>0</v>
      </c>
      <c r="O928" s="46" t="n">
        <v>1</v>
      </c>
      <c r="P928" s="46" t="n">
        <v>0</v>
      </c>
      <c r="Q928" s="46"/>
      <c r="R928" s="46"/>
      <c r="S928" s="48"/>
      <c r="U928" s="48" t="n">
        <v>35</v>
      </c>
      <c r="V928" s="48" t="n">
        <v>5</v>
      </c>
      <c r="W928" s="49"/>
      <c r="X928" s="48" t="n">
        <v>28</v>
      </c>
      <c r="Z928" s="75"/>
      <c r="AA928" s="46"/>
      <c r="AB928" s="46" t="n">
        <v>45</v>
      </c>
      <c r="AC928" s="50"/>
    </row>
    <row r="929" s="55" customFormat="true" ht="12.75" hidden="false" customHeight="false" outlineLevel="0" collapsed="false">
      <c r="A929" s="52" t="s">
        <v>43</v>
      </c>
      <c r="B929" s="53" t="n">
        <f aca="false">SUM(B916:B928)</f>
        <v>1321</v>
      </c>
      <c r="C929" s="53" t="n">
        <f aca="false">SUM(C916:C928)</f>
        <v>203</v>
      </c>
      <c r="D929" s="53" t="n">
        <f aca="false">SUM(D916:D928)</f>
        <v>8</v>
      </c>
      <c r="E929" s="53" t="n">
        <f aca="false">SUM(E916:E928)</f>
        <v>84</v>
      </c>
      <c r="F929" s="53" t="n">
        <f aca="false">SUM(F916:F928)</f>
        <v>19</v>
      </c>
      <c r="G929" s="53" t="n">
        <f aca="false">SUM(G916:G928)</f>
        <v>3</v>
      </c>
      <c r="H929" s="53" t="n">
        <f aca="false">SUM(H916:H928)</f>
        <v>20</v>
      </c>
      <c r="I929" s="53" t="n">
        <f aca="false">SUM(I916:I928)</f>
        <v>16</v>
      </c>
      <c r="J929" s="53" t="n">
        <f aca="false">SUM(J916:J928)</f>
        <v>328</v>
      </c>
      <c r="K929" s="53" t="n">
        <f aca="false">SUM(K916:K928)</f>
        <v>298</v>
      </c>
      <c r="L929" s="53" t="n">
        <f aca="false">SUM(L916:L928)</f>
        <v>938</v>
      </c>
      <c r="M929" s="53" t="n">
        <f aca="false">SUM(M916:M928)</f>
        <v>10</v>
      </c>
      <c r="N929" s="53" t="n">
        <f aca="false">SUM(N916:N928)</f>
        <v>14</v>
      </c>
      <c r="O929" s="53" t="n">
        <f aca="false">SUM(O916:O928)</f>
        <v>13</v>
      </c>
      <c r="P929" s="53" t="n">
        <f aca="false">SUM(P916:P928)</f>
        <v>95</v>
      </c>
      <c r="Q929" s="53" t="n">
        <f aca="false">SUM(Q916:Q928)</f>
        <v>0</v>
      </c>
      <c r="R929" s="53" t="n">
        <f aca="false">SUM(R916:R928)</f>
        <v>0</v>
      </c>
      <c r="S929" s="54" t="n">
        <f aca="false">SUM(S916:S928)</f>
        <v>0</v>
      </c>
      <c r="U929" s="56" t="n">
        <f aca="false">SUM(U916:U928)</f>
        <v>1452</v>
      </c>
      <c r="V929" s="73" t="n">
        <f aca="false">SUM(V916:V928)</f>
        <v>326</v>
      </c>
      <c r="W929" s="57"/>
      <c r="X929" s="54" t="n">
        <f aca="false">SUM(X916:X928)</f>
        <v>1184</v>
      </c>
      <c r="Z929" s="53" t="n">
        <f aca="false">SUM(Z916:Z928)</f>
        <v>132</v>
      </c>
      <c r="AA929" s="53" t="n">
        <f aca="false">SUM(AA916:AA928)</f>
        <v>4423</v>
      </c>
      <c r="AB929" s="58" t="n">
        <f aca="false">SUM(AB916:AB928)</f>
        <v>1825</v>
      </c>
      <c r="AC929" s="59" t="n">
        <f aca="false">(AB929/AA929)*100</f>
        <v>41.2615871580375</v>
      </c>
    </row>
    <row r="930" s="42" customFormat="true" ht="13.5" hidden="false" customHeight="false" outlineLevel="0" collapsed="false">
      <c r="A930" s="7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U930" s="2"/>
      <c r="V930" s="2"/>
      <c r="W930" s="2"/>
      <c r="X930" s="2"/>
      <c r="Z930" s="61"/>
      <c r="AA930" s="61"/>
      <c r="AB930" s="61"/>
      <c r="AC930" s="5"/>
    </row>
    <row r="931" s="42" customFormat="true" ht="13.5" hidden="false" customHeight="false" outlineLevel="0" collapsed="false">
      <c r="A931" s="62" t="s">
        <v>555</v>
      </c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U931" s="63"/>
      <c r="V931" s="63"/>
      <c r="W931" s="64"/>
      <c r="X931" s="63"/>
      <c r="Z931" s="63"/>
      <c r="AA931" s="63"/>
      <c r="AB931" s="63"/>
      <c r="AC931" s="65"/>
    </row>
    <row r="932" s="42" customFormat="true" ht="12.75" hidden="false" customHeight="false" outlineLevel="0" collapsed="false">
      <c r="A932" s="45" t="n">
        <v>1</v>
      </c>
      <c r="B932" s="46" t="n">
        <v>141</v>
      </c>
      <c r="C932" s="46" t="n">
        <v>29</v>
      </c>
      <c r="D932" s="46" t="n">
        <v>10</v>
      </c>
      <c r="E932" s="46" t="n">
        <v>37</v>
      </c>
      <c r="F932" s="46" t="n">
        <v>4</v>
      </c>
      <c r="G932" s="46" t="n">
        <v>14</v>
      </c>
      <c r="H932" s="46" t="n">
        <v>3</v>
      </c>
      <c r="I932" s="46" t="n">
        <v>1</v>
      </c>
      <c r="J932" s="46" t="n">
        <v>46</v>
      </c>
      <c r="K932" s="46" t="n">
        <v>29</v>
      </c>
      <c r="L932" s="46" t="n">
        <v>96</v>
      </c>
      <c r="M932" s="46" t="n">
        <v>1</v>
      </c>
      <c r="N932" s="46" t="n">
        <v>3</v>
      </c>
      <c r="O932" s="46" t="n">
        <v>3</v>
      </c>
      <c r="P932" s="46" t="n">
        <v>49</v>
      </c>
      <c r="Q932" s="46"/>
      <c r="R932" s="46"/>
      <c r="S932" s="48"/>
      <c r="U932" s="48" t="n">
        <v>139</v>
      </c>
      <c r="V932" s="48" t="n">
        <v>81</v>
      </c>
      <c r="W932" s="49"/>
      <c r="X932" s="48" t="n">
        <v>175</v>
      </c>
      <c r="Z932" s="75" t="n">
        <v>14</v>
      </c>
      <c r="AA932" s="46" t="n">
        <v>963</v>
      </c>
      <c r="AB932" s="46" t="n">
        <v>260</v>
      </c>
      <c r="AC932" s="50" t="n">
        <f aca="false">(AB932/AA932)*100</f>
        <v>26.9989615784008</v>
      </c>
    </row>
    <row r="933" s="42" customFormat="true" ht="12.75" hidden="false" customHeight="false" outlineLevel="0" collapsed="false">
      <c r="A933" s="45" t="n">
        <v>2</v>
      </c>
      <c r="B933" s="46" t="n">
        <v>362</v>
      </c>
      <c r="C933" s="46" t="n">
        <v>96</v>
      </c>
      <c r="D933" s="46" t="n">
        <v>39</v>
      </c>
      <c r="E933" s="46" t="n">
        <v>59</v>
      </c>
      <c r="F933" s="46" t="n">
        <v>12</v>
      </c>
      <c r="G933" s="46" t="n">
        <v>7</v>
      </c>
      <c r="H933" s="46" t="n">
        <v>14</v>
      </c>
      <c r="I933" s="46" t="n">
        <v>6</v>
      </c>
      <c r="J933" s="46" t="n">
        <v>109</v>
      </c>
      <c r="K933" s="46" t="n">
        <v>82</v>
      </c>
      <c r="L933" s="46" t="n">
        <v>256</v>
      </c>
      <c r="M933" s="46" t="n">
        <v>8</v>
      </c>
      <c r="N933" s="46" t="n">
        <v>3</v>
      </c>
      <c r="O933" s="46" t="n">
        <v>7</v>
      </c>
      <c r="P933" s="46" t="n">
        <v>73</v>
      </c>
      <c r="Q933" s="46"/>
      <c r="R933" s="46"/>
      <c r="S933" s="48"/>
      <c r="U933" s="48" t="n">
        <v>299</v>
      </c>
      <c r="V933" s="48" t="n">
        <v>206</v>
      </c>
      <c r="W933" s="49"/>
      <c r="X933" s="48" t="n">
        <v>414</v>
      </c>
      <c r="Z933" s="75" t="n">
        <v>57</v>
      </c>
      <c r="AA933" s="46" t="n">
        <v>1604</v>
      </c>
      <c r="AB933" s="46" t="n">
        <v>598</v>
      </c>
      <c r="AC933" s="50" t="n">
        <f aca="false">(AB933/AA933)*100</f>
        <v>37.2817955112219</v>
      </c>
    </row>
    <row r="934" s="42" customFormat="true" ht="12.75" hidden="false" customHeight="false" outlineLevel="0" collapsed="false">
      <c r="A934" s="45" t="n">
        <v>3</v>
      </c>
      <c r="B934" s="46" t="n">
        <v>120</v>
      </c>
      <c r="C934" s="46" t="n">
        <v>19</v>
      </c>
      <c r="D934" s="46" t="n">
        <v>17</v>
      </c>
      <c r="E934" s="46" t="n">
        <v>45</v>
      </c>
      <c r="F934" s="46" t="n">
        <v>5</v>
      </c>
      <c r="G934" s="46" t="n">
        <v>9</v>
      </c>
      <c r="H934" s="46" t="n">
        <v>3</v>
      </c>
      <c r="I934" s="46" t="n">
        <v>0</v>
      </c>
      <c r="J934" s="46" t="n">
        <v>36</v>
      </c>
      <c r="K934" s="46" t="n">
        <v>13</v>
      </c>
      <c r="L934" s="46" t="n">
        <v>98</v>
      </c>
      <c r="M934" s="46" t="n">
        <v>1</v>
      </c>
      <c r="N934" s="46" t="n">
        <v>1</v>
      </c>
      <c r="O934" s="46" t="n">
        <v>3</v>
      </c>
      <c r="P934" s="46" t="n">
        <v>54</v>
      </c>
      <c r="Q934" s="46"/>
      <c r="R934" s="46"/>
      <c r="S934" s="48"/>
      <c r="U934" s="48" t="n">
        <v>113</v>
      </c>
      <c r="V934" s="48" t="n">
        <v>86</v>
      </c>
      <c r="W934" s="49"/>
      <c r="X934" s="48" t="n">
        <v>167</v>
      </c>
      <c r="Z934" s="75" t="n">
        <v>19</v>
      </c>
      <c r="AA934" s="46" t="n">
        <v>794</v>
      </c>
      <c r="AB934" s="46" t="n">
        <v>242</v>
      </c>
      <c r="AC934" s="50" t="n">
        <f aca="false">(AB934/AA934)*100</f>
        <v>30.4785894206549</v>
      </c>
    </row>
    <row r="935" s="42" customFormat="true" ht="12.75" hidden="false" customHeight="false" outlineLevel="0" collapsed="false">
      <c r="A935" s="45" t="n">
        <v>4</v>
      </c>
      <c r="B935" s="46" t="n">
        <v>83</v>
      </c>
      <c r="C935" s="46" t="n">
        <v>14</v>
      </c>
      <c r="D935" s="46" t="n">
        <v>13</v>
      </c>
      <c r="E935" s="46" t="n">
        <v>11</v>
      </c>
      <c r="F935" s="46" t="n">
        <v>4</v>
      </c>
      <c r="G935" s="46" t="n">
        <v>6</v>
      </c>
      <c r="H935" s="46" t="n">
        <v>3</v>
      </c>
      <c r="I935" s="46" t="n">
        <v>1</v>
      </c>
      <c r="J935" s="46" t="n">
        <v>18</v>
      </c>
      <c r="K935" s="46" t="n">
        <v>25</v>
      </c>
      <c r="L935" s="46" t="n">
        <v>66</v>
      </c>
      <c r="M935" s="46" t="n">
        <v>0</v>
      </c>
      <c r="N935" s="46" t="n">
        <v>1</v>
      </c>
      <c r="O935" s="46" t="n">
        <v>2</v>
      </c>
      <c r="P935" s="46" t="n">
        <v>14</v>
      </c>
      <c r="Q935" s="46"/>
      <c r="R935" s="46"/>
      <c r="S935" s="48"/>
      <c r="U935" s="48" t="n">
        <v>72</v>
      </c>
      <c r="V935" s="48" t="n">
        <v>45</v>
      </c>
      <c r="W935" s="49"/>
      <c r="X935" s="48" t="n">
        <v>96</v>
      </c>
      <c r="Z935" s="75" t="n">
        <v>5</v>
      </c>
      <c r="AA935" s="46" t="n">
        <v>479</v>
      </c>
      <c r="AB935" s="46" t="n">
        <v>151</v>
      </c>
      <c r="AC935" s="50" t="n">
        <f aca="false">(AB935/AA935)*100</f>
        <v>31.5240083507307</v>
      </c>
    </row>
    <row r="936" s="42" customFormat="true" ht="12.75" hidden="false" customHeight="false" outlineLevel="0" collapsed="false">
      <c r="A936" s="45" t="n">
        <v>5</v>
      </c>
      <c r="B936" s="46" t="n">
        <v>234</v>
      </c>
      <c r="C936" s="46" t="n">
        <v>40</v>
      </c>
      <c r="D936" s="46" t="n">
        <v>28</v>
      </c>
      <c r="E936" s="46" t="n">
        <v>45</v>
      </c>
      <c r="F936" s="46" t="n">
        <v>9</v>
      </c>
      <c r="G936" s="46" t="n">
        <v>12</v>
      </c>
      <c r="H936" s="46" t="n">
        <v>0</v>
      </c>
      <c r="I936" s="46" t="n">
        <v>3</v>
      </c>
      <c r="J936" s="46" t="n">
        <v>84</v>
      </c>
      <c r="K936" s="46" t="n">
        <v>52</v>
      </c>
      <c r="L936" s="46" t="n">
        <v>149</v>
      </c>
      <c r="M936" s="46" t="n">
        <v>6</v>
      </c>
      <c r="N936" s="46" t="n">
        <v>3</v>
      </c>
      <c r="O936" s="46" t="n">
        <v>5</v>
      </c>
      <c r="P936" s="46" t="n">
        <v>56</v>
      </c>
      <c r="Q936" s="46"/>
      <c r="R936" s="46"/>
      <c r="S936" s="48"/>
      <c r="U936" s="48" t="n">
        <v>200</v>
      </c>
      <c r="V936" s="48" t="n">
        <v>115</v>
      </c>
      <c r="W936" s="49"/>
      <c r="X936" s="48" t="n">
        <v>265</v>
      </c>
      <c r="Z936" s="75" t="n">
        <v>40</v>
      </c>
      <c r="AA936" s="46" t="n">
        <v>1070</v>
      </c>
      <c r="AB936" s="46" t="n">
        <v>400</v>
      </c>
      <c r="AC936" s="50" t="n">
        <f aca="false">(AB936/AA936)*100</f>
        <v>37.3831775700935</v>
      </c>
    </row>
    <row r="937" s="42" customFormat="true" ht="13.5" hidden="false" customHeight="false" outlineLevel="0" collapsed="false">
      <c r="A937" s="45" t="n">
        <v>6</v>
      </c>
      <c r="B937" s="46" t="n">
        <v>191</v>
      </c>
      <c r="C937" s="46" t="n">
        <v>28</v>
      </c>
      <c r="D937" s="46" t="n">
        <v>17</v>
      </c>
      <c r="E937" s="46" t="n">
        <v>36</v>
      </c>
      <c r="F937" s="46" t="n">
        <v>4</v>
      </c>
      <c r="G937" s="46" t="n">
        <v>16</v>
      </c>
      <c r="H937" s="46" t="n">
        <v>3</v>
      </c>
      <c r="I937" s="46" t="n">
        <v>0</v>
      </c>
      <c r="J937" s="46" t="n">
        <v>71</v>
      </c>
      <c r="K937" s="46" t="n">
        <v>41</v>
      </c>
      <c r="L937" s="46" t="n">
        <v>119</v>
      </c>
      <c r="M937" s="46" t="n">
        <v>1</v>
      </c>
      <c r="N937" s="46" t="n">
        <v>1</v>
      </c>
      <c r="O937" s="46" t="n">
        <v>1</v>
      </c>
      <c r="P937" s="46" t="n">
        <v>43</v>
      </c>
      <c r="Q937" s="46"/>
      <c r="R937" s="46"/>
      <c r="S937" s="48"/>
      <c r="U937" s="48" t="n">
        <v>166</v>
      </c>
      <c r="V937" s="48" t="n">
        <v>103</v>
      </c>
      <c r="W937" s="49"/>
      <c r="X937" s="48" t="n">
        <v>219</v>
      </c>
      <c r="Z937" s="75" t="n">
        <v>30</v>
      </c>
      <c r="AA937" s="46" t="n">
        <v>1003</v>
      </c>
      <c r="AB937" s="46" t="n">
        <v>321</v>
      </c>
      <c r="AC937" s="50" t="n">
        <f aca="false">(AB937/AA937)*100</f>
        <v>32.0039880358923</v>
      </c>
    </row>
    <row r="938" s="42" customFormat="true" ht="13.5" hidden="false" customHeight="false" outlineLevel="0" collapsed="false">
      <c r="A938" s="62" t="s">
        <v>556</v>
      </c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U938" s="63"/>
      <c r="V938" s="63"/>
      <c r="W938" s="64"/>
      <c r="X938" s="63"/>
      <c r="Z938" s="63"/>
      <c r="AA938" s="63"/>
      <c r="AB938" s="63"/>
      <c r="AC938" s="65"/>
    </row>
    <row r="939" s="42" customFormat="true" ht="12.75" hidden="false" customHeight="false" outlineLevel="0" collapsed="false">
      <c r="A939" s="45" t="n">
        <v>7</v>
      </c>
      <c r="B939" s="46" t="n">
        <v>71</v>
      </c>
      <c r="C939" s="46" t="n">
        <v>7</v>
      </c>
      <c r="D939" s="46" t="n">
        <v>3</v>
      </c>
      <c r="E939" s="46" t="n">
        <v>5</v>
      </c>
      <c r="F939" s="46" t="n">
        <v>2</v>
      </c>
      <c r="G939" s="46" t="n">
        <v>3</v>
      </c>
      <c r="H939" s="46" t="n">
        <v>2</v>
      </c>
      <c r="I939" s="46" t="n">
        <v>0</v>
      </c>
      <c r="J939" s="46" t="n">
        <v>24</v>
      </c>
      <c r="K939" s="46" t="n">
        <v>16</v>
      </c>
      <c r="L939" s="46" t="n">
        <v>39</v>
      </c>
      <c r="M939" s="46" t="n">
        <v>0</v>
      </c>
      <c r="N939" s="46" t="n">
        <v>1</v>
      </c>
      <c r="O939" s="46" t="n">
        <v>0</v>
      </c>
      <c r="P939" s="46" t="n">
        <v>8</v>
      </c>
      <c r="Q939" s="46"/>
      <c r="R939" s="46"/>
      <c r="S939" s="48"/>
      <c r="U939" s="48" t="n">
        <v>71</v>
      </c>
      <c r="V939" s="48" t="n">
        <v>8</v>
      </c>
      <c r="W939" s="49"/>
      <c r="X939" s="48" t="n">
        <v>59</v>
      </c>
      <c r="Z939" s="75" t="n">
        <v>6</v>
      </c>
      <c r="AA939" s="46" t="n">
        <v>256</v>
      </c>
      <c r="AB939" s="46" t="n">
        <v>94</v>
      </c>
      <c r="AC939" s="50" t="n">
        <f aca="false">(AB939/AA939)*100</f>
        <v>36.71875</v>
      </c>
    </row>
    <row r="940" s="42" customFormat="true" ht="12.75" hidden="false" customHeight="false" outlineLevel="0" collapsed="false">
      <c r="A940" s="45" t="n">
        <v>8</v>
      </c>
      <c r="B940" s="46" t="n">
        <v>285</v>
      </c>
      <c r="C940" s="46" t="n">
        <v>60</v>
      </c>
      <c r="D940" s="46" t="n">
        <v>29</v>
      </c>
      <c r="E940" s="46" t="n">
        <v>51</v>
      </c>
      <c r="F940" s="46" t="n">
        <v>10</v>
      </c>
      <c r="G940" s="46" t="n">
        <v>29</v>
      </c>
      <c r="H940" s="46" t="n">
        <v>5</v>
      </c>
      <c r="I940" s="46" t="n">
        <v>3</v>
      </c>
      <c r="J940" s="46" t="n">
        <v>84</v>
      </c>
      <c r="K940" s="46" t="n">
        <v>71</v>
      </c>
      <c r="L940" s="46" t="n">
        <v>193</v>
      </c>
      <c r="M940" s="46" t="n">
        <v>7</v>
      </c>
      <c r="N940" s="46" t="n">
        <v>3</v>
      </c>
      <c r="O940" s="46" t="n">
        <v>4</v>
      </c>
      <c r="P940" s="46" t="n">
        <v>77</v>
      </c>
      <c r="Q940" s="46"/>
      <c r="R940" s="46"/>
      <c r="S940" s="48"/>
      <c r="U940" s="48" t="n">
        <v>302</v>
      </c>
      <c r="V940" s="48" t="n">
        <v>124</v>
      </c>
      <c r="W940" s="49"/>
      <c r="X940" s="48" t="n">
        <v>350</v>
      </c>
      <c r="Z940" s="75" t="n">
        <v>60</v>
      </c>
      <c r="AA940" s="46" t="n">
        <v>1428</v>
      </c>
      <c r="AB940" s="46" t="n">
        <v>498</v>
      </c>
      <c r="AC940" s="50" t="n">
        <f aca="false">(AB940/AA940)*100</f>
        <v>34.8739495798319</v>
      </c>
    </row>
    <row r="941" s="42" customFormat="true" ht="12.75" hidden="false" customHeight="false" outlineLevel="0" collapsed="false">
      <c r="A941" s="45" t="n">
        <v>9</v>
      </c>
      <c r="B941" s="46" t="n">
        <v>213</v>
      </c>
      <c r="C941" s="46" t="n">
        <v>46</v>
      </c>
      <c r="D941" s="46" t="n">
        <v>31</v>
      </c>
      <c r="E941" s="46" t="n">
        <v>26</v>
      </c>
      <c r="F941" s="46" t="n">
        <v>5</v>
      </c>
      <c r="G941" s="46" t="n">
        <v>11</v>
      </c>
      <c r="H941" s="46" t="n">
        <v>2</v>
      </c>
      <c r="I941" s="46" t="n">
        <v>3</v>
      </c>
      <c r="J941" s="46" t="n">
        <v>82</v>
      </c>
      <c r="K941" s="46" t="n">
        <v>58</v>
      </c>
      <c r="L941" s="46" t="n">
        <v>133</v>
      </c>
      <c r="M941" s="46" t="n">
        <v>3</v>
      </c>
      <c r="N941" s="46" t="n">
        <v>3</v>
      </c>
      <c r="O941" s="46" t="n">
        <v>5</v>
      </c>
      <c r="P941" s="46" t="n">
        <v>35</v>
      </c>
      <c r="Q941" s="46"/>
      <c r="R941" s="46"/>
      <c r="S941" s="48"/>
      <c r="U941" s="48" t="n">
        <v>259</v>
      </c>
      <c r="V941" s="48" t="n">
        <v>59</v>
      </c>
      <c r="W941" s="49"/>
      <c r="X941" s="48" t="n">
        <v>239</v>
      </c>
      <c r="Z941" s="75" t="n">
        <v>34</v>
      </c>
      <c r="AA941" s="46" t="n">
        <v>1083</v>
      </c>
      <c r="AB941" s="46" t="n">
        <v>361</v>
      </c>
      <c r="AC941" s="50" t="n">
        <f aca="false">(AB941/AA941)*100</f>
        <v>33.3333333333333</v>
      </c>
    </row>
    <row r="942" s="42" customFormat="true" ht="12.75" hidden="false" customHeight="false" outlineLevel="0" collapsed="false">
      <c r="A942" s="45" t="n">
        <v>10</v>
      </c>
      <c r="B942" s="46" t="n">
        <v>27</v>
      </c>
      <c r="C942" s="46" t="n">
        <v>3</v>
      </c>
      <c r="D942" s="46" t="n">
        <v>4</v>
      </c>
      <c r="E942" s="46" t="n">
        <v>3</v>
      </c>
      <c r="F942" s="46" t="n">
        <v>1</v>
      </c>
      <c r="G942" s="46" t="n">
        <v>0</v>
      </c>
      <c r="H942" s="46" t="n">
        <v>0</v>
      </c>
      <c r="I942" s="46" t="n">
        <v>0</v>
      </c>
      <c r="J942" s="46" t="n">
        <v>1</v>
      </c>
      <c r="K942" s="46" t="n">
        <v>6</v>
      </c>
      <c r="L942" s="46" t="n">
        <v>25</v>
      </c>
      <c r="M942" s="46" t="n">
        <v>0</v>
      </c>
      <c r="N942" s="46" t="n">
        <v>0</v>
      </c>
      <c r="O942" s="46" t="n">
        <v>0</v>
      </c>
      <c r="P942" s="46" t="n">
        <v>4</v>
      </c>
      <c r="Q942" s="46"/>
      <c r="R942" s="46"/>
      <c r="S942" s="48"/>
      <c r="U942" s="48" t="n">
        <v>27</v>
      </c>
      <c r="V942" s="48" t="n">
        <v>8</v>
      </c>
      <c r="W942" s="49"/>
      <c r="X942" s="48" t="n">
        <v>32</v>
      </c>
      <c r="Z942" s="75" t="n">
        <v>0</v>
      </c>
      <c r="AA942" s="46" t="n">
        <v>103</v>
      </c>
      <c r="AB942" s="46" t="n">
        <v>40</v>
      </c>
      <c r="AC942" s="50" t="n">
        <f aca="false">(AB942/AA942)*100</f>
        <v>38.8349514563107</v>
      </c>
    </row>
    <row r="943" s="55" customFormat="true" ht="12.75" hidden="false" customHeight="false" outlineLevel="0" collapsed="false">
      <c r="A943" s="52" t="s">
        <v>43</v>
      </c>
      <c r="B943" s="53" t="n">
        <f aca="false">SUM(B932:B942)</f>
        <v>1727</v>
      </c>
      <c r="C943" s="53" t="n">
        <f aca="false">SUM(C932:C942)</f>
        <v>342</v>
      </c>
      <c r="D943" s="53" t="n">
        <f aca="false">SUM(D932:D942)</f>
        <v>191</v>
      </c>
      <c r="E943" s="53" t="n">
        <f aca="false">SUM(E932:E942)</f>
        <v>318</v>
      </c>
      <c r="F943" s="53" t="n">
        <f aca="false">SUM(F932:F942)</f>
        <v>56</v>
      </c>
      <c r="G943" s="53" t="n">
        <f aca="false">SUM(G932:G942)</f>
        <v>107</v>
      </c>
      <c r="H943" s="53" t="n">
        <f aca="false">SUM(H932:H942)</f>
        <v>35</v>
      </c>
      <c r="I943" s="53" t="n">
        <f aca="false">SUM(I932:I942)</f>
        <v>17</v>
      </c>
      <c r="J943" s="53" t="n">
        <f aca="false">SUM(J932:J942)</f>
        <v>555</v>
      </c>
      <c r="K943" s="53" t="n">
        <f aca="false">SUM(K932:K942)</f>
        <v>393</v>
      </c>
      <c r="L943" s="53" t="n">
        <f aca="false">SUM(L932:L942)</f>
        <v>1174</v>
      </c>
      <c r="M943" s="53" t="n">
        <f aca="false">SUM(M932:M942)</f>
        <v>27</v>
      </c>
      <c r="N943" s="53" t="n">
        <f aca="false">SUM(N932:N942)</f>
        <v>19</v>
      </c>
      <c r="O943" s="53" t="n">
        <f aca="false">SUM(O932:O942)</f>
        <v>30</v>
      </c>
      <c r="P943" s="53" t="n">
        <f aca="false">SUM(P932:P942)</f>
        <v>413</v>
      </c>
      <c r="Q943" s="53" t="n">
        <f aca="false">SUM(Q932:Q942)</f>
        <v>0</v>
      </c>
      <c r="R943" s="53" t="n">
        <f aca="false">SUM(R932:R942)</f>
        <v>0</v>
      </c>
      <c r="S943" s="54" t="n">
        <f aca="false">SUM(S932:S942)</f>
        <v>0</v>
      </c>
      <c r="U943" s="56" t="n">
        <f aca="false">SUM(U932:U942)</f>
        <v>1648</v>
      </c>
      <c r="V943" s="73" t="n">
        <f aca="false">SUM(V932:V942)</f>
        <v>835</v>
      </c>
      <c r="W943" s="57"/>
      <c r="X943" s="54" t="n">
        <f aca="false">SUM(X932:X942)</f>
        <v>2016</v>
      </c>
      <c r="Z943" s="53" t="n">
        <f aca="false">SUM(Z932:Z942)</f>
        <v>265</v>
      </c>
      <c r="AA943" s="53" t="n">
        <f aca="false">SUM(AA932:AA942)</f>
        <v>8783</v>
      </c>
      <c r="AB943" s="58" t="n">
        <f aca="false">SUM(AB932:AB942)</f>
        <v>2965</v>
      </c>
      <c r="AC943" s="59" t="n">
        <f aca="false">(AB943/AA943)*100</f>
        <v>33.7583969031083</v>
      </c>
    </row>
    <row r="944" s="42" customFormat="true" ht="13.5" hidden="false" customHeight="false" outlineLevel="0" collapsed="false">
      <c r="A944" s="7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U944" s="2"/>
      <c r="V944" s="2"/>
      <c r="W944" s="2"/>
      <c r="X944" s="2"/>
      <c r="Z944" s="61"/>
      <c r="AA944" s="61"/>
      <c r="AB944" s="61"/>
      <c r="AC944" s="5"/>
    </row>
    <row r="945" s="42" customFormat="true" ht="13.5" hidden="false" customHeight="false" outlineLevel="0" collapsed="false">
      <c r="A945" s="40" t="s">
        <v>557</v>
      </c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U945" s="69"/>
      <c r="V945" s="69"/>
      <c r="W945" s="70"/>
      <c r="X945" s="69"/>
      <c r="Z945" s="69"/>
      <c r="AA945" s="69"/>
      <c r="AB945" s="69"/>
      <c r="AC945" s="71"/>
    </row>
    <row r="946" s="42" customFormat="true" ht="12.75" hidden="false" customHeight="false" outlineLevel="0" collapsed="false">
      <c r="A946" s="45" t="s">
        <v>558</v>
      </c>
      <c r="B946" s="46" t="n">
        <v>110</v>
      </c>
      <c r="C946" s="46" t="n">
        <v>22</v>
      </c>
      <c r="D946" s="46" t="n">
        <v>4</v>
      </c>
      <c r="E946" s="46" t="n">
        <v>54</v>
      </c>
      <c r="F946" s="46" t="n">
        <v>6</v>
      </c>
      <c r="G946" s="46" t="n">
        <v>4</v>
      </c>
      <c r="H946" s="46"/>
      <c r="I946" s="46"/>
      <c r="J946" s="46"/>
      <c r="K946" s="46"/>
      <c r="L946" s="46"/>
      <c r="M946" s="46"/>
      <c r="N946" s="46"/>
      <c r="O946" s="46"/>
      <c r="P946" s="46"/>
      <c r="Q946" s="46" t="n">
        <v>125</v>
      </c>
      <c r="R946" s="46" t="n">
        <v>12</v>
      </c>
      <c r="S946" s="48" t="n">
        <v>44</v>
      </c>
      <c r="U946" s="48" t="n">
        <v>119</v>
      </c>
      <c r="V946" s="48" t="n">
        <v>70</v>
      </c>
      <c r="W946" s="49"/>
      <c r="X946" s="48" t="n">
        <v>125</v>
      </c>
      <c r="Z946" s="75" t="n">
        <v>5</v>
      </c>
      <c r="AA946" s="46" t="n">
        <v>813</v>
      </c>
      <c r="AB946" s="46" t="n">
        <v>208</v>
      </c>
      <c r="AC946" s="50" t="n">
        <f aca="false">(AB946/AA946)*100</f>
        <v>25.5842558425584</v>
      </c>
    </row>
    <row r="947" s="42" customFormat="true" ht="12.75" hidden="false" customHeight="false" outlineLevel="0" collapsed="false">
      <c r="A947" s="45" t="s">
        <v>559</v>
      </c>
      <c r="B947" s="46" t="n">
        <v>105</v>
      </c>
      <c r="C947" s="46" t="n">
        <v>11</v>
      </c>
      <c r="D947" s="46" t="n">
        <v>0</v>
      </c>
      <c r="E947" s="46" t="n">
        <v>52</v>
      </c>
      <c r="F947" s="46" t="n">
        <v>9</v>
      </c>
      <c r="G947" s="46" t="n">
        <v>7</v>
      </c>
      <c r="H947" s="46"/>
      <c r="I947" s="46"/>
      <c r="J947" s="46"/>
      <c r="K947" s="46"/>
      <c r="L947" s="46"/>
      <c r="M947" s="46"/>
      <c r="N947" s="46"/>
      <c r="O947" s="46"/>
      <c r="P947" s="46"/>
      <c r="Q947" s="46" t="n">
        <v>107</v>
      </c>
      <c r="R947" s="46" t="n">
        <v>20</v>
      </c>
      <c r="S947" s="48" t="n">
        <v>37</v>
      </c>
      <c r="U947" s="48" t="n">
        <v>107</v>
      </c>
      <c r="V947" s="48" t="n">
        <v>76</v>
      </c>
      <c r="W947" s="49"/>
      <c r="X947" s="48" t="n">
        <v>120</v>
      </c>
      <c r="Z947" s="75" t="n">
        <v>4</v>
      </c>
      <c r="AA947" s="46" t="n">
        <v>1017</v>
      </c>
      <c r="AB947" s="46" t="n">
        <v>198</v>
      </c>
      <c r="AC947" s="50" t="n">
        <f aca="false">(AB947/AA947)*100</f>
        <v>19.4690265486726</v>
      </c>
    </row>
    <row r="948" s="42" customFormat="true" ht="12.75" hidden="false" customHeight="false" outlineLevel="0" collapsed="false">
      <c r="A948" s="45" t="s">
        <v>560</v>
      </c>
      <c r="B948" s="46" t="n">
        <v>112</v>
      </c>
      <c r="C948" s="46" t="n">
        <v>12</v>
      </c>
      <c r="D948" s="46" t="n">
        <v>4</v>
      </c>
      <c r="E948" s="46" t="n">
        <v>38</v>
      </c>
      <c r="F948" s="46" t="n">
        <v>4</v>
      </c>
      <c r="G948" s="46" t="n">
        <v>4</v>
      </c>
      <c r="H948" s="46"/>
      <c r="I948" s="46"/>
      <c r="J948" s="46"/>
      <c r="K948" s="46"/>
      <c r="L948" s="46"/>
      <c r="M948" s="46"/>
      <c r="N948" s="46"/>
      <c r="O948" s="46"/>
      <c r="P948" s="46"/>
      <c r="Q948" s="46" t="n">
        <v>123</v>
      </c>
      <c r="R948" s="46" t="n">
        <v>12</v>
      </c>
      <c r="S948" s="48" t="n">
        <v>29</v>
      </c>
      <c r="U948" s="48" t="n">
        <v>103</v>
      </c>
      <c r="V948" s="48" t="n">
        <v>55</v>
      </c>
      <c r="W948" s="49"/>
      <c r="X948" s="48" t="n">
        <v>117</v>
      </c>
      <c r="Z948" s="75" t="n">
        <v>9</v>
      </c>
      <c r="AA948" s="46" t="n">
        <v>980</v>
      </c>
      <c r="AB948" s="46" t="n">
        <v>177</v>
      </c>
      <c r="AC948" s="50" t="n">
        <f aca="false">(AB948/AA948)*100</f>
        <v>18.0612244897959</v>
      </c>
    </row>
    <row r="949" s="42" customFormat="true" ht="12.75" hidden="false" customHeight="false" outlineLevel="0" collapsed="false">
      <c r="A949" s="45" t="s">
        <v>561</v>
      </c>
      <c r="B949" s="46" t="n">
        <v>59</v>
      </c>
      <c r="C949" s="46" t="n">
        <v>12</v>
      </c>
      <c r="D949" s="46" t="n">
        <v>4</v>
      </c>
      <c r="E949" s="46" t="n">
        <v>11</v>
      </c>
      <c r="F949" s="46" t="n">
        <v>0</v>
      </c>
      <c r="G949" s="46" t="n">
        <v>3</v>
      </c>
      <c r="H949" s="46"/>
      <c r="I949" s="46"/>
      <c r="J949" s="46"/>
      <c r="K949" s="46"/>
      <c r="L949" s="46"/>
      <c r="M949" s="46"/>
      <c r="N949" s="46"/>
      <c r="O949" s="46"/>
      <c r="P949" s="46"/>
      <c r="Q949" s="46" t="n">
        <v>68</v>
      </c>
      <c r="R949" s="46" t="n">
        <v>5</v>
      </c>
      <c r="S949" s="48" t="n">
        <v>8</v>
      </c>
      <c r="U949" s="48" t="n">
        <v>61</v>
      </c>
      <c r="V949" s="48" t="n">
        <v>15</v>
      </c>
      <c r="W949" s="49"/>
      <c r="X949" s="48" t="n">
        <v>60</v>
      </c>
      <c r="Z949" s="75" t="n">
        <v>1</v>
      </c>
      <c r="AA949" s="46" t="n">
        <v>391</v>
      </c>
      <c r="AB949" s="46" t="n">
        <v>94</v>
      </c>
      <c r="AC949" s="50" t="n">
        <f aca="false">(AB949/AA949)*100</f>
        <v>24.0409207161125</v>
      </c>
    </row>
    <row r="950" s="42" customFormat="true" ht="12.75" hidden="false" customHeight="false" outlineLevel="0" collapsed="false">
      <c r="A950" s="45" t="s">
        <v>562</v>
      </c>
      <c r="B950" s="46" t="n">
        <v>40</v>
      </c>
      <c r="C950" s="46" t="n">
        <v>3</v>
      </c>
      <c r="D950" s="46" t="n">
        <v>1</v>
      </c>
      <c r="E950" s="46" t="n">
        <v>0</v>
      </c>
      <c r="F950" s="46" t="n">
        <v>0</v>
      </c>
      <c r="G950" s="46" t="n">
        <v>0</v>
      </c>
      <c r="H950" s="46"/>
      <c r="I950" s="46"/>
      <c r="J950" s="46"/>
      <c r="K950" s="46"/>
      <c r="L950" s="46"/>
      <c r="M950" s="46"/>
      <c r="N950" s="46"/>
      <c r="O950" s="46"/>
      <c r="P950" s="46"/>
      <c r="Q950" s="46" t="n">
        <v>42</v>
      </c>
      <c r="R950" s="46" t="n">
        <v>0</v>
      </c>
      <c r="S950" s="48" t="n">
        <v>0</v>
      </c>
      <c r="U950" s="48" t="n">
        <v>43</v>
      </c>
      <c r="V950" s="48" t="n">
        <v>2</v>
      </c>
      <c r="W950" s="49"/>
      <c r="X950" s="48" t="n">
        <v>29</v>
      </c>
      <c r="Z950" s="75" t="n">
        <v>0</v>
      </c>
      <c r="AA950" s="46" t="n">
        <v>86</v>
      </c>
      <c r="AB950" s="46" t="n">
        <v>48</v>
      </c>
      <c r="AC950" s="50" t="n">
        <f aca="false">(AB950/AA950)*100</f>
        <v>55.8139534883721</v>
      </c>
    </row>
    <row r="951" s="42" customFormat="true" ht="12.75" hidden="false" customHeight="false" outlineLevel="0" collapsed="false">
      <c r="A951" s="45" t="s">
        <v>563</v>
      </c>
      <c r="B951" s="46" t="n">
        <v>45</v>
      </c>
      <c r="C951" s="46" t="n">
        <v>9</v>
      </c>
      <c r="D951" s="46" t="n">
        <v>1</v>
      </c>
      <c r="E951" s="46" t="n">
        <v>13</v>
      </c>
      <c r="F951" s="46" t="n">
        <v>0</v>
      </c>
      <c r="G951" s="46" t="n">
        <v>1</v>
      </c>
      <c r="H951" s="46"/>
      <c r="I951" s="46"/>
      <c r="J951" s="46"/>
      <c r="K951" s="46"/>
      <c r="L951" s="46"/>
      <c r="M951" s="46"/>
      <c r="N951" s="46"/>
      <c r="O951" s="46"/>
      <c r="P951" s="46"/>
      <c r="Q951" s="46" t="n">
        <v>49</v>
      </c>
      <c r="R951" s="46" t="n">
        <v>3</v>
      </c>
      <c r="S951" s="48" t="n">
        <v>8</v>
      </c>
      <c r="U951" s="48" t="n">
        <v>51</v>
      </c>
      <c r="V951" s="48" t="n">
        <v>17</v>
      </c>
      <c r="W951" s="49"/>
      <c r="X951" s="48" t="n">
        <v>40</v>
      </c>
      <c r="Z951" s="75" t="n">
        <v>3</v>
      </c>
      <c r="AA951" s="46" t="n">
        <v>375</v>
      </c>
      <c r="AB951" s="46" t="n">
        <v>71</v>
      </c>
      <c r="AC951" s="50" t="n">
        <f aca="false">(AB951/AA951)*100</f>
        <v>18.9333333333333</v>
      </c>
    </row>
    <row r="952" s="42" customFormat="true" ht="12.75" hidden="false" customHeight="false" outlineLevel="0" collapsed="false">
      <c r="A952" s="84" t="s">
        <v>181</v>
      </c>
      <c r="B952" s="46" t="n">
        <v>5</v>
      </c>
      <c r="C952" s="46" t="n">
        <v>1</v>
      </c>
      <c r="D952" s="46" t="n">
        <v>0</v>
      </c>
      <c r="E952" s="46" t="n">
        <v>6</v>
      </c>
      <c r="F952" s="46" t="n">
        <v>0</v>
      </c>
      <c r="G952" s="46" t="n">
        <v>0</v>
      </c>
      <c r="H952" s="46"/>
      <c r="I952" s="46"/>
      <c r="J952" s="46"/>
      <c r="K952" s="46"/>
      <c r="L952" s="46"/>
      <c r="M952" s="46"/>
      <c r="N952" s="46"/>
      <c r="O952" s="46"/>
      <c r="P952" s="46"/>
      <c r="Q952" s="46" t="n">
        <v>7</v>
      </c>
      <c r="R952" s="46" t="n">
        <v>1</v>
      </c>
      <c r="S952" s="48" t="n">
        <v>3</v>
      </c>
      <c r="U952" s="48" t="n">
        <v>8</v>
      </c>
      <c r="V952" s="48" t="n">
        <v>7</v>
      </c>
      <c r="W952" s="49"/>
      <c r="X952" s="48" t="n">
        <v>11</v>
      </c>
      <c r="Z952" s="75"/>
      <c r="AA952" s="46"/>
      <c r="AB952" s="46" t="n">
        <v>18</v>
      </c>
      <c r="AC952" s="50"/>
    </row>
    <row r="953" s="55" customFormat="true" ht="12.75" hidden="false" customHeight="false" outlineLevel="0" collapsed="false">
      <c r="A953" s="52" t="s">
        <v>564</v>
      </c>
      <c r="B953" s="53" t="n">
        <f aca="false">SUM(B946:B952)</f>
        <v>476</v>
      </c>
      <c r="C953" s="53" t="n">
        <f aca="false">SUM(C946:C952)</f>
        <v>70</v>
      </c>
      <c r="D953" s="53" t="n">
        <f aca="false">SUM(D946:D952)</f>
        <v>14</v>
      </c>
      <c r="E953" s="53" t="n">
        <f aca="false">SUM(E946:E952)</f>
        <v>174</v>
      </c>
      <c r="F953" s="53" t="n">
        <f aca="false">SUM(F946:F952)</f>
        <v>19</v>
      </c>
      <c r="G953" s="53" t="n">
        <f aca="false">SUM(G946:G952)</f>
        <v>19</v>
      </c>
      <c r="H953" s="53" t="n">
        <f aca="false">SUM(H946:H952)</f>
        <v>0</v>
      </c>
      <c r="I953" s="53" t="n">
        <f aca="false">SUM(I946:I952)</f>
        <v>0</v>
      </c>
      <c r="J953" s="53" t="n">
        <f aca="false">SUM(J946:J952)</f>
        <v>0</v>
      </c>
      <c r="K953" s="53" t="n">
        <f aca="false">SUM(K946:K952)</f>
        <v>0</v>
      </c>
      <c r="L953" s="53" t="n">
        <f aca="false">SUM(L946:L952)</f>
        <v>0</v>
      </c>
      <c r="M953" s="53" t="n">
        <f aca="false">SUM(M946:M952)</f>
        <v>0</v>
      </c>
      <c r="N953" s="53" t="n">
        <f aca="false">SUM(N946:N952)</f>
        <v>0</v>
      </c>
      <c r="O953" s="53" t="n">
        <f aca="false">SUM(O946:O952)</f>
        <v>0</v>
      </c>
      <c r="P953" s="53" t="n">
        <f aca="false">SUM(P946:P952)</f>
        <v>0</v>
      </c>
      <c r="Q953" s="53" t="n">
        <f aca="false">SUM(Q946:Q952)</f>
        <v>521</v>
      </c>
      <c r="R953" s="53" t="n">
        <f aca="false">SUM(R946:R952)</f>
        <v>53</v>
      </c>
      <c r="S953" s="54" t="n">
        <f aca="false">SUM(S946:S952)</f>
        <v>129</v>
      </c>
      <c r="U953" s="56" t="n">
        <f aca="false">SUM(U946:U952)</f>
        <v>492</v>
      </c>
      <c r="V953" s="73" t="n">
        <f aca="false">SUM(V946:V952)</f>
        <v>242</v>
      </c>
      <c r="W953" s="57"/>
      <c r="X953" s="54" t="n">
        <f aca="false">SUM(X946:X952)</f>
        <v>502</v>
      </c>
      <c r="Z953" s="53" t="n">
        <f aca="false">SUM(Z946:Z952)</f>
        <v>22</v>
      </c>
      <c r="AA953" s="53" t="n">
        <f aca="false">SUM(AA946:AA952)</f>
        <v>3662</v>
      </c>
      <c r="AB953" s="58" t="n">
        <f aca="false">SUM(AB946:AB952)</f>
        <v>814</v>
      </c>
      <c r="AC953" s="59" t="n">
        <f aca="false">(AB953/AA953)*100</f>
        <v>22.2282905516111</v>
      </c>
    </row>
    <row r="954" s="42" customFormat="true" ht="13.5" hidden="false" customHeight="false" outlineLevel="0" collapsed="false">
      <c r="A954" s="7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U954" s="2"/>
      <c r="V954" s="2"/>
      <c r="W954" s="2"/>
      <c r="X954" s="2"/>
      <c r="Z954" s="61"/>
      <c r="AA954" s="61"/>
      <c r="AB954" s="61"/>
      <c r="AC954" s="5"/>
    </row>
    <row r="955" s="42" customFormat="true" ht="13.5" hidden="false" customHeight="false" outlineLevel="0" collapsed="false">
      <c r="A955" s="62" t="s">
        <v>565</v>
      </c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U955" s="63"/>
      <c r="V955" s="63"/>
      <c r="W955" s="64"/>
      <c r="X955" s="63"/>
      <c r="Z955" s="63"/>
      <c r="AA955" s="63"/>
      <c r="AB955" s="63"/>
      <c r="AC955" s="65"/>
    </row>
    <row r="956" s="42" customFormat="true" ht="12.75" hidden="false" customHeight="false" outlineLevel="0" collapsed="false">
      <c r="A956" s="45" t="s">
        <v>566</v>
      </c>
      <c r="B956" s="47" t="n">
        <v>8</v>
      </c>
      <c r="C956" s="47" t="n">
        <v>0</v>
      </c>
      <c r="D956" s="47" t="n">
        <v>0</v>
      </c>
      <c r="E956" s="47" t="n">
        <v>50</v>
      </c>
      <c r="F956" s="47" t="n">
        <v>9</v>
      </c>
      <c r="G956" s="47" t="n">
        <v>19</v>
      </c>
      <c r="H956" s="47" t="n">
        <v>0</v>
      </c>
      <c r="I956" s="47" t="n">
        <v>0</v>
      </c>
      <c r="J956" s="47" t="n">
        <v>2</v>
      </c>
      <c r="K956" s="47" t="n">
        <v>0</v>
      </c>
      <c r="L956" s="47" t="n">
        <v>4</v>
      </c>
      <c r="M956" s="47" t="n">
        <v>1</v>
      </c>
      <c r="N956" s="47" t="n">
        <v>0</v>
      </c>
      <c r="O956" s="47" t="n">
        <v>1</v>
      </c>
      <c r="P956" s="47" t="n">
        <v>61</v>
      </c>
      <c r="Q956" s="47"/>
      <c r="R956" s="47"/>
      <c r="S956" s="82"/>
      <c r="U956" s="82" t="n">
        <v>36</v>
      </c>
      <c r="V956" s="82" t="n">
        <v>48</v>
      </c>
      <c r="W956" s="2"/>
      <c r="X956" s="82" t="n">
        <v>71</v>
      </c>
      <c r="Z956" s="67" t="n">
        <v>4</v>
      </c>
      <c r="AA956" s="67" t="n">
        <v>202</v>
      </c>
      <c r="AB956" s="67" t="n">
        <v>113</v>
      </c>
      <c r="AC956" s="68" t="n">
        <f aca="false">(AB956/AA956)*100</f>
        <v>55.9405940594059</v>
      </c>
    </row>
    <row r="957" s="42" customFormat="true" ht="12.75" hidden="false" customHeight="false" outlineLevel="0" collapsed="false">
      <c r="A957" s="45" t="s">
        <v>567</v>
      </c>
      <c r="B957" s="47" t="n">
        <v>19</v>
      </c>
      <c r="C957" s="47" t="n">
        <v>4</v>
      </c>
      <c r="D957" s="47" t="n">
        <v>1</v>
      </c>
      <c r="E957" s="47" t="n">
        <v>123</v>
      </c>
      <c r="F957" s="47" t="n">
        <v>25</v>
      </c>
      <c r="G957" s="47" t="n">
        <v>50</v>
      </c>
      <c r="H957" s="47" t="n">
        <v>3</v>
      </c>
      <c r="I957" s="47" t="n">
        <v>2</v>
      </c>
      <c r="J957" s="47" t="n">
        <v>7</v>
      </c>
      <c r="K957" s="47" t="n">
        <v>0</v>
      </c>
      <c r="L957" s="47" t="n">
        <v>9</v>
      </c>
      <c r="M957" s="47" t="n">
        <v>0</v>
      </c>
      <c r="N957" s="47" t="n">
        <v>1</v>
      </c>
      <c r="O957" s="47" t="n">
        <v>0</v>
      </c>
      <c r="P957" s="47" t="n">
        <v>167</v>
      </c>
      <c r="Q957" s="47"/>
      <c r="R957" s="47"/>
      <c r="S957" s="82"/>
      <c r="U957" s="82" t="n">
        <v>83</v>
      </c>
      <c r="V957" s="82" t="n">
        <v>132</v>
      </c>
      <c r="W957" s="2"/>
      <c r="X957" s="82" t="n">
        <v>177</v>
      </c>
      <c r="Z957" s="67" t="n">
        <v>25</v>
      </c>
      <c r="AA957" s="67" t="n">
        <v>545</v>
      </c>
      <c r="AB957" s="67" t="n">
        <v>252</v>
      </c>
      <c r="AC957" s="68" t="n">
        <f aca="false">(AB957/AA957)*100</f>
        <v>46.2385321100918</v>
      </c>
    </row>
    <row r="958" s="42" customFormat="true" ht="12.75" hidden="false" customHeight="false" outlineLevel="0" collapsed="false">
      <c r="A958" s="45" t="s">
        <v>568</v>
      </c>
      <c r="B958" s="47" t="n">
        <v>13</v>
      </c>
      <c r="C958" s="47" t="n">
        <v>4</v>
      </c>
      <c r="D958" s="47" t="n">
        <v>2</v>
      </c>
      <c r="E958" s="47" t="n">
        <v>97</v>
      </c>
      <c r="F958" s="47" t="n">
        <v>6</v>
      </c>
      <c r="G958" s="47" t="n">
        <v>54</v>
      </c>
      <c r="H958" s="47" t="n">
        <v>1</v>
      </c>
      <c r="I958" s="47" t="n">
        <v>0</v>
      </c>
      <c r="J958" s="47" t="n">
        <v>6</v>
      </c>
      <c r="K958" s="47" t="n">
        <v>3</v>
      </c>
      <c r="L958" s="47" t="n">
        <v>9</v>
      </c>
      <c r="M958" s="47" t="n">
        <v>0</v>
      </c>
      <c r="N958" s="47" t="n">
        <v>1</v>
      </c>
      <c r="O958" s="47" t="n">
        <v>0</v>
      </c>
      <c r="P958" s="47" t="n">
        <v>122</v>
      </c>
      <c r="Q958" s="47"/>
      <c r="R958" s="47"/>
      <c r="S958" s="82"/>
      <c r="U958" s="82" t="n">
        <v>78</v>
      </c>
      <c r="V958" s="82" t="n">
        <v>95</v>
      </c>
      <c r="W958" s="2"/>
      <c r="X958" s="82" t="n">
        <v>160</v>
      </c>
      <c r="Z958" s="67" t="n">
        <v>16</v>
      </c>
      <c r="AA958" s="67" t="n">
        <v>516</v>
      </c>
      <c r="AB958" s="67" t="n">
        <v>208</v>
      </c>
      <c r="AC958" s="68" t="n">
        <f aca="false">(AB958/AA958)*100</f>
        <v>40.3100775193798</v>
      </c>
    </row>
    <row r="959" s="42" customFormat="true" ht="12.75" hidden="false" customHeight="false" outlineLevel="0" collapsed="false">
      <c r="A959" s="45" t="s">
        <v>569</v>
      </c>
      <c r="B959" s="47" t="n">
        <v>21</v>
      </c>
      <c r="C959" s="47" t="n">
        <v>13</v>
      </c>
      <c r="D959" s="47" t="n">
        <v>4</v>
      </c>
      <c r="E959" s="47" t="n">
        <v>54</v>
      </c>
      <c r="F959" s="47" t="n">
        <v>9</v>
      </c>
      <c r="G959" s="47" t="n">
        <v>43</v>
      </c>
      <c r="H959" s="47" t="n">
        <v>0</v>
      </c>
      <c r="I959" s="47" t="n">
        <v>0</v>
      </c>
      <c r="J959" s="47" t="n">
        <v>11</v>
      </c>
      <c r="K959" s="47" t="n">
        <v>3</v>
      </c>
      <c r="L959" s="47" t="n">
        <v>20</v>
      </c>
      <c r="M959" s="47" t="n">
        <v>0</v>
      </c>
      <c r="N959" s="47" t="n">
        <v>2</v>
      </c>
      <c r="O959" s="47" t="n">
        <v>0</v>
      </c>
      <c r="P959" s="47" t="n">
        <v>84</v>
      </c>
      <c r="Q959" s="47"/>
      <c r="R959" s="47"/>
      <c r="S959" s="82"/>
      <c r="U959" s="82" t="n">
        <v>47</v>
      </c>
      <c r="V959" s="82" t="n">
        <v>96</v>
      </c>
      <c r="W959" s="2"/>
      <c r="X959" s="82" t="n">
        <v>115</v>
      </c>
      <c r="Z959" s="67" t="n">
        <v>7</v>
      </c>
      <c r="AA959" s="67" t="n">
        <v>402</v>
      </c>
      <c r="AB959" s="67" t="n">
        <v>171</v>
      </c>
      <c r="AC959" s="68" t="n">
        <f aca="false">(AB959/AA959)*100</f>
        <v>42.5373134328358</v>
      </c>
    </row>
    <row r="960" s="42" customFormat="true" ht="12.75" hidden="false" customHeight="false" outlineLevel="0" collapsed="false">
      <c r="A960" s="45" t="s">
        <v>570</v>
      </c>
      <c r="B960" s="47" t="n">
        <v>23</v>
      </c>
      <c r="C960" s="47" t="n">
        <v>2</v>
      </c>
      <c r="D960" s="47" t="n">
        <v>0</v>
      </c>
      <c r="E960" s="47" t="n">
        <v>62</v>
      </c>
      <c r="F960" s="47" t="n">
        <v>20</v>
      </c>
      <c r="G960" s="47" t="n">
        <v>42</v>
      </c>
      <c r="H960" s="47" t="n">
        <v>1</v>
      </c>
      <c r="I960" s="47" t="n">
        <v>0</v>
      </c>
      <c r="J960" s="47" t="n">
        <v>5</v>
      </c>
      <c r="K960" s="47" t="n">
        <v>1</v>
      </c>
      <c r="L960" s="47" t="n">
        <v>17</v>
      </c>
      <c r="M960" s="47" t="n">
        <v>0</v>
      </c>
      <c r="N960" s="47" t="n">
        <v>1</v>
      </c>
      <c r="O960" s="47" t="n">
        <v>0</v>
      </c>
      <c r="P960" s="47" t="n">
        <v>89</v>
      </c>
      <c r="Q960" s="47"/>
      <c r="R960" s="47"/>
      <c r="S960" s="82"/>
      <c r="U960" s="82" t="n">
        <v>63</v>
      </c>
      <c r="V960" s="82" t="n">
        <v>71</v>
      </c>
      <c r="W960" s="2"/>
      <c r="X960" s="82" t="n">
        <v>106</v>
      </c>
      <c r="Z960" s="67" t="n">
        <v>15</v>
      </c>
      <c r="AA960" s="67" t="n">
        <v>363</v>
      </c>
      <c r="AB960" s="67" t="n">
        <v>165</v>
      </c>
      <c r="AC960" s="68" t="n">
        <f aca="false">(AB960/AA960)*100</f>
        <v>45.4545454545455</v>
      </c>
    </row>
    <row r="961" s="42" customFormat="true" ht="12.75" hidden="false" customHeight="false" outlineLevel="0" collapsed="false">
      <c r="A961" s="45" t="s">
        <v>571</v>
      </c>
      <c r="B961" s="47" t="n">
        <v>43</v>
      </c>
      <c r="C961" s="47" t="n">
        <v>9</v>
      </c>
      <c r="D961" s="47" t="n">
        <v>1</v>
      </c>
      <c r="E961" s="47" t="n">
        <v>86</v>
      </c>
      <c r="F961" s="47" t="n">
        <v>28</v>
      </c>
      <c r="G961" s="47" t="n">
        <v>57</v>
      </c>
      <c r="H961" s="47" t="n">
        <v>2</v>
      </c>
      <c r="I961" s="47" t="n">
        <v>0</v>
      </c>
      <c r="J961" s="47" t="n">
        <v>9</v>
      </c>
      <c r="K961" s="47" t="n">
        <v>3</v>
      </c>
      <c r="L961" s="47" t="n">
        <v>37</v>
      </c>
      <c r="M961" s="47" t="n">
        <v>1</v>
      </c>
      <c r="N961" s="47" t="n">
        <v>1</v>
      </c>
      <c r="O961" s="47" t="n">
        <v>0</v>
      </c>
      <c r="P961" s="47" t="n">
        <v>136</v>
      </c>
      <c r="Q961" s="47"/>
      <c r="R961" s="47"/>
      <c r="S961" s="82"/>
      <c r="U961" s="82" t="n">
        <v>83</v>
      </c>
      <c r="V961" s="82" t="n">
        <v>121</v>
      </c>
      <c r="W961" s="2"/>
      <c r="X961" s="82" t="n">
        <v>173</v>
      </c>
      <c r="Z961" s="67" t="n">
        <v>9</v>
      </c>
      <c r="AA961" s="67" t="n">
        <v>579</v>
      </c>
      <c r="AB961" s="67" t="n">
        <v>253</v>
      </c>
      <c r="AC961" s="68" t="n">
        <f aca="false">(AB961/AA961)*100</f>
        <v>43.6960276338515</v>
      </c>
    </row>
    <row r="962" s="42" customFormat="true" ht="12.75" hidden="false" customHeight="false" outlineLevel="0" collapsed="false">
      <c r="A962" s="45" t="s">
        <v>572</v>
      </c>
      <c r="B962" s="47" t="n">
        <v>36</v>
      </c>
      <c r="C962" s="47" t="n">
        <v>12</v>
      </c>
      <c r="D962" s="47" t="n">
        <v>0</v>
      </c>
      <c r="E962" s="47" t="n">
        <v>110</v>
      </c>
      <c r="F962" s="47" t="n">
        <v>16</v>
      </c>
      <c r="G962" s="47" t="n">
        <v>71</v>
      </c>
      <c r="H962" s="47" t="n">
        <v>1</v>
      </c>
      <c r="I962" s="47" t="n">
        <v>0</v>
      </c>
      <c r="J962" s="47" t="n">
        <v>11</v>
      </c>
      <c r="K962" s="47" t="n">
        <v>5</v>
      </c>
      <c r="L962" s="47" t="n">
        <v>24</v>
      </c>
      <c r="M962" s="47" t="n">
        <v>2</v>
      </c>
      <c r="N962" s="47" t="n">
        <v>3</v>
      </c>
      <c r="O962" s="47" t="n">
        <v>1</v>
      </c>
      <c r="P962" s="47" t="n">
        <v>159</v>
      </c>
      <c r="Q962" s="47"/>
      <c r="R962" s="47"/>
      <c r="S962" s="82"/>
      <c r="U962" s="82" t="n">
        <v>81</v>
      </c>
      <c r="V962" s="82" t="n">
        <v>135</v>
      </c>
      <c r="W962" s="2"/>
      <c r="X962" s="82" t="n">
        <v>183</v>
      </c>
      <c r="Z962" s="67" t="n">
        <v>21</v>
      </c>
      <c r="AA962" s="67" t="n">
        <v>673</v>
      </c>
      <c r="AB962" s="67" t="n">
        <v>282</v>
      </c>
      <c r="AC962" s="68" t="n">
        <f aca="false">(AB962/AA962)*100</f>
        <v>41.9019316493314</v>
      </c>
    </row>
    <row r="963" s="42" customFormat="true" ht="12.75" hidden="false" customHeight="false" outlineLevel="0" collapsed="false">
      <c r="A963" s="45" t="s">
        <v>573</v>
      </c>
      <c r="B963" s="47" t="n">
        <v>19</v>
      </c>
      <c r="C963" s="47" t="n">
        <v>5</v>
      </c>
      <c r="D963" s="47" t="n">
        <v>1</v>
      </c>
      <c r="E963" s="47" t="n">
        <v>60</v>
      </c>
      <c r="F963" s="47" t="n">
        <v>7</v>
      </c>
      <c r="G963" s="47" t="n">
        <v>37</v>
      </c>
      <c r="H963" s="47" t="n">
        <v>0</v>
      </c>
      <c r="I963" s="47" t="n">
        <v>0</v>
      </c>
      <c r="J963" s="47" t="n">
        <v>7</v>
      </c>
      <c r="K963" s="47" t="n">
        <v>2</v>
      </c>
      <c r="L963" s="47" t="n">
        <v>12</v>
      </c>
      <c r="M963" s="47" t="n">
        <v>3</v>
      </c>
      <c r="N963" s="47" t="n">
        <v>0</v>
      </c>
      <c r="O963" s="47" t="n">
        <v>0</v>
      </c>
      <c r="P963" s="47" t="n">
        <v>87</v>
      </c>
      <c r="Q963" s="47"/>
      <c r="R963" s="47"/>
      <c r="S963" s="82"/>
      <c r="U963" s="82" t="n">
        <v>59</v>
      </c>
      <c r="V963" s="82" t="n">
        <v>69</v>
      </c>
      <c r="W963" s="2"/>
      <c r="X963" s="82" t="n">
        <v>114</v>
      </c>
      <c r="Z963" s="67" t="n">
        <v>20</v>
      </c>
      <c r="AA963" s="67" t="n">
        <v>474</v>
      </c>
      <c r="AB963" s="67" t="n">
        <v>151</v>
      </c>
      <c r="AC963" s="68" t="n">
        <f aca="false">(AB963/AA963)*100</f>
        <v>31.8565400843882</v>
      </c>
    </row>
    <row r="964" s="42" customFormat="true" ht="12.75" hidden="false" customHeight="false" outlineLevel="0" collapsed="false">
      <c r="A964" s="45" t="s">
        <v>574</v>
      </c>
      <c r="B964" s="47" t="n">
        <v>41</v>
      </c>
      <c r="C964" s="47" t="n">
        <v>19</v>
      </c>
      <c r="D964" s="47" t="n">
        <v>5</v>
      </c>
      <c r="E964" s="47" t="n">
        <v>131</v>
      </c>
      <c r="F964" s="47" t="n">
        <v>21</v>
      </c>
      <c r="G964" s="47" t="n">
        <v>76</v>
      </c>
      <c r="H964" s="47" t="n">
        <v>1</v>
      </c>
      <c r="I964" s="47" t="n">
        <v>3</v>
      </c>
      <c r="J964" s="47" t="n">
        <v>16</v>
      </c>
      <c r="K964" s="47" t="n">
        <v>3</v>
      </c>
      <c r="L964" s="47" t="n">
        <v>37</v>
      </c>
      <c r="M964" s="47" t="n">
        <v>1</v>
      </c>
      <c r="N964" s="47" t="n">
        <v>3</v>
      </c>
      <c r="O964" s="47" t="n">
        <v>0</v>
      </c>
      <c r="P964" s="47" t="n">
        <v>194</v>
      </c>
      <c r="Q964" s="47"/>
      <c r="R964" s="47"/>
      <c r="S964" s="82"/>
      <c r="U964" s="82" t="n">
        <v>125</v>
      </c>
      <c r="V964" s="82" t="n">
        <v>156</v>
      </c>
      <c r="W964" s="2"/>
      <c r="X964" s="82" t="n">
        <v>251</v>
      </c>
      <c r="Z964" s="67" t="n">
        <v>21</v>
      </c>
      <c r="AA964" s="67" t="n">
        <v>826</v>
      </c>
      <c r="AB964" s="67" t="n">
        <v>329</v>
      </c>
      <c r="AC964" s="68" t="n">
        <f aca="false">(AB964/AA964)*100</f>
        <v>39.8305084745763</v>
      </c>
    </row>
    <row r="965" s="42" customFormat="true" ht="12.75" hidden="false" customHeight="false" outlineLevel="0" collapsed="false">
      <c r="A965" s="45" t="s">
        <v>575</v>
      </c>
      <c r="B965" s="47" t="n">
        <v>18</v>
      </c>
      <c r="C965" s="47" t="n">
        <v>9</v>
      </c>
      <c r="D965" s="47" t="n">
        <v>1</v>
      </c>
      <c r="E965" s="47" t="n">
        <v>70</v>
      </c>
      <c r="F965" s="47" t="n">
        <v>10</v>
      </c>
      <c r="G965" s="47" t="n">
        <v>32</v>
      </c>
      <c r="H965" s="47" t="n">
        <v>1</v>
      </c>
      <c r="I965" s="47" t="n">
        <v>1</v>
      </c>
      <c r="J965" s="47" t="n">
        <v>7</v>
      </c>
      <c r="K965" s="47" t="n">
        <v>2</v>
      </c>
      <c r="L965" s="47" t="n">
        <v>15</v>
      </c>
      <c r="M965" s="47" t="n">
        <v>1</v>
      </c>
      <c r="N965" s="47" t="n">
        <v>0</v>
      </c>
      <c r="O965" s="47" t="n">
        <v>0</v>
      </c>
      <c r="P965" s="47" t="n">
        <v>89</v>
      </c>
      <c r="Q965" s="47"/>
      <c r="R965" s="47"/>
      <c r="S965" s="82"/>
      <c r="U965" s="82" t="n">
        <v>47</v>
      </c>
      <c r="V965" s="82" t="n">
        <v>79</v>
      </c>
      <c r="W965" s="2"/>
      <c r="X965" s="82" t="n">
        <v>112</v>
      </c>
      <c r="Z965" s="67" t="n">
        <v>9</v>
      </c>
      <c r="AA965" s="67" t="n">
        <v>472</v>
      </c>
      <c r="AB965" s="67" t="n">
        <v>156</v>
      </c>
      <c r="AC965" s="68" t="n">
        <f aca="false">(AB965/AA965)*100</f>
        <v>33.0508474576271</v>
      </c>
    </row>
    <row r="966" s="42" customFormat="true" ht="12.75" hidden="false" customHeight="false" outlineLevel="0" collapsed="false">
      <c r="A966" s="45" t="s">
        <v>576</v>
      </c>
      <c r="B966" s="47" t="n">
        <v>7</v>
      </c>
      <c r="C966" s="47" t="n">
        <v>0</v>
      </c>
      <c r="D966" s="47" t="n">
        <v>2</v>
      </c>
      <c r="E966" s="47" t="n">
        <v>28</v>
      </c>
      <c r="F966" s="47" t="n">
        <v>4</v>
      </c>
      <c r="G966" s="47" t="n">
        <v>6</v>
      </c>
      <c r="H966" s="47" t="n">
        <v>0</v>
      </c>
      <c r="I966" s="47" t="n">
        <v>0</v>
      </c>
      <c r="J966" s="47" t="n">
        <v>2</v>
      </c>
      <c r="K966" s="47" t="n">
        <v>0</v>
      </c>
      <c r="L966" s="47" t="n">
        <v>0</v>
      </c>
      <c r="M966" s="47" t="n">
        <v>2</v>
      </c>
      <c r="N966" s="47" t="n">
        <v>2</v>
      </c>
      <c r="O966" s="47" t="n">
        <v>0</v>
      </c>
      <c r="P966" s="47" t="n">
        <v>31</v>
      </c>
      <c r="Q966" s="47"/>
      <c r="R966" s="47"/>
      <c r="S966" s="82"/>
      <c r="U966" s="82" t="n">
        <v>13</v>
      </c>
      <c r="V966" s="82" t="n">
        <v>25</v>
      </c>
      <c r="W966" s="2"/>
      <c r="X966" s="82" t="n">
        <v>38</v>
      </c>
      <c r="Z966" s="67" t="n">
        <v>2</v>
      </c>
      <c r="AA966" s="67" t="n">
        <v>120</v>
      </c>
      <c r="AB966" s="67" t="n">
        <v>52</v>
      </c>
      <c r="AC966" s="68" t="n">
        <f aca="false">(AB966/AA966)*100</f>
        <v>43.3333333333333</v>
      </c>
    </row>
    <row r="967" s="42" customFormat="true" ht="12.75" hidden="false" customHeight="false" outlineLevel="0" collapsed="false">
      <c r="A967" s="45" t="s">
        <v>577</v>
      </c>
      <c r="B967" s="47" t="n">
        <v>14</v>
      </c>
      <c r="C967" s="47" t="n">
        <v>2</v>
      </c>
      <c r="D967" s="47" t="n">
        <v>0</v>
      </c>
      <c r="E967" s="47" t="n">
        <v>64</v>
      </c>
      <c r="F967" s="47" t="n">
        <v>13</v>
      </c>
      <c r="G967" s="47" t="n">
        <v>30</v>
      </c>
      <c r="H967" s="47" t="n">
        <v>1</v>
      </c>
      <c r="I967" s="47" t="n">
        <v>1</v>
      </c>
      <c r="J967" s="47" t="n">
        <v>6</v>
      </c>
      <c r="K967" s="47" t="n">
        <v>1</v>
      </c>
      <c r="L967" s="47" t="n">
        <v>6</v>
      </c>
      <c r="M967" s="47" t="n">
        <v>0</v>
      </c>
      <c r="N967" s="47" t="n">
        <v>0</v>
      </c>
      <c r="O967" s="47" t="n">
        <v>0</v>
      </c>
      <c r="P967" s="47" t="n">
        <v>88</v>
      </c>
      <c r="Q967" s="47"/>
      <c r="R967" s="47"/>
      <c r="S967" s="82"/>
      <c r="U967" s="82" t="n">
        <v>50</v>
      </c>
      <c r="V967" s="82" t="n">
        <v>55</v>
      </c>
      <c r="W967" s="2"/>
      <c r="X967" s="82" t="n">
        <v>88</v>
      </c>
      <c r="Z967" s="67" t="n">
        <v>13</v>
      </c>
      <c r="AA967" s="67" t="n">
        <v>427</v>
      </c>
      <c r="AB967" s="67" t="n">
        <v>142</v>
      </c>
      <c r="AC967" s="68" t="n">
        <f aca="false">(AB967/AA967)*100</f>
        <v>33.2552693208431</v>
      </c>
    </row>
    <row r="968" s="42" customFormat="true" ht="12.75" hidden="false" customHeight="false" outlineLevel="0" collapsed="false">
      <c r="A968" s="45" t="s">
        <v>578</v>
      </c>
      <c r="B968" s="47" t="n">
        <v>25</v>
      </c>
      <c r="C968" s="47" t="n">
        <v>14</v>
      </c>
      <c r="D968" s="47" t="n">
        <v>1</v>
      </c>
      <c r="E968" s="47" t="n">
        <v>47</v>
      </c>
      <c r="F968" s="47" t="n">
        <v>10</v>
      </c>
      <c r="G968" s="47" t="n">
        <v>32</v>
      </c>
      <c r="H968" s="47" t="n">
        <v>0</v>
      </c>
      <c r="I968" s="47" t="n">
        <v>2</v>
      </c>
      <c r="J968" s="47" t="n">
        <v>15</v>
      </c>
      <c r="K968" s="47" t="n">
        <v>1</v>
      </c>
      <c r="L968" s="47" t="n">
        <v>14</v>
      </c>
      <c r="M968" s="47" t="n">
        <v>1</v>
      </c>
      <c r="N968" s="47" t="n">
        <v>2</v>
      </c>
      <c r="O968" s="47" t="n">
        <v>0</v>
      </c>
      <c r="P968" s="47" t="n">
        <v>68</v>
      </c>
      <c r="Q968" s="47"/>
      <c r="R968" s="47"/>
      <c r="S968" s="82"/>
      <c r="U968" s="82" t="n">
        <v>56</v>
      </c>
      <c r="V968" s="82" t="n">
        <v>52</v>
      </c>
      <c r="W968" s="2"/>
      <c r="X968" s="82" t="n">
        <v>89</v>
      </c>
      <c r="Z968" s="67" t="n">
        <v>20</v>
      </c>
      <c r="AA968" s="67" t="n">
        <v>323</v>
      </c>
      <c r="AB968" s="67" t="n">
        <v>147</v>
      </c>
      <c r="AC968" s="68" t="n">
        <f aca="false">(AB968/AA968)*100</f>
        <v>45.5108359133127</v>
      </c>
    </row>
    <row r="969" s="42" customFormat="true" ht="13.5" hidden="false" customHeight="false" outlineLevel="0" collapsed="false">
      <c r="A969" s="45" t="s">
        <v>579</v>
      </c>
      <c r="B969" s="47" t="n">
        <v>44</v>
      </c>
      <c r="C969" s="47" t="n">
        <v>18</v>
      </c>
      <c r="D969" s="47" t="n">
        <v>4</v>
      </c>
      <c r="E969" s="47" t="n">
        <v>128</v>
      </c>
      <c r="F969" s="47" t="n">
        <v>20</v>
      </c>
      <c r="G969" s="47" t="n">
        <v>86</v>
      </c>
      <c r="H969" s="47" t="n">
        <v>0</v>
      </c>
      <c r="I969" s="47" t="n">
        <v>0</v>
      </c>
      <c r="J969" s="47" t="n">
        <v>12</v>
      </c>
      <c r="K969" s="47" t="n">
        <v>8</v>
      </c>
      <c r="L969" s="47" t="n">
        <v>34</v>
      </c>
      <c r="M969" s="47" t="n">
        <v>1</v>
      </c>
      <c r="N969" s="47" t="n">
        <v>5</v>
      </c>
      <c r="O969" s="47" t="n">
        <v>1</v>
      </c>
      <c r="P969" s="47" t="n">
        <v>187</v>
      </c>
      <c r="Q969" s="47"/>
      <c r="R969" s="47"/>
      <c r="S969" s="82"/>
      <c r="U969" s="82" t="n">
        <v>114</v>
      </c>
      <c r="V969" s="82" t="n">
        <v>168</v>
      </c>
      <c r="W969" s="2"/>
      <c r="X969" s="82" t="n">
        <v>253</v>
      </c>
      <c r="Z969" s="67" t="n">
        <v>30</v>
      </c>
      <c r="AA969" s="67" t="n">
        <v>912</v>
      </c>
      <c r="AB969" s="67" t="n">
        <v>339</v>
      </c>
      <c r="AC969" s="68" t="n">
        <f aca="false">(AB969/AA969)*100</f>
        <v>37.171052631579</v>
      </c>
    </row>
    <row r="970" s="42" customFormat="true" ht="13.5" hidden="false" customHeight="false" outlineLevel="0" collapsed="false">
      <c r="A970" s="62" t="s">
        <v>580</v>
      </c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U970" s="63"/>
      <c r="V970" s="63"/>
      <c r="W970" s="64"/>
      <c r="X970" s="63"/>
      <c r="Z970" s="63"/>
      <c r="AA970" s="63"/>
      <c r="AB970" s="63"/>
      <c r="AC970" s="65"/>
    </row>
    <row r="971" s="42" customFormat="true" ht="12.75" hidden="false" customHeight="false" outlineLevel="0" collapsed="false">
      <c r="A971" s="45" t="s">
        <v>581</v>
      </c>
      <c r="B971" s="47" t="n">
        <v>30</v>
      </c>
      <c r="C971" s="47" t="n">
        <v>18</v>
      </c>
      <c r="D971" s="47" t="n">
        <v>7</v>
      </c>
      <c r="E971" s="47" t="n">
        <v>99</v>
      </c>
      <c r="F971" s="47" t="n">
        <v>24</v>
      </c>
      <c r="G971" s="47" t="n">
        <v>84</v>
      </c>
      <c r="H971" s="47" t="n">
        <v>0</v>
      </c>
      <c r="I971" s="47" t="n">
        <v>1</v>
      </c>
      <c r="J971" s="47" t="n">
        <v>15</v>
      </c>
      <c r="K971" s="47" t="n">
        <v>3</v>
      </c>
      <c r="L971" s="47" t="n">
        <v>27</v>
      </c>
      <c r="M971" s="47" t="n">
        <v>1</v>
      </c>
      <c r="N971" s="47" t="n">
        <v>1</v>
      </c>
      <c r="O971" s="47" t="n">
        <v>2</v>
      </c>
      <c r="P971" s="47" t="n">
        <v>163</v>
      </c>
      <c r="Q971" s="47"/>
      <c r="R971" s="47"/>
      <c r="S971" s="82"/>
      <c r="U971" s="82" t="n">
        <v>119</v>
      </c>
      <c r="V971" s="82" t="n">
        <v>132</v>
      </c>
      <c r="W971" s="2"/>
      <c r="X971" s="82" t="n">
        <v>208</v>
      </c>
      <c r="Z971" s="67" t="n">
        <v>21</v>
      </c>
      <c r="AA971" s="67" t="n">
        <v>817</v>
      </c>
      <c r="AB971" s="67" t="n">
        <v>292</v>
      </c>
      <c r="AC971" s="68" t="n">
        <f aca="false">(AB971/AA971)*100</f>
        <v>35.7405140758874</v>
      </c>
    </row>
    <row r="972" s="42" customFormat="true" ht="12.75" hidden="false" customHeight="false" outlineLevel="0" collapsed="false">
      <c r="A972" s="45" t="s">
        <v>582</v>
      </c>
      <c r="B972" s="47" t="n">
        <v>15</v>
      </c>
      <c r="C972" s="47" t="n">
        <v>12</v>
      </c>
      <c r="D972" s="47" t="n">
        <v>1</v>
      </c>
      <c r="E972" s="47" t="n">
        <v>5</v>
      </c>
      <c r="F972" s="47" t="n">
        <v>4</v>
      </c>
      <c r="G972" s="47" t="n">
        <v>21</v>
      </c>
      <c r="H972" s="47" t="n">
        <v>1</v>
      </c>
      <c r="I972" s="47" t="n">
        <v>0</v>
      </c>
      <c r="J972" s="47" t="n">
        <v>13</v>
      </c>
      <c r="K972" s="47" t="n">
        <v>1</v>
      </c>
      <c r="L972" s="47" t="n">
        <v>9</v>
      </c>
      <c r="M972" s="47" t="n">
        <v>1</v>
      </c>
      <c r="N972" s="47" t="n">
        <v>0</v>
      </c>
      <c r="O972" s="47" t="n">
        <v>0</v>
      </c>
      <c r="P972" s="47" t="n">
        <v>17</v>
      </c>
      <c r="Q972" s="47"/>
      <c r="R972" s="47"/>
      <c r="S972" s="82"/>
      <c r="U972" s="82" t="n">
        <v>35</v>
      </c>
      <c r="V972" s="82" t="n">
        <v>21</v>
      </c>
      <c r="W972" s="2"/>
      <c r="X972" s="82" t="n">
        <v>33</v>
      </c>
      <c r="Z972" s="67" t="n">
        <v>6</v>
      </c>
      <c r="AA972" s="67" t="n">
        <v>156</v>
      </c>
      <c r="AB972" s="67" t="n">
        <v>65</v>
      </c>
      <c r="AC972" s="68" t="n">
        <f aca="false">(AB972/AA972)*100</f>
        <v>41.6666666666667</v>
      </c>
    </row>
    <row r="973" s="42" customFormat="true" ht="12.75" hidden="false" customHeight="false" outlineLevel="0" collapsed="false">
      <c r="A973" s="45" t="s">
        <v>583</v>
      </c>
      <c r="B973" s="47" t="n">
        <v>4</v>
      </c>
      <c r="C973" s="47" t="n">
        <v>0</v>
      </c>
      <c r="D973" s="47" t="n">
        <v>0</v>
      </c>
      <c r="E973" s="47" t="n">
        <v>8</v>
      </c>
      <c r="F973" s="47" t="n">
        <v>1</v>
      </c>
      <c r="G973" s="47" t="n">
        <v>6</v>
      </c>
      <c r="H973" s="47" t="n">
        <v>0</v>
      </c>
      <c r="I973" s="47" t="n">
        <v>0</v>
      </c>
      <c r="J973" s="47" t="n">
        <v>0</v>
      </c>
      <c r="K973" s="47" t="n">
        <v>1</v>
      </c>
      <c r="L973" s="47" t="n">
        <v>3</v>
      </c>
      <c r="M973" s="47" t="n">
        <v>0</v>
      </c>
      <c r="N973" s="47" t="n">
        <v>0</v>
      </c>
      <c r="O973" s="47" t="n">
        <v>0</v>
      </c>
      <c r="P973" s="47" t="n">
        <v>13</v>
      </c>
      <c r="Q973" s="47"/>
      <c r="R973" s="47"/>
      <c r="S973" s="82"/>
      <c r="U973" s="82" t="n">
        <v>7</v>
      </c>
      <c r="V973" s="82" t="n">
        <v>9</v>
      </c>
      <c r="W973" s="2"/>
      <c r="X973" s="82" t="n">
        <v>15</v>
      </c>
      <c r="Z973" s="67" t="n">
        <v>9</v>
      </c>
      <c r="AA973" s="67" t="n">
        <v>79</v>
      </c>
      <c r="AB973" s="67" t="n">
        <v>22</v>
      </c>
      <c r="AC973" s="68" t="n">
        <f aca="false">(AB973/AA973)*100</f>
        <v>27.8481012658228</v>
      </c>
    </row>
    <row r="974" s="42" customFormat="true" ht="12.75" hidden="false" customHeight="false" outlineLevel="0" collapsed="false">
      <c r="A974" s="45" t="s">
        <v>584</v>
      </c>
      <c r="B974" s="47" t="n">
        <v>5</v>
      </c>
      <c r="C974" s="47" t="n">
        <v>2</v>
      </c>
      <c r="D974" s="47" t="n">
        <v>0</v>
      </c>
      <c r="E974" s="47" t="n">
        <v>8</v>
      </c>
      <c r="F974" s="47" t="n">
        <v>0</v>
      </c>
      <c r="G974" s="47" t="n">
        <v>7</v>
      </c>
      <c r="H974" s="47" t="n">
        <v>0</v>
      </c>
      <c r="I974" s="47" t="n">
        <v>0</v>
      </c>
      <c r="J974" s="47" t="n">
        <v>4</v>
      </c>
      <c r="K974" s="47" t="n">
        <v>2</v>
      </c>
      <c r="L974" s="47" t="n">
        <v>1</v>
      </c>
      <c r="M974" s="47" t="n">
        <v>0</v>
      </c>
      <c r="N974" s="47" t="n">
        <v>0</v>
      </c>
      <c r="O974" s="47" t="n">
        <v>0</v>
      </c>
      <c r="P974" s="47" t="n">
        <v>12</v>
      </c>
      <c r="Q974" s="47"/>
      <c r="R974" s="47"/>
      <c r="S974" s="82"/>
      <c r="U974" s="82" t="n">
        <v>11</v>
      </c>
      <c r="V974" s="82" t="n">
        <v>6</v>
      </c>
      <c r="W974" s="2"/>
      <c r="X974" s="82" t="n">
        <v>13</v>
      </c>
      <c r="Z974" s="67" t="n">
        <v>2</v>
      </c>
      <c r="AA974" s="67" t="n">
        <v>73</v>
      </c>
      <c r="AB974" s="67" t="n">
        <v>22</v>
      </c>
      <c r="AC974" s="68" t="n">
        <f aca="false">(AB974/AA974)*100</f>
        <v>30.1369863013699</v>
      </c>
    </row>
    <row r="975" s="42" customFormat="true" ht="12.75" hidden="false" customHeight="false" outlineLevel="0" collapsed="false">
      <c r="A975" s="45" t="s">
        <v>181</v>
      </c>
      <c r="B975" s="47" t="n">
        <v>18</v>
      </c>
      <c r="C975" s="47" t="n">
        <v>8</v>
      </c>
      <c r="D975" s="47" t="n">
        <v>2</v>
      </c>
      <c r="E975" s="47" t="n">
        <v>72</v>
      </c>
      <c r="F975" s="47" t="n">
        <v>7</v>
      </c>
      <c r="G975" s="47" t="n">
        <v>48</v>
      </c>
      <c r="H975" s="47" t="n">
        <v>2</v>
      </c>
      <c r="I975" s="47" t="n">
        <v>0</v>
      </c>
      <c r="J975" s="47" t="n">
        <v>7</v>
      </c>
      <c r="K975" s="47" t="n">
        <v>4</v>
      </c>
      <c r="L975" s="47" t="n">
        <v>12</v>
      </c>
      <c r="M975" s="47" t="n">
        <v>0</v>
      </c>
      <c r="N975" s="47" t="n">
        <v>2</v>
      </c>
      <c r="O975" s="47" t="n">
        <v>0</v>
      </c>
      <c r="P975" s="47" t="n">
        <v>87</v>
      </c>
      <c r="Q975" s="47"/>
      <c r="R975" s="47"/>
      <c r="S975" s="82"/>
      <c r="U975" s="82" t="n">
        <v>58</v>
      </c>
      <c r="V975" s="82" t="n">
        <v>80</v>
      </c>
      <c r="W975" s="2"/>
      <c r="X975" s="82" t="n">
        <v>120</v>
      </c>
      <c r="Z975" s="67" t="n">
        <v>0</v>
      </c>
      <c r="AA975" s="67" t="n">
        <v>0</v>
      </c>
      <c r="AB975" s="67" t="n">
        <v>172</v>
      </c>
      <c r="AC975" s="68"/>
    </row>
    <row r="976" s="55" customFormat="true" ht="12.75" hidden="false" customHeight="false" outlineLevel="0" collapsed="false">
      <c r="A976" s="52" t="s">
        <v>43</v>
      </c>
      <c r="B976" s="53" t="n">
        <f aca="false">SUM(B956:B975)</f>
        <v>403</v>
      </c>
      <c r="C976" s="53" t="n">
        <f aca="false">SUM(C956:C975)</f>
        <v>151</v>
      </c>
      <c r="D976" s="53" t="n">
        <f aca="false">SUM(D956:D975)</f>
        <v>32</v>
      </c>
      <c r="E976" s="53" t="n">
        <f aca="false">SUM(E956:E975)</f>
        <v>1302</v>
      </c>
      <c r="F976" s="53" t="n">
        <f aca="false">SUM(F956:F975)</f>
        <v>234</v>
      </c>
      <c r="G976" s="53" t="n">
        <f aca="false">SUM(G956:G975)</f>
        <v>801</v>
      </c>
      <c r="H976" s="53" t="n">
        <f aca="false">SUM(H956:H975)</f>
        <v>14</v>
      </c>
      <c r="I976" s="53" t="n">
        <f aca="false">SUM(I956:I975)</f>
        <v>10</v>
      </c>
      <c r="J976" s="53" t="n">
        <f aca="false">SUM(J956:J975)</f>
        <v>155</v>
      </c>
      <c r="K976" s="53" t="n">
        <f aca="false">SUM(K956:K975)</f>
        <v>43</v>
      </c>
      <c r="L976" s="53" t="n">
        <f aca="false">SUM(L956:L975)</f>
        <v>290</v>
      </c>
      <c r="M976" s="53" t="n">
        <f aca="false">SUM(M956:M975)</f>
        <v>15</v>
      </c>
      <c r="N976" s="53" t="n">
        <f aca="false">SUM(N956:N975)</f>
        <v>24</v>
      </c>
      <c r="O976" s="53" t="n">
        <f aca="false">SUM(O956:O975)</f>
        <v>5</v>
      </c>
      <c r="P976" s="53" t="n">
        <f aca="false">SUM(P956:P975)</f>
        <v>1854</v>
      </c>
      <c r="Q976" s="53" t="n">
        <f aca="false">SUM(Q956:Q975)</f>
        <v>0</v>
      </c>
      <c r="R976" s="53" t="n">
        <f aca="false">SUM(R956:R975)</f>
        <v>0</v>
      </c>
      <c r="S976" s="54" t="n">
        <f aca="false">SUM(S956:S975)</f>
        <v>0</v>
      </c>
      <c r="U976" s="56" t="n">
        <f aca="false">SUM(U956:U975)</f>
        <v>1165</v>
      </c>
      <c r="V976" s="73" t="n">
        <f aca="false">SUM(V956:V975)</f>
        <v>1550</v>
      </c>
      <c r="W976" s="57"/>
      <c r="X976" s="54" t="n">
        <f aca="false">SUM(X956:X975)</f>
        <v>2319</v>
      </c>
      <c r="Z976" s="53" t="n">
        <f aca="false">SUM(Z956:Z975)</f>
        <v>250</v>
      </c>
      <c r="AA976" s="53" t="n">
        <f aca="false">SUM(AA956:AA975)</f>
        <v>7959</v>
      </c>
      <c r="AB976" s="58" t="n">
        <f aca="false">SUM(AB956:AB975)</f>
        <v>3333</v>
      </c>
      <c r="AC976" s="59" t="n">
        <f aca="false">(AB976/AA976)*100</f>
        <v>41.8771202412363</v>
      </c>
    </row>
    <row r="977" s="42" customFormat="true" ht="13.5" hidden="false" customHeight="false" outlineLevel="0" collapsed="false">
      <c r="A977" s="7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U977" s="2"/>
      <c r="V977" s="2"/>
      <c r="W977" s="2"/>
      <c r="X977" s="2"/>
      <c r="Z977" s="61"/>
      <c r="AA977" s="61"/>
      <c r="AB977" s="61"/>
      <c r="AC977" s="5"/>
    </row>
    <row r="978" s="42" customFormat="true" ht="13.5" hidden="false" customHeight="false" outlineLevel="0" collapsed="false">
      <c r="A978" s="40" t="s">
        <v>585</v>
      </c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U978" s="69"/>
      <c r="V978" s="69"/>
      <c r="W978" s="70"/>
      <c r="X978" s="69"/>
      <c r="Z978" s="69"/>
      <c r="AA978" s="69"/>
      <c r="AB978" s="69"/>
      <c r="AC978" s="71"/>
    </row>
    <row r="979" s="42" customFormat="true" ht="12.75" hidden="false" customHeight="false" outlineLevel="0" collapsed="false">
      <c r="A979" s="45" t="s">
        <v>586</v>
      </c>
      <c r="B979" s="46" t="n">
        <v>125</v>
      </c>
      <c r="C979" s="46" t="n">
        <v>33</v>
      </c>
      <c r="D979" s="46" t="n">
        <v>26</v>
      </c>
      <c r="E979" s="46" t="n">
        <v>86</v>
      </c>
      <c r="F979" s="46" t="n">
        <v>24</v>
      </c>
      <c r="G979" s="46" t="n">
        <v>0</v>
      </c>
      <c r="H979" s="46"/>
      <c r="I979" s="46"/>
      <c r="J979" s="46"/>
      <c r="K979" s="46"/>
      <c r="L979" s="46"/>
      <c r="M979" s="46"/>
      <c r="N979" s="46"/>
      <c r="O979" s="46"/>
      <c r="P979" s="46"/>
      <c r="Q979" s="46" t="n">
        <v>156</v>
      </c>
      <c r="R979" s="46" t="n">
        <v>25</v>
      </c>
      <c r="S979" s="48" t="n">
        <v>91</v>
      </c>
      <c r="U979" s="48" t="n">
        <v>214</v>
      </c>
      <c r="V979" s="48" t="n">
        <v>118</v>
      </c>
      <c r="W979" s="49"/>
      <c r="X979" s="48" t="n">
        <v>239</v>
      </c>
      <c r="Z979" s="75" t="n">
        <v>35</v>
      </c>
      <c r="AA979" s="46" t="n">
        <v>1053</v>
      </c>
      <c r="AB979" s="46" t="n">
        <v>370</v>
      </c>
      <c r="AC979" s="50" t="n">
        <f aca="false">(AB979/AA979)*100</f>
        <v>35.1377018043685</v>
      </c>
    </row>
    <row r="980" s="42" customFormat="true" ht="12.75" hidden="false" customHeight="false" outlineLevel="0" collapsed="false">
      <c r="A980" s="45" t="s">
        <v>587</v>
      </c>
      <c r="B980" s="46" t="n">
        <v>231</v>
      </c>
      <c r="C980" s="46" t="n">
        <v>54</v>
      </c>
      <c r="D980" s="46" t="n">
        <v>0</v>
      </c>
      <c r="E980" s="46" t="n">
        <v>84</v>
      </c>
      <c r="F980" s="46" t="n">
        <v>18</v>
      </c>
      <c r="G980" s="46" t="n">
        <v>0</v>
      </c>
      <c r="H980" s="46"/>
      <c r="I980" s="46"/>
      <c r="J980" s="46"/>
      <c r="K980" s="46"/>
      <c r="L980" s="46"/>
      <c r="M980" s="46"/>
      <c r="N980" s="46"/>
      <c r="O980" s="46"/>
      <c r="P980" s="46"/>
      <c r="Q980" s="46" t="n">
        <v>284</v>
      </c>
      <c r="R980" s="46" t="n">
        <v>34</v>
      </c>
      <c r="S980" s="48" t="n">
        <v>66</v>
      </c>
      <c r="U980" s="48" t="n">
        <v>296</v>
      </c>
      <c r="V980" s="48" t="n">
        <v>172</v>
      </c>
      <c r="W980" s="49"/>
      <c r="X980" s="48" t="n">
        <v>342</v>
      </c>
      <c r="Z980" s="75" t="n">
        <v>33</v>
      </c>
      <c r="AA980" s="46" t="n">
        <v>1459</v>
      </c>
      <c r="AB980" s="46" t="n">
        <v>502</v>
      </c>
      <c r="AC980" s="50" t="n">
        <f aca="false">(AB980/AA980)*100</f>
        <v>34.4071281699794</v>
      </c>
    </row>
    <row r="981" s="42" customFormat="true" ht="12.75" hidden="false" customHeight="false" outlineLevel="0" collapsed="false">
      <c r="A981" s="45" t="s">
        <v>588</v>
      </c>
      <c r="B981" s="46" t="n">
        <v>109</v>
      </c>
      <c r="C981" s="46" t="n">
        <v>19</v>
      </c>
      <c r="D981" s="46" t="n">
        <v>6</v>
      </c>
      <c r="E981" s="46" t="n">
        <v>52</v>
      </c>
      <c r="F981" s="46" t="n">
        <v>25</v>
      </c>
      <c r="G981" s="46" t="n">
        <v>9</v>
      </c>
      <c r="H981" s="46"/>
      <c r="I981" s="46"/>
      <c r="J981" s="46"/>
      <c r="K981" s="46"/>
      <c r="L981" s="46"/>
      <c r="M981" s="46"/>
      <c r="N981" s="46"/>
      <c r="O981" s="46"/>
      <c r="P981" s="46"/>
      <c r="Q981" s="46" t="n">
        <v>132</v>
      </c>
      <c r="R981" s="46" t="n">
        <v>18</v>
      </c>
      <c r="S981" s="48" t="n">
        <v>58</v>
      </c>
      <c r="U981" s="48" t="n">
        <v>168</v>
      </c>
      <c r="V981" s="48" t="n">
        <v>81</v>
      </c>
      <c r="W981" s="49"/>
      <c r="X981" s="48" t="n">
        <v>163</v>
      </c>
      <c r="Z981" s="75" t="n">
        <v>19</v>
      </c>
      <c r="AA981" s="46" t="n">
        <v>628</v>
      </c>
      <c r="AB981" s="46" t="n">
        <v>274</v>
      </c>
      <c r="AC981" s="50" t="n">
        <f aca="false">(AB981/AA981)*100</f>
        <v>43.6305732484076</v>
      </c>
    </row>
    <row r="982" s="42" customFormat="true" ht="12.75" hidden="false" customHeight="false" outlineLevel="0" collapsed="false">
      <c r="A982" s="45" t="s">
        <v>589</v>
      </c>
      <c r="B982" s="46" t="n">
        <v>34</v>
      </c>
      <c r="C982" s="46" t="n">
        <v>4</v>
      </c>
      <c r="D982" s="46" t="n">
        <v>1</v>
      </c>
      <c r="E982" s="46" t="n">
        <v>4</v>
      </c>
      <c r="F982" s="46" t="n">
        <v>3</v>
      </c>
      <c r="G982" s="46" t="n">
        <v>2</v>
      </c>
      <c r="H982" s="46"/>
      <c r="I982" s="46"/>
      <c r="J982" s="46"/>
      <c r="K982" s="46"/>
      <c r="L982" s="46"/>
      <c r="M982" s="46"/>
      <c r="N982" s="46"/>
      <c r="O982" s="46"/>
      <c r="P982" s="46"/>
      <c r="Q982" s="46" t="n">
        <v>36</v>
      </c>
      <c r="R982" s="46" t="n">
        <v>1</v>
      </c>
      <c r="S982" s="48" t="n">
        <v>6</v>
      </c>
      <c r="U982" s="48" t="n">
        <v>34</v>
      </c>
      <c r="V982" s="48" t="n">
        <v>18</v>
      </c>
      <c r="W982" s="49"/>
      <c r="X982" s="48" t="n">
        <v>42</v>
      </c>
      <c r="Z982" s="75" t="n">
        <v>10</v>
      </c>
      <c r="AA982" s="46" t="n">
        <v>157</v>
      </c>
      <c r="AB982" s="46" t="n">
        <v>59</v>
      </c>
      <c r="AC982" s="50" t="n">
        <f aca="false">(AB982/AA982)*100</f>
        <v>37.5796178343949</v>
      </c>
    </row>
    <row r="983" s="55" customFormat="true" ht="12.75" hidden="false" customHeight="false" outlineLevel="0" collapsed="false">
      <c r="A983" s="52" t="s">
        <v>43</v>
      </c>
      <c r="B983" s="53" t="n">
        <f aca="false">SUM(B979:B982)</f>
        <v>499</v>
      </c>
      <c r="C983" s="53" t="n">
        <f aca="false">SUM(C979:C982)</f>
        <v>110</v>
      </c>
      <c r="D983" s="53" t="n">
        <f aca="false">SUM(D979:D982)</f>
        <v>33</v>
      </c>
      <c r="E983" s="53" t="n">
        <f aca="false">SUM(E979:E982)</f>
        <v>226</v>
      </c>
      <c r="F983" s="53" t="n">
        <f aca="false">SUM(F979:F982)</f>
        <v>70</v>
      </c>
      <c r="G983" s="53" t="n">
        <f aca="false">SUM(G979:G982)</f>
        <v>11</v>
      </c>
      <c r="H983" s="53" t="n">
        <f aca="false">SUM(H979:H982)</f>
        <v>0</v>
      </c>
      <c r="I983" s="53" t="n">
        <f aca="false">SUM(I979:I982)</f>
        <v>0</v>
      </c>
      <c r="J983" s="53" t="n">
        <f aca="false">SUM(J979:J982)</f>
        <v>0</v>
      </c>
      <c r="K983" s="53" t="n">
        <f aca="false">SUM(K979:K982)</f>
        <v>0</v>
      </c>
      <c r="L983" s="53" t="n">
        <f aca="false">SUM(L979:L982)</f>
        <v>0</v>
      </c>
      <c r="M983" s="53" t="n">
        <f aca="false">SUM(M979:M982)</f>
        <v>0</v>
      </c>
      <c r="N983" s="53" t="n">
        <f aca="false">SUM(N979:N982)</f>
        <v>0</v>
      </c>
      <c r="O983" s="53" t="n">
        <f aca="false">SUM(O979:O982)</f>
        <v>0</v>
      </c>
      <c r="P983" s="53" t="n">
        <f aca="false">SUM(P979:P982)</f>
        <v>0</v>
      </c>
      <c r="Q983" s="53" t="n">
        <f aca="false">SUM(Q979:Q982)</f>
        <v>608</v>
      </c>
      <c r="R983" s="53" t="n">
        <f aca="false">SUM(R979:R982)</f>
        <v>78</v>
      </c>
      <c r="S983" s="54" t="n">
        <f aca="false">SUM(S979:S982)</f>
        <v>221</v>
      </c>
      <c r="U983" s="56" t="n">
        <f aca="false">SUM(U979:U982)</f>
        <v>712</v>
      </c>
      <c r="V983" s="73" t="n">
        <f aca="false">SUM(V979:V982)</f>
        <v>389</v>
      </c>
      <c r="W983" s="57"/>
      <c r="X983" s="54" t="n">
        <f aca="false">SUM(X979:X982)</f>
        <v>786</v>
      </c>
      <c r="Z983" s="53" t="n">
        <f aca="false">SUM(Z979:Z982)</f>
        <v>97</v>
      </c>
      <c r="AA983" s="53" t="n">
        <f aca="false">SUM(AA979:AA982)</f>
        <v>3297</v>
      </c>
      <c r="AB983" s="58" t="n">
        <f aca="false">SUM(AB979:AB982)</f>
        <v>1205</v>
      </c>
      <c r="AC983" s="59" t="n">
        <f aca="false">(AB983/AA983)*100</f>
        <v>36.5483773127085</v>
      </c>
    </row>
    <row r="984" s="42" customFormat="true" ht="13.5" hidden="false" customHeight="false" outlineLevel="0" collapsed="false">
      <c r="A984" s="7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U984" s="2"/>
      <c r="V984" s="2"/>
      <c r="W984" s="2"/>
      <c r="X984" s="2"/>
      <c r="Z984" s="61"/>
      <c r="AA984" s="61"/>
      <c r="AB984" s="61"/>
      <c r="AC984" s="5"/>
    </row>
    <row r="985" s="42" customFormat="true" ht="13.5" hidden="false" customHeight="false" outlineLevel="0" collapsed="false">
      <c r="A985" s="40" t="s">
        <v>590</v>
      </c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U985" s="69"/>
      <c r="V985" s="69"/>
      <c r="W985" s="70"/>
      <c r="X985" s="69"/>
      <c r="Z985" s="69"/>
      <c r="AA985" s="69"/>
      <c r="AB985" s="69"/>
      <c r="AC985" s="71"/>
    </row>
    <row r="986" s="42" customFormat="true" ht="12.75" hidden="false" customHeight="false" outlineLevel="0" collapsed="false">
      <c r="A986" s="45" t="s">
        <v>591</v>
      </c>
      <c r="B986" s="46" t="n">
        <v>62</v>
      </c>
      <c r="C986" s="46" t="n">
        <v>18</v>
      </c>
      <c r="D986" s="46" t="n">
        <v>7</v>
      </c>
      <c r="E986" s="46" t="n">
        <v>16</v>
      </c>
      <c r="F986" s="46" t="n">
        <v>1</v>
      </c>
      <c r="G986" s="46" t="n">
        <v>0</v>
      </c>
      <c r="H986" s="46"/>
      <c r="I986" s="46"/>
      <c r="J986" s="46"/>
      <c r="K986" s="46"/>
      <c r="L986" s="46"/>
      <c r="M986" s="46"/>
      <c r="N986" s="46"/>
      <c r="O986" s="46"/>
      <c r="P986" s="46"/>
      <c r="Q986" s="46" t="n">
        <v>79</v>
      </c>
      <c r="R986" s="46" t="n">
        <v>4</v>
      </c>
      <c r="S986" s="48" t="n">
        <v>11</v>
      </c>
      <c r="U986" s="48" t="n">
        <v>50</v>
      </c>
      <c r="V986" s="48" t="n">
        <v>50</v>
      </c>
      <c r="W986" s="49"/>
      <c r="X986" s="48" t="n">
        <v>59</v>
      </c>
      <c r="Z986" s="75" t="n">
        <v>2</v>
      </c>
      <c r="AA986" s="46" t="n">
        <v>631</v>
      </c>
      <c r="AB986" s="46" t="n">
        <v>123</v>
      </c>
      <c r="AC986" s="50" t="n">
        <f aca="false">(AB986/AA986)*100</f>
        <v>19.4928684627575</v>
      </c>
    </row>
    <row r="987" s="42" customFormat="true" ht="12.75" hidden="false" customHeight="false" outlineLevel="0" collapsed="false">
      <c r="A987" s="45" t="s">
        <v>592</v>
      </c>
      <c r="B987" s="46" t="n">
        <v>30</v>
      </c>
      <c r="C987" s="46" t="n">
        <v>12</v>
      </c>
      <c r="D987" s="46" t="n">
        <v>3</v>
      </c>
      <c r="E987" s="46" t="n">
        <v>14</v>
      </c>
      <c r="F987" s="46" t="n">
        <v>3</v>
      </c>
      <c r="G987" s="46" t="n">
        <v>2</v>
      </c>
      <c r="H987" s="46"/>
      <c r="I987" s="46"/>
      <c r="J987" s="46"/>
      <c r="K987" s="46"/>
      <c r="L987" s="46"/>
      <c r="M987" s="46"/>
      <c r="N987" s="46"/>
      <c r="O987" s="46"/>
      <c r="P987" s="46"/>
      <c r="Q987" s="46" t="n">
        <v>43</v>
      </c>
      <c r="R987" s="46" t="n">
        <v>5</v>
      </c>
      <c r="S987" s="48" t="n">
        <v>11</v>
      </c>
      <c r="U987" s="48" t="n">
        <v>39</v>
      </c>
      <c r="V987" s="48" t="n">
        <v>24</v>
      </c>
      <c r="W987" s="49"/>
      <c r="X987" s="48" t="n">
        <v>50</v>
      </c>
      <c r="Z987" s="75" t="n">
        <v>6</v>
      </c>
      <c r="AA987" s="46" t="n">
        <v>473</v>
      </c>
      <c r="AB987" s="46" t="n">
        <v>72</v>
      </c>
      <c r="AC987" s="50" t="n">
        <f aca="false">(AB987/AA987)*100</f>
        <v>15.2219873150106</v>
      </c>
    </row>
    <row r="988" s="42" customFormat="true" ht="12.75" hidden="false" customHeight="false" outlineLevel="0" collapsed="false">
      <c r="A988" s="45" t="s">
        <v>593</v>
      </c>
      <c r="B988" s="46" t="n">
        <v>69</v>
      </c>
      <c r="C988" s="46" t="n">
        <v>28</v>
      </c>
      <c r="D988" s="46" t="n">
        <v>11</v>
      </c>
      <c r="E988" s="46" t="n">
        <v>16</v>
      </c>
      <c r="F988" s="46" t="n">
        <v>1</v>
      </c>
      <c r="G988" s="46" t="n">
        <v>0</v>
      </c>
      <c r="H988" s="46"/>
      <c r="I988" s="46"/>
      <c r="J988" s="46"/>
      <c r="K988" s="46"/>
      <c r="L988" s="46"/>
      <c r="M988" s="46"/>
      <c r="N988" s="46"/>
      <c r="O988" s="46"/>
      <c r="P988" s="46"/>
      <c r="Q988" s="46" t="n">
        <v>101</v>
      </c>
      <c r="R988" s="46" t="n">
        <v>5</v>
      </c>
      <c r="S988" s="48" t="n">
        <v>8</v>
      </c>
      <c r="U988" s="48" t="n">
        <v>76</v>
      </c>
      <c r="V988" s="48" t="n">
        <v>43</v>
      </c>
      <c r="W988" s="49"/>
      <c r="X988" s="48" t="n">
        <v>89</v>
      </c>
      <c r="Z988" s="75" t="n">
        <v>6</v>
      </c>
      <c r="AA988" s="46" t="n">
        <v>578</v>
      </c>
      <c r="AB988" s="46" t="n">
        <v>138</v>
      </c>
      <c r="AC988" s="50" t="n">
        <f aca="false">(AB988/AA988)*100</f>
        <v>23.8754325259516</v>
      </c>
    </row>
    <row r="989" s="42" customFormat="true" ht="12.75" hidden="false" customHeight="false" outlineLevel="0" collapsed="false">
      <c r="A989" s="45" t="s">
        <v>594</v>
      </c>
      <c r="B989" s="46" t="n">
        <v>126</v>
      </c>
      <c r="C989" s="46" t="n">
        <v>27</v>
      </c>
      <c r="D989" s="46" t="n">
        <v>5</v>
      </c>
      <c r="E989" s="46" t="n">
        <v>19</v>
      </c>
      <c r="F989" s="46" t="n">
        <v>1</v>
      </c>
      <c r="G989" s="46" t="n">
        <v>0</v>
      </c>
      <c r="H989" s="46"/>
      <c r="I989" s="46"/>
      <c r="J989" s="46"/>
      <c r="K989" s="46"/>
      <c r="L989" s="46"/>
      <c r="M989" s="46"/>
      <c r="N989" s="46"/>
      <c r="O989" s="46"/>
      <c r="P989" s="46"/>
      <c r="Q989" s="46" t="n">
        <v>150</v>
      </c>
      <c r="R989" s="46" t="n">
        <v>5</v>
      </c>
      <c r="S989" s="48" t="n">
        <v>15</v>
      </c>
      <c r="U989" s="48" t="n">
        <v>103</v>
      </c>
      <c r="V989" s="48" t="n">
        <v>65</v>
      </c>
      <c r="W989" s="49"/>
      <c r="X989" s="48" t="n">
        <v>123</v>
      </c>
      <c r="Z989" s="75" t="n">
        <v>11</v>
      </c>
      <c r="AA989" s="46" t="n">
        <v>927</v>
      </c>
      <c r="AB989" s="46" t="n">
        <v>198</v>
      </c>
      <c r="AC989" s="50" t="n">
        <f aca="false">(AB989/AA989)*100</f>
        <v>21.3592233009709</v>
      </c>
    </row>
    <row r="990" s="42" customFormat="true" ht="12.75" hidden="false" customHeight="false" outlineLevel="0" collapsed="false">
      <c r="A990" s="45" t="s">
        <v>595</v>
      </c>
      <c r="B990" s="46" t="n">
        <v>111</v>
      </c>
      <c r="C990" s="46" t="n">
        <v>43</v>
      </c>
      <c r="D990" s="46" t="n">
        <v>5</v>
      </c>
      <c r="E990" s="46" t="n">
        <v>30</v>
      </c>
      <c r="F990" s="46" t="n">
        <v>3</v>
      </c>
      <c r="G990" s="46" t="n">
        <v>2</v>
      </c>
      <c r="H990" s="46"/>
      <c r="I990" s="46"/>
      <c r="J990" s="46"/>
      <c r="K990" s="46"/>
      <c r="L990" s="46"/>
      <c r="M990" s="46"/>
      <c r="N990" s="46"/>
      <c r="O990" s="46"/>
      <c r="P990" s="46"/>
      <c r="Q990" s="46" t="n">
        <v>143</v>
      </c>
      <c r="R990" s="46" t="n">
        <v>7</v>
      </c>
      <c r="S990" s="48" t="n">
        <v>25</v>
      </c>
      <c r="U990" s="48" t="n">
        <v>116</v>
      </c>
      <c r="V990" s="48" t="n">
        <v>66</v>
      </c>
      <c r="W990" s="49"/>
      <c r="X990" s="48" t="n">
        <v>124</v>
      </c>
      <c r="Z990" s="75" t="n">
        <v>6</v>
      </c>
      <c r="AA990" s="46" t="n">
        <v>976</v>
      </c>
      <c r="AB990" s="46" t="n">
        <v>205</v>
      </c>
      <c r="AC990" s="50" t="n">
        <f aca="false">(AB990/AA990)*100</f>
        <v>21.0040983606557</v>
      </c>
    </row>
    <row r="991" s="42" customFormat="true" ht="12.75" hidden="false" customHeight="false" outlineLevel="0" collapsed="false">
      <c r="A991" s="45" t="s">
        <v>596</v>
      </c>
      <c r="B991" s="46" t="n">
        <v>46</v>
      </c>
      <c r="C991" s="46" t="n">
        <v>20</v>
      </c>
      <c r="D991" s="46" t="n">
        <v>4</v>
      </c>
      <c r="E991" s="46" t="n">
        <v>15</v>
      </c>
      <c r="F991" s="46" t="n">
        <v>1</v>
      </c>
      <c r="G991" s="46" t="n">
        <v>1</v>
      </c>
      <c r="H991" s="46"/>
      <c r="I991" s="46"/>
      <c r="J991" s="46"/>
      <c r="K991" s="46"/>
      <c r="L991" s="46"/>
      <c r="M991" s="46"/>
      <c r="N991" s="46"/>
      <c r="O991" s="46"/>
      <c r="P991" s="46"/>
      <c r="Q991" s="46" t="n">
        <v>67</v>
      </c>
      <c r="R991" s="46" t="n">
        <v>5</v>
      </c>
      <c r="S991" s="48" t="n">
        <v>11</v>
      </c>
      <c r="U991" s="48" t="n">
        <v>50</v>
      </c>
      <c r="V991" s="48" t="n">
        <v>43</v>
      </c>
      <c r="W991" s="49"/>
      <c r="X991" s="48" t="n">
        <v>63</v>
      </c>
      <c r="Z991" s="75" t="n">
        <v>5</v>
      </c>
      <c r="AA991" s="46" t="n">
        <v>614</v>
      </c>
      <c r="AB991" s="46" t="n">
        <v>98</v>
      </c>
      <c r="AC991" s="50" t="n">
        <f aca="false">(AB991/AA991)*100</f>
        <v>15.9609120521173</v>
      </c>
    </row>
    <row r="992" s="42" customFormat="true" ht="12.75" hidden="false" customHeight="false" outlineLevel="0" collapsed="false">
      <c r="A992" s="45" t="s">
        <v>597</v>
      </c>
      <c r="B992" s="46" t="n">
        <v>102</v>
      </c>
      <c r="C992" s="46" t="n">
        <v>27</v>
      </c>
      <c r="D992" s="46" t="n">
        <v>11</v>
      </c>
      <c r="E992" s="46" t="n">
        <v>24</v>
      </c>
      <c r="F992" s="46" t="n">
        <v>0</v>
      </c>
      <c r="G992" s="46" t="n">
        <v>3</v>
      </c>
      <c r="H992" s="46"/>
      <c r="I992" s="46"/>
      <c r="J992" s="46"/>
      <c r="K992" s="46"/>
      <c r="L992" s="46"/>
      <c r="M992" s="46"/>
      <c r="N992" s="46"/>
      <c r="O992" s="46"/>
      <c r="P992" s="46"/>
      <c r="Q992" s="46" t="n">
        <v>136</v>
      </c>
      <c r="R992" s="46" t="n">
        <v>6</v>
      </c>
      <c r="S992" s="48" t="n">
        <v>20</v>
      </c>
      <c r="U992" s="48" t="n">
        <v>97</v>
      </c>
      <c r="V992" s="48" t="n">
        <v>73</v>
      </c>
      <c r="W992" s="49"/>
      <c r="X992" s="48" t="n">
        <v>118</v>
      </c>
      <c r="Z992" s="75" t="n">
        <v>11</v>
      </c>
      <c r="AA992" s="46" t="n">
        <v>977</v>
      </c>
      <c r="AB992" s="46" t="n">
        <v>204</v>
      </c>
      <c r="AC992" s="50" t="n">
        <f aca="false">(AB992/AA992)*100</f>
        <v>20.8802456499488</v>
      </c>
    </row>
    <row r="993" s="42" customFormat="true" ht="12.75" hidden="false" customHeight="false" outlineLevel="0" collapsed="false">
      <c r="A993" s="45" t="s">
        <v>598</v>
      </c>
      <c r="B993" s="46" t="n">
        <v>103</v>
      </c>
      <c r="C993" s="46" t="n">
        <v>27</v>
      </c>
      <c r="D993" s="46" t="n">
        <v>9</v>
      </c>
      <c r="E993" s="46" t="n">
        <v>32</v>
      </c>
      <c r="F993" s="46" t="n">
        <v>1</v>
      </c>
      <c r="G993" s="46" t="n">
        <v>4</v>
      </c>
      <c r="H993" s="46"/>
      <c r="I993" s="46"/>
      <c r="J993" s="46"/>
      <c r="K993" s="46"/>
      <c r="L993" s="46"/>
      <c r="M993" s="46"/>
      <c r="N993" s="46"/>
      <c r="O993" s="46"/>
      <c r="P993" s="46"/>
      <c r="Q993" s="46" t="n">
        <v>137</v>
      </c>
      <c r="R993" s="46" t="n">
        <v>3</v>
      </c>
      <c r="S993" s="48" t="n">
        <v>23</v>
      </c>
      <c r="U993" s="48" t="n">
        <v>95</v>
      </c>
      <c r="V993" s="48" t="n">
        <v>89</v>
      </c>
      <c r="W993" s="49"/>
      <c r="X993" s="48" t="n">
        <v>129</v>
      </c>
      <c r="Z993" s="75" t="n">
        <v>3</v>
      </c>
      <c r="AA993" s="46" t="n">
        <v>731</v>
      </c>
      <c r="AB993" s="46" t="n">
        <v>199</v>
      </c>
      <c r="AC993" s="50" t="n">
        <f aca="false">(AB993/AA993)*100</f>
        <v>27.2229822161423</v>
      </c>
    </row>
    <row r="994" s="42" customFormat="true" ht="12.75" hidden="false" customHeight="false" outlineLevel="0" collapsed="false">
      <c r="A994" s="45" t="s">
        <v>599</v>
      </c>
      <c r="B994" s="46" t="n">
        <v>59</v>
      </c>
      <c r="C994" s="46" t="n">
        <v>17</v>
      </c>
      <c r="D994" s="46" t="n">
        <v>6</v>
      </c>
      <c r="E994" s="46" t="n">
        <v>7</v>
      </c>
      <c r="F994" s="46" t="n">
        <v>1</v>
      </c>
      <c r="G994" s="46" t="n">
        <v>1</v>
      </c>
      <c r="H994" s="46"/>
      <c r="I994" s="46"/>
      <c r="J994" s="46"/>
      <c r="K994" s="46"/>
      <c r="L994" s="46"/>
      <c r="M994" s="46"/>
      <c r="N994" s="46"/>
      <c r="O994" s="46"/>
      <c r="P994" s="46"/>
      <c r="Q994" s="46" t="n">
        <v>77</v>
      </c>
      <c r="R994" s="46" t="n">
        <v>2</v>
      </c>
      <c r="S994" s="48" t="n">
        <v>9</v>
      </c>
      <c r="U994" s="48" t="n">
        <v>63</v>
      </c>
      <c r="V994" s="48" t="n">
        <v>26</v>
      </c>
      <c r="W994" s="49"/>
      <c r="X994" s="48" t="n">
        <v>66</v>
      </c>
      <c r="Z994" s="75" t="n">
        <v>3</v>
      </c>
      <c r="AA994" s="46" t="n">
        <v>385</v>
      </c>
      <c r="AB994" s="46" t="n">
        <v>100</v>
      </c>
      <c r="AC994" s="50" t="n">
        <f aca="false">(AB994/AA994)*100</f>
        <v>25.974025974026</v>
      </c>
    </row>
    <row r="995" s="42" customFormat="true" ht="12.75" hidden="false" customHeight="false" outlineLevel="0" collapsed="false">
      <c r="A995" s="45" t="s">
        <v>600</v>
      </c>
      <c r="B995" s="46" t="n">
        <v>52</v>
      </c>
      <c r="C995" s="46" t="n">
        <v>17</v>
      </c>
      <c r="D995" s="46" t="n">
        <v>3</v>
      </c>
      <c r="E995" s="46" t="n">
        <v>12</v>
      </c>
      <c r="F995" s="46" t="n">
        <v>1</v>
      </c>
      <c r="G995" s="46" t="n">
        <v>2</v>
      </c>
      <c r="H995" s="46"/>
      <c r="I995" s="46"/>
      <c r="J995" s="46"/>
      <c r="K995" s="46"/>
      <c r="L995" s="46"/>
      <c r="M995" s="46"/>
      <c r="N995" s="46"/>
      <c r="O995" s="46"/>
      <c r="P995" s="46"/>
      <c r="Q995" s="46" t="n">
        <v>67</v>
      </c>
      <c r="R995" s="46" t="n">
        <v>2</v>
      </c>
      <c r="S995" s="48" t="n">
        <v>13</v>
      </c>
      <c r="U995" s="48" t="n">
        <v>52</v>
      </c>
      <c r="V995" s="48" t="n">
        <v>27</v>
      </c>
      <c r="W995" s="49"/>
      <c r="X995" s="48" t="n">
        <v>55</v>
      </c>
      <c r="Z995" s="75" t="n">
        <v>13</v>
      </c>
      <c r="AA995" s="46" t="n">
        <v>463</v>
      </c>
      <c r="AB995" s="46" t="n">
        <v>93</v>
      </c>
      <c r="AC995" s="50" t="n">
        <f aca="false">(AB995/AA995)*100</f>
        <v>20.0863930885529</v>
      </c>
    </row>
    <row r="996" s="42" customFormat="true" ht="12.75" hidden="false" customHeight="false" outlineLevel="0" collapsed="false">
      <c r="A996" s="45" t="s">
        <v>601</v>
      </c>
      <c r="B996" s="46" t="n">
        <v>139</v>
      </c>
      <c r="C996" s="46" t="n">
        <v>23</v>
      </c>
      <c r="D996" s="46" t="n">
        <v>17</v>
      </c>
      <c r="E996" s="46" t="n">
        <v>28</v>
      </c>
      <c r="F996" s="46" t="n">
        <v>0</v>
      </c>
      <c r="G996" s="46" t="n">
        <v>1</v>
      </c>
      <c r="H996" s="46"/>
      <c r="I996" s="46"/>
      <c r="J996" s="46"/>
      <c r="K996" s="46"/>
      <c r="L996" s="46"/>
      <c r="M996" s="46"/>
      <c r="N996" s="46"/>
      <c r="O996" s="46"/>
      <c r="P996" s="46"/>
      <c r="Q996" s="46" t="n">
        <v>163</v>
      </c>
      <c r="R996" s="46" t="n">
        <v>6</v>
      </c>
      <c r="S996" s="48" t="n">
        <v>21</v>
      </c>
      <c r="U996" s="48" t="n">
        <v>121</v>
      </c>
      <c r="V996" s="48" t="n">
        <v>81</v>
      </c>
      <c r="W996" s="49"/>
      <c r="X996" s="48" t="n">
        <v>138</v>
      </c>
      <c r="Z996" s="75" t="n">
        <v>3</v>
      </c>
      <c r="AA996" s="46" t="n">
        <v>676</v>
      </c>
      <c r="AB996" s="46" t="n">
        <v>227</v>
      </c>
      <c r="AC996" s="50" t="n">
        <f aca="false">(AB996/AA996)*100</f>
        <v>33.5798816568047</v>
      </c>
    </row>
    <row r="997" s="42" customFormat="true" ht="12.75" hidden="false" customHeight="false" outlineLevel="0" collapsed="false">
      <c r="A997" s="45" t="s">
        <v>602</v>
      </c>
      <c r="B997" s="46" t="n">
        <v>101</v>
      </c>
      <c r="C997" s="46" t="n">
        <v>23</v>
      </c>
      <c r="D997" s="46" t="n">
        <v>6</v>
      </c>
      <c r="E997" s="46" t="n">
        <v>25</v>
      </c>
      <c r="F997" s="46" t="n">
        <v>1</v>
      </c>
      <c r="G997" s="46" t="n">
        <v>2</v>
      </c>
      <c r="H997" s="46"/>
      <c r="I997" s="46"/>
      <c r="J997" s="46"/>
      <c r="K997" s="46"/>
      <c r="L997" s="46"/>
      <c r="M997" s="46"/>
      <c r="N997" s="46"/>
      <c r="O997" s="46"/>
      <c r="P997" s="46"/>
      <c r="Q997" s="46" t="n">
        <v>118</v>
      </c>
      <c r="R997" s="46" t="n">
        <v>2</v>
      </c>
      <c r="S997" s="48" t="n">
        <v>23</v>
      </c>
      <c r="U997" s="48" t="n">
        <v>73</v>
      </c>
      <c r="V997" s="48" t="n">
        <v>81</v>
      </c>
      <c r="W997" s="49"/>
      <c r="X997" s="48" t="n">
        <v>98</v>
      </c>
      <c r="Z997" s="75" t="n">
        <v>4</v>
      </c>
      <c r="AA997" s="46" t="n">
        <v>537</v>
      </c>
      <c r="AB997" s="46" t="n">
        <v>173</v>
      </c>
      <c r="AC997" s="50" t="n">
        <f aca="false">(AB997/AA997)*100</f>
        <v>32.2160148975791</v>
      </c>
    </row>
    <row r="998" s="42" customFormat="true" ht="12.75" hidden="false" customHeight="false" outlineLevel="0" collapsed="false">
      <c r="A998" s="45" t="s">
        <v>603</v>
      </c>
      <c r="B998" s="46" t="n">
        <v>305</v>
      </c>
      <c r="C998" s="46" t="n">
        <v>69</v>
      </c>
      <c r="D998" s="46" t="n">
        <v>18</v>
      </c>
      <c r="E998" s="46" t="n">
        <v>41</v>
      </c>
      <c r="F998" s="46" t="n">
        <v>4</v>
      </c>
      <c r="G998" s="46" t="n">
        <v>0</v>
      </c>
      <c r="H998" s="46"/>
      <c r="I998" s="46"/>
      <c r="J998" s="46"/>
      <c r="K998" s="46"/>
      <c r="L998" s="46"/>
      <c r="M998" s="46"/>
      <c r="N998" s="46"/>
      <c r="O998" s="46"/>
      <c r="P998" s="46"/>
      <c r="Q998" s="46" t="n">
        <v>378</v>
      </c>
      <c r="R998" s="46" t="n">
        <v>11</v>
      </c>
      <c r="S998" s="48" t="n">
        <v>26</v>
      </c>
      <c r="U998" s="48" t="n">
        <v>258</v>
      </c>
      <c r="V998" s="48" t="n">
        <v>164</v>
      </c>
      <c r="W998" s="49"/>
      <c r="X998" s="48" t="n">
        <v>294</v>
      </c>
      <c r="Z998" s="75" t="n">
        <v>14</v>
      </c>
      <c r="AA998" s="46" t="n">
        <v>1527</v>
      </c>
      <c r="AB998" s="46" t="n">
        <v>488</v>
      </c>
      <c r="AC998" s="50" t="n">
        <f aca="false">(AB998/AA998)*100</f>
        <v>31.9580877537655</v>
      </c>
    </row>
    <row r="999" s="42" customFormat="true" ht="12.75" hidden="false" customHeight="false" outlineLevel="0" collapsed="false">
      <c r="A999" s="45" t="s">
        <v>604</v>
      </c>
      <c r="B999" s="46" t="n">
        <v>101</v>
      </c>
      <c r="C999" s="46" t="n">
        <v>24</v>
      </c>
      <c r="D999" s="46" t="n">
        <v>4</v>
      </c>
      <c r="E999" s="46" t="n">
        <v>14</v>
      </c>
      <c r="F999" s="46" t="n">
        <v>1</v>
      </c>
      <c r="G999" s="46" t="n">
        <v>0</v>
      </c>
      <c r="H999" s="46"/>
      <c r="I999" s="46"/>
      <c r="J999" s="46"/>
      <c r="K999" s="46"/>
      <c r="L999" s="46"/>
      <c r="M999" s="46"/>
      <c r="N999" s="46"/>
      <c r="O999" s="46"/>
      <c r="P999" s="46"/>
      <c r="Q999" s="46" t="n">
        <v>126</v>
      </c>
      <c r="R999" s="46" t="n">
        <v>3</v>
      </c>
      <c r="S999" s="48" t="n">
        <v>11</v>
      </c>
      <c r="U999" s="48" t="n">
        <v>93</v>
      </c>
      <c r="V999" s="48" t="n">
        <v>43</v>
      </c>
      <c r="W999" s="49"/>
      <c r="X999" s="48" t="n">
        <v>97</v>
      </c>
      <c r="Z999" s="75" t="n">
        <v>5</v>
      </c>
      <c r="AA999" s="46" t="n">
        <v>632</v>
      </c>
      <c r="AB999" s="46" t="n">
        <v>152</v>
      </c>
      <c r="AC999" s="50" t="n">
        <f aca="false">(AB999/AA999)*100</f>
        <v>24.0506329113924</v>
      </c>
    </row>
    <row r="1000" s="42" customFormat="true" ht="12.75" hidden="false" customHeight="false" outlineLevel="0" collapsed="false">
      <c r="A1000" s="45" t="s">
        <v>605</v>
      </c>
      <c r="B1000" s="46" t="n">
        <v>73</v>
      </c>
      <c r="C1000" s="46" t="n">
        <v>27</v>
      </c>
      <c r="D1000" s="46" t="n">
        <v>3</v>
      </c>
      <c r="E1000" s="46" t="n">
        <v>17</v>
      </c>
      <c r="F1000" s="46" t="n">
        <v>1</v>
      </c>
      <c r="G1000" s="46" t="n">
        <v>0</v>
      </c>
      <c r="H1000" s="46"/>
      <c r="I1000" s="46"/>
      <c r="J1000" s="46"/>
      <c r="K1000" s="46"/>
      <c r="L1000" s="46"/>
      <c r="M1000" s="46"/>
      <c r="N1000" s="46"/>
      <c r="O1000" s="46"/>
      <c r="P1000" s="46"/>
      <c r="Q1000" s="46" t="n">
        <v>101</v>
      </c>
      <c r="R1000" s="46" t="n">
        <v>1</v>
      </c>
      <c r="S1000" s="48" t="n">
        <v>13</v>
      </c>
      <c r="U1000" s="48" t="n">
        <v>74</v>
      </c>
      <c r="V1000" s="48" t="n">
        <v>38</v>
      </c>
      <c r="W1000" s="49"/>
      <c r="X1000" s="48" t="n">
        <v>82</v>
      </c>
      <c r="Z1000" s="75" t="n">
        <v>3</v>
      </c>
      <c r="AA1000" s="46" t="n">
        <v>610</v>
      </c>
      <c r="AB1000" s="46" t="n">
        <v>131</v>
      </c>
      <c r="AC1000" s="50" t="n">
        <f aca="false">(AB1000/AA1000)*100</f>
        <v>21.4754098360656</v>
      </c>
    </row>
    <row r="1001" s="42" customFormat="true" ht="13.5" hidden="false" customHeight="false" outlineLevel="0" collapsed="false">
      <c r="A1001" s="45" t="s">
        <v>606</v>
      </c>
      <c r="B1001" s="46" t="n">
        <v>51</v>
      </c>
      <c r="C1001" s="46" t="n">
        <v>15</v>
      </c>
      <c r="D1001" s="46" t="n">
        <v>7</v>
      </c>
      <c r="E1001" s="46" t="n">
        <v>11</v>
      </c>
      <c r="F1001" s="46" t="n">
        <v>1</v>
      </c>
      <c r="G1001" s="46" t="n">
        <v>2</v>
      </c>
      <c r="H1001" s="46"/>
      <c r="I1001" s="46"/>
      <c r="J1001" s="46"/>
      <c r="K1001" s="46"/>
      <c r="L1001" s="46"/>
      <c r="M1001" s="46"/>
      <c r="N1001" s="46"/>
      <c r="O1001" s="46"/>
      <c r="P1001" s="46"/>
      <c r="Q1001" s="46" t="n">
        <v>72</v>
      </c>
      <c r="R1001" s="46" t="n">
        <v>4</v>
      </c>
      <c r="S1001" s="48" t="n">
        <v>11</v>
      </c>
      <c r="U1001" s="48" t="n">
        <v>52</v>
      </c>
      <c r="V1001" s="48" t="n">
        <v>36</v>
      </c>
      <c r="W1001" s="49"/>
      <c r="X1001" s="48" t="n">
        <v>57</v>
      </c>
      <c r="Z1001" s="75" t="n">
        <v>2</v>
      </c>
      <c r="AA1001" s="46" t="n">
        <v>488</v>
      </c>
      <c r="AB1001" s="46" t="n">
        <v>93</v>
      </c>
      <c r="AC1001" s="50" t="n">
        <f aca="false">(AB1001/AA1001)*100</f>
        <v>19.0573770491803</v>
      </c>
    </row>
    <row r="1002" s="42" customFormat="true" ht="13.5" hidden="false" customHeight="false" outlineLevel="0" collapsed="false">
      <c r="A1002" s="40" t="s">
        <v>607</v>
      </c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U1002" s="69"/>
      <c r="V1002" s="69"/>
      <c r="W1002" s="70"/>
      <c r="X1002" s="69"/>
      <c r="Z1002" s="69"/>
      <c r="AA1002" s="69"/>
      <c r="AB1002" s="69"/>
      <c r="AC1002" s="71"/>
    </row>
    <row r="1003" s="42" customFormat="true" ht="12.75" hidden="false" customHeight="false" outlineLevel="0" collapsed="false">
      <c r="A1003" s="45" t="s">
        <v>608</v>
      </c>
      <c r="B1003" s="46" t="n">
        <v>77</v>
      </c>
      <c r="C1003" s="46" t="n">
        <v>18</v>
      </c>
      <c r="D1003" s="46" t="n">
        <v>8</v>
      </c>
      <c r="E1003" s="46" t="n">
        <v>17</v>
      </c>
      <c r="F1003" s="46" t="n">
        <v>2</v>
      </c>
      <c r="G1003" s="46" t="n">
        <v>1</v>
      </c>
      <c r="H1003" s="46"/>
      <c r="I1003" s="46"/>
      <c r="J1003" s="46"/>
      <c r="K1003" s="46"/>
      <c r="L1003" s="46"/>
      <c r="M1003" s="46"/>
      <c r="N1003" s="46"/>
      <c r="O1003" s="46"/>
      <c r="P1003" s="46"/>
      <c r="Q1003" s="46" t="n">
        <v>107</v>
      </c>
      <c r="R1003" s="46" t="n">
        <v>4</v>
      </c>
      <c r="S1003" s="48" t="n">
        <v>11</v>
      </c>
      <c r="U1003" s="48" t="n">
        <v>75</v>
      </c>
      <c r="V1003" s="48" t="n">
        <v>54</v>
      </c>
      <c r="W1003" s="49"/>
      <c r="X1003" s="48" t="n">
        <v>97</v>
      </c>
      <c r="Z1003" s="75" t="n">
        <v>5</v>
      </c>
      <c r="AA1003" s="46" t="n">
        <v>710</v>
      </c>
      <c r="AB1003" s="46" t="n">
        <v>137</v>
      </c>
      <c r="AC1003" s="50" t="n">
        <f aca="false">(AB1003/AA1003)*100</f>
        <v>19.2957746478873</v>
      </c>
    </row>
    <row r="1004" s="42" customFormat="true" ht="12.75" hidden="false" customHeight="false" outlineLevel="0" collapsed="false">
      <c r="A1004" s="45" t="s">
        <v>609</v>
      </c>
      <c r="B1004" s="46" t="n">
        <v>76</v>
      </c>
      <c r="C1004" s="46" t="n">
        <v>24</v>
      </c>
      <c r="D1004" s="46" t="n">
        <v>6</v>
      </c>
      <c r="E1004" s="46" t="n">
        <v>23</v>
      </c>
      <c r="F1004" s="46" t="n">
        <v>0</v>
      </c>
      <c r="G1004" s="46" t="n">
        <v>3</v>
      </c>
      <c r="H1004" s="46"/>
      <c r="I1004" s="46"/>
      <c r="J1004" s="46"/>
      <c r="K1004" s="46"/>
      <c r="L1004" s="46"/>
      <c r="M1004" s="46"/>
      <c r="N1004" s="46"/>
      <c r="O1004" s="46"/>
      <c r="P1004" s="46"/>
      <c r="Q1004" s="46" t="n">
        <v>105</v>
      </c>
      <c r="R1004" s="46" t="n">
        <v>15</v>
      </c>
      <c r="S1004" s="48" t="n">
        <v>9</v>
      </c>
      <c r="U1004" s="48" t="n">
        <v>84</v>
      </c>
      <c r="V1004" s="48" t="n">
        <v>42</v>
      </c>
      <c r="W1004" s="49"/>
      <c r="X1004" s="48" t="n">
        <v>108</v>
      </c>
      <c r="Z1004" s="75" t="n">
        <v>4</v>
      </c>
      <c r="AA1004" s="46" t="n">
        <v>979</v>
      </c>
      <c r="AB1004" s="46" t="n">
        <v>146</v>
      </c>
      <c r="AC1004" s="50" t="n">
        <f aca="false">(AB1004/AA1004)*100</f>
        <v>14.9131767109295</v>
      </c>
    </row>
    <row r="1005" s="42" customFormat="true" ht="12.75" hidden="false" customHeight="false" outlineLevel="0" collapsed="false">
      <c r="A1005" s="45" t="s">
        <v>610</v>
      </c>
      <c r="B1005" s="46" t="n">
        <v>214</v>
      </c>
      <c r="C1005" s="46" t="n">
        <v>67</v>
      </c>
      <c r="D1005" s="46" t="n">
        <v>20</v>
      </c>
      <c r="E1005" s="46" t="n">
        <v>27</v>
      </c>
      <c r="F1005" s="46" t="n">
        <v>3</v>
      </c>
      <c r="G1005" s="46" t="n">
        <v>5</v>
      </c>
      <c r="H1005" s="46"/>
      <c r="I1005" s="46"/>
      <c r="J1005" s="46"/>
      <c r="K1005" s="46"/>
      <c r="L1005" s="46"/>
      <c r="M1005" s="46"/>
      <c r="N1005" s="46"/>
      <c r="O1005" s="46"/>
      <c r="P1005" s="46"/>
      <c r="Q1005" s="46" t="n">
        <v>278</v>
      </c>
      <c r="R1005" s="46" t="n">
        <v>7</v>
      </c>
      <c r="S1005" s="48" t="n">
        <v>23</v>
      </c>
      <c r="U1005" s="48" t="n">
        <v>192</v>
      </c>
      <c r="V1005" s="48" t="n">
        <v>114</v>
      </c>
      <c r="W1005" s="49"/>
      <c r="X1005" s="48" t="n">
        <v>211</v>
      </c>
      <c r="Z1005" s="75" t="n">
        <v>14</v>
      </c>
      <c r="AA1005" s="46" t="n">
        <v>1271</v>
      </c>
      <c r="AB1005" s="46" t="n">
        <v>366</v>
      </c>
      <c r="AC1005" s="50" t="n">
        <f aca="false">(AB1005/AA1005)*100</f>
        <v>28.7962234461054</v>
      </c>
    </row>
    <row r="1006" s="42" customFormat="true" ht="12.75" hidden="false" customHeight="false" outlineLevel="0" collapsed="false">
      <c r="A1006" s="45" t="s">
        <v>611</v>
      </c>
      <c r="B1006" s="46" t="n">
        <v>14</v>
      </c>
      <c r="C1006" s="46" t="n">
        <v>3</v>
      </c>
      <c r="D1006" s="46" t="n">
        <v>0</v>
      </c>
      <c r="E1006" s="46" t="n">
        <v>4</v>
      </c>
      <c r="F1006" s="46" t="n">
        <v>1</v>
      </c>
      <c r="G1006" s="46" t="n">
        <v>0</v>
      </c>
      <c r="H1006" s="46"/>
      <c r="I1006" s="46"/>
      <c r="J1006" s="46"/>
      <c r="K1006" s="46"/>
      <c r="L1006" s="46"/>
      <c r="M1006" s="46"/>
      <c r="N1006" s="46"/>
      <c r="O1006" s="46"/>
      <c r="P1006" s="46"/>
      <c r="Q1006" s="46" t="n">
        <v>16</v>
      </c>
      <c r="R1006" s="46" t="n">
        <v>2</v>
      </c>
      <c r="S1006" s="48" t="n">
        <v>2</v>
      </c>
      <c r="U1006" s="48" t="n">
        <v>13</v>
      </c>
      <c r="V1006" s="48" t="n">
        <v>8</v>
      </c>
      <c r="W1006" s="49"/>
      <c r="X1006" s="48" t="n">
        <v>14</v>
      </c>
      <c r="Z1006" s="75" t="n">
        <v>1</v>
      </c>
      <c r="AA1006" s="46" t="n">
        <v>122</v>
      </c>
      <c r="AB1006" s="46" t="n">
        <v>25</v>
      </c>
      <c r="AC1006" s="50" t="n">
        <f aca="false">(AB1006/AA1006)*100</f>
        <v>20.4918032786885</v>
      </c>
    </row>
    <row r="1007" s="42" customFormat="true" ht="12.75" hidden="false" customHeight="false" outlineLevel="0" collapsed="false">
      <c r="A1007" s="45" t="s">
        <v>612</v>
      </c>
      <c r="B1007" s="46" t="n">
        <v>201</v>
      </c>
      <c r="C1007" s="46" t="n">
        <v>32</v>
      </c>
      <c r="D1007" s="46" t="n">
        <v>21</v>
      </c>
      <c r="E1007" s="46" t="n">
        <v>18</v>
      </c>
      <c r="F1007" s="46" t="n">
        <v>0</v>
      </c>
      <c r="G1007" s="46" t="n">
        <v>2</v>
      </c>
      <c r="H1007" s="46"/>
      <c r="I1007" s="46"/>
      <c r="J1007" s="46"/>
      <c r="K1007" s="46"/>
      <c r="L1007" s="46"/>
      <c r="M1007" s="46"/>
      <c r="N1007" s="46"/>
      <c r="O1007" s="46"/>
      <c r="P1007" s="46"/>
      <c r="Q1007" s="46" t="n">
        <v>249</v>
      </c>
      <c r="R1007" s="46" t="n">
        <v>0</v>
      </c>
      <c r="S1007" s="48" t="n">
        <v>15</v>
      </c>
      <c r="U1007" s="48" t="n">
        <v>178</v>
      </c>
      <c r="V1007" s="48" t="n">
        <v>86</v>
      </c>
      <c r="W1007" s="49"/>
      <c r="X1007" s="48" t="n">
        <v>201</v>
      </c>
      <c r="Z1007" s="75" t="n">
        <v>27</v>
      </c>
      <c r="AA1007" s="46" t="n">
        <v>1140</v>
      </c>
      <c r="AB1007" s="46" t="n">
        <v>289</v>
      </c>
      <c r="AC1007" s="50" t="n">
        <f aca="false">(AB1007/AA1007)*100</f>
        <v>25.3508771929825</v>
      </c>
    </row>
    <row r="1008" s="42" customFormat="true" ht="12.75" hidden="false" customHeight="false" outlineLevel="0" collapsed="false">
      <c r="A1008" s="45" t="s">
        <v>613</v>
      </c>
      <c r="B1008" s="46" t="n">
        <v>128</v>
      </c>
      <c r="C1008" s="46" t="n">
        <v>37</v>
      </c>
      <c r="D1008" s="46" t="n">
        <v>9</v>
      </c>
      <c r="E1008" s="46" t="n">
        <v>14</v>
      </c>
      <c r="F1008" s="46" t="n">
        <v>2</v>
      </c>
      <c r="G1008" s="46" t="n">
        <v>4</v>
      </c>
      <c r="H1008" s="46"/>
      <c r="I1008" s="46"/>
      <c r="J1008" s="46"/>
      <c r="K1008" s="46"/>
      <c r="L1008" s="46"/>
      <c r="M1008" s="46"/>
      <c r="N1008" s="46"/>
      <c r="O1008" s="46"/>
      <c r="P1008" s="46"/>
      <c r="Q1008" s="46" t="n">
        <v>157</v>
      </c>
      <c r="R1008" s="46" t="n">
        <v>3</v>
      </c>
      <c r="S1008" s="48" t="n">
        <v>11</v>
      </c>
      <c r="U1008" s="48" t="n">
        <v>130</v>
      </c>
      <c r="V1008" s="48" t="n">
        <v>55</v>
      </c>
      <c r="W1008" s="49"/>
      <c r="X1008" s="48" t="n">
        <v>119</v>
      </c>
      <c r="Z1008" s="75" t="n">
        <v>10</v>
      </c>
      <c r="AA1008" s="46" t="n">
        <v>818</v>
      </c>
      <c r="AB1008" s="46" t="n">
        <v>205</v>
      </c>
      <c r="AC1008" s="50" t="n">
        <f aca="false">(AB1008/AA1008)*100</f>
        <v>25.0611246943765</v>
      </c>
    </row>
    <row r="1009" s="42" customFormat="true" ht="12.75" hidden="false" customHeight="false" outlineLevel="0" collapsed="false">
      <c r="A1009" s="45" t="s">
        <v>614</v>
      </c>
      <c r="B1009" s="46" t="n">
        <v>71</v>
      </c>
      <c r="C1009" s="46" t="n">
        <v>27</v>
      </c>
      <c r="D1009" s="46" t="n">
        <v>4</v>
      </c>
      <c r="E1009" s="46" t="n">
        <v>14</v>
      </c>
      <c r="F1009" s="46" t="n">
        <v>0</v>
      </c>
      <c r="G1009" s="46" t="n">
        <v>0</v>
      </c>
      <c r="H1009" s="46"/>
      <c r="I1009" s="46"/>
      <c r="J1009" s="46"/>
      <c r="K1009" s="46"/>
      <c r="L1009" s="46"/>
      <c r="M1009" s="46"/>
      <c r="N1009" s="46"/>
      <c r="O1009" s="46"/>
      <c r="P1009" s="46"/>
      <c r="Q1009" s="46" t="n">
        <v>95</v>
      </c>
      <c r="R1009" s="46" t="n">
        <v>4</v>
      </c>
      <c r="S1009" s="48" t="n">
        <v>9</v>
      </c>
      <c r="U1009" s="48" t="n">
        <v>70</v>
      </c>
      <c r="V1009" s="48" t="n">
        <v>35</v>
      </c>
      <c r="W1009" s="49"/>
      <c r="X1009" s="48" t="n">
        <v>72</v>
      </c>
      <c r="Z1009" s="75" t="n">
        <v>2</v>
      </c>
      <c r="AA1009" s="46" t="n">
        <v>467</v>
      </c>
      <c r="AB1009" s="46" t="n">
        <v>127</v>
      </c>
      <c r="AC1009" s="50" t="n">
        <f aca="false">(AB1009/AA1009)*100</f>
        <v>27.1948608137045</v>
      </c>
    </row>
    <row r="1010" s="42" customFormat="true" ht="12.75" hidden="false" customHeight="false" outlineLevel="0" collapsed="false">
      <c r="A1010" s="45" t="s">
        <v>615</v>
      </c>
      <c r="B1010" s="46" t="n">
        <v>114</v>
      </c>
      <c r="C1010" s="46" t="n">
        <v>23</v>
      </c>
      <c r="D1010" s="46" t="n">
        <v>6</v>
      </c>
      <c r="E1010" s="46" t="n">
        <v>17</v>
      </c>
      <c r="F1010" s="46" t="n">
        <v>2</v>
      </c>
      <c r="G1010" s="46" t="n">
        <v>0</v>
      </c>
      <c r="H1010" s="46"/>
      <c r="I1010" s="46"/>
      <c r="J1010" s="46"/>
      <c r="K1010" s="46"/>
      <c r="L1010" s="46"/>
      <c r="M1010" s="46"/>
      <c r="N1010" s="46"/>
      <c r="O1010" s="46"/>
      <c r="P1010" s="46"/>
      <c r="Q1010" s="46" t="n">
        <v>139</v>
      </c>
      <c r="R1010" s="46" t="n">
        <v>3</v>
      </c>
      <c r="S1010" s="48" t="n">
        <v>14</v>
      </c>
      <c r="U1010" s="48" t="n">
        <v>106</v>
      </c>
      <c r="V1010" s="48" t="n">
        <v>52</v>
      </c>
      <c r="W1010" s="49"/>
      <c r="X1010" s="48" t="n">
        <v>120</v>
      </c>
      <c r="Z1010" s="75" t="n">
        <v>8</v>
      </c>
      <c r="AA1010" s="46" t="n">
        <v>570</v>
      </c>
      <c r="AB1010" s="46" t="n">
        <v>173</v>
      </c>
      <c r="AC1010" s="50" t="n">
        <f aca="false">(AB1010/AA1010)*100</f>
        <v>30.3508771929825</v>
      </c>
    </row>
    <row r="1011" s="42" customFormat="true" ht="12.75" hidden="false" customHeight="false" outlineLevel="0" collapsed="false">
      <c r="A1011" s="45" t="s">
        <v>616</v>
      </c>
      <c r="B1011" s="46" t="n">
        <v>103</v>
      </c>
      <c r="C1011" s="46" t="n">
        <v>22</v>
      </c>
      <c r="D1011" s="46" t="n">
        <v>6</v>
      </c>
      <c r="E1011" s="46" t="n">
        <v>14</v>
      </c>
      <c r="F1011" s="46" t="n">
        <v>2</v>
      </c>
      <c r="G1011" s="46" t="n">
        <v>4</v>
      </c>
      <c r="H1011" s="46"/>
      <c r="I1011" s="46"/>
      <c r="J1011" s="46"/>
      <c r="K1011" s="46"/>
      <c r="L1011" s="46"/>
      <c r="M1011" s="46"/>
      <c r="N1011" s="46"/>
      <c r="O1011" s="46"/>
      <c r="P1011" s="46"/>
      <c r="Q1011" s="46" t="n">
        <v>130</v>
      </c>
      <c r="R1011" s="46" t="n">
        <v>6</v>
      </c>
      <c r="S1011" s="48" t="n">
        <v>14</v>
      </c>
      <c r="U1011" s="48" t="n">
        <v>99</v>
      </c>
      <c r="V1011" s="48" t="n">
        <v>42</v>
      </c>
      <c r="W1011" s="49"/>
      <c r="X1011" s="48" t="n">
        <v>104</v>
      </c>
      <c r="Z1011" s="75" t="n">
        <v>2</v>
      </c>
      <c r="AA1011" s="46" t="n">
        <v>657</v>
      </c>
      <c r="AB1011" s="46" t="n">
        <v>168</v>
      </c>
      <c r="AC1011" s="50" t="n">
        <f aca="false">(AB1011/AA1011)*100</f>
        <v>25.5707762557078</v>
      </c>
    </row>
    <row r="1012" s="42" customFormat="true" ht="12.75" hidden="false" customHeight="false" outlineLevel="0" collapsed="false">
      <c r="A1012" s="45" t="s">
        <v>617</v>
      </c>
      <c r="B1012" s="46" t="n">
        <v>73</v>
      </c>
      <c r="C1012" s="46" t="n">
        <v>23</v>
      </c>
      <c r="D1012" s="46" t="n">
        <v>6</v>
      </c>
      <c r="E1012" s="46" t="n">
        <v>7</v>
      </c>
      <c r="F1012" s="46" t="n">
        <v>1</v>
      </c>
      <c r="G1012" s="46" t="n">
        <v>0</v>
      </c>
      <c r="H1012" s="46"/>
      <c r="I1012" s="46"/>
      <c r="J1012" s="46"/>
      <c r="K1012" s="46"/>
      <c r="L1012" s="46"/>
      <c r="M1012" s="46"/>
      <c r="N1012" s="46"/>
      <c r="O1012" s="46"/>
      <c r="P1012" s="46"/>
      <c r="Q1012" s="46" t="n">
        <v>93</v>
      </c>
      <c r="R1012" s="46" t="n">
        <v>3</v>
      </c>
      <c r="S1012" s="48" t="n">
        <v>4</v>
      </c>
      <c r="U1012" s="48" t="n">
        <v>78</v>
      </c>
      <c r="V1012" s="48" t="n">
        <v>28</v>
      </c>
      <c r="W1012" s="49"/>
      <c r="X1012" s="48" t="n">
        <v>74</v>
      </c>
      <c r="Z1012" s="75" t="n">
        <v>3</v>
      </c>
      <c r="AA1012" s="46" t="n">
        <v>533</v>
      </c>
      <c r="AB1012" s="46" t="n">
        <v>121</v>
      </c>
      <c r="AC1012" s="50" t="n">
        <f aca="false">(AB1012/AA1012)*100</f>
        <v>22.7016885553471</v>
      </c>
    </row>
    <row r="1013" s="42" customFormat="true" ht="12.75" hidden="false" customHeight="false" outlineLevel="0" collapsed="false">
      <c r="A1013" s="45" t="s">
        <v>618</v>
      </c>
      <c r="B1013" s="46" t="n">
        <v>73</v>
      </c>
      <c r="C1013" s="46" t="n">
        <v>11</v>
      </c>
      <c r="D1013" s="46" t="n">
        <v>9</v>
      </c>
      <c r="E1013" s="46" t="n">
        <v>9</v>
      </c>
      <c r="F1013" s="46" t="n">
        <v>0</v>
      </c>
      <c r="G1013" s="46" t="n">
        <v>4</v>
      </c>
      <c r="H1013" s="46"/>
      <c r="I1013" s="46"/>
      <c r="J1013" s="46"/>
      <c r="K1013" s="46"/>
      <c r="L1013" s="46"/>
      <c r="M1013" s="46"/>
      <c r="N1013" s="46"/>
      <c r="O1013" s="46"/>
      <c r="P1013" s="46"/>
      <c r="Q1013" s="46" t="n">
        <v>86</v>
      </c>
      <c r="R1013" s="46" t="n">
        <v>5</v>
      </c>
      <c r="S1013" s="48" t="n">
        <v>11</v>
      </c>
      <c r="U1013" s="48" t="n">
        <v>64</v>
      </c>
      <c r="V1013" s="48" t="n">
        <v>40</v>
      </c>
      <c r="W1013" s="49"/>
      <c r="X1013" s="48" t="n">
        <v>72</v>
      </c>
      <c r="Z1013" s="75" t="n">
        <v>4</v>
      </c>
      <c r="AA1013" s="46" t="n">
        <v>390</v>
      </c>
      <c r="AB1013" s="46" t="n">
        <v>123</v>
      </c>
      <c r="AC1013" s="50" t="n">
        <f aca="false">(AB1013/AA1013)*100</f>
        <v>31.5384615384615</v>
      </c>
    </row>
    <row r="1014" s="42" customFormat="true" ht="12.75" hidden="false" customHeight="false" outlineLevel="0" collapsed="false">
      <c r="A1014" s="45" t="s">
        <v>619</v>
      </c>
      <c r="B1014" s="46" t="n">
        <v>69</v>
      </c>
      <c r="C1014" s="46" t="n">
        <v>17</v>
      </c>
      <c r="D1014" s="46" t="n">
        <v>4</v>
      </c>
      <c r="E1014" s="46" t="n">
        <v>19</v>
      </c>
      <c r="F1014" s="46" t="n">
        <v>0</v>
      </c>
      <c r="G1014" s="46" t="n">
        <v>0</v>
      </c>
      <c r="H1014" s="46"/>
      <c r="I1014" s="46"/>
      <c r="J1014" s="46"/>
      <c r="K1014" s="46"/>
      <c r="L1014" s="46"/>
      <c r="M1014" s="46"/>
      <c r="N1014" s="46"/>
      <c r="O1014" s="46"/>
      <c r="P1014" s="46"/>
      <c r="Q1014" s="46" t="n">
        <v>83</v>
      </c>
      <c r="R1014" s="46" t="n">
        <v>4</v>
      </c>
      <c r="S1014" s="48" t="n">
        <v>14</v>
      </c>
      <c r="U1014" s="48" t="n">
        <v>64</v>
      </c>
      <c r="V1014" s="48" t="n">
        <v>38</v>
      </c>
      <c r="W1014" s="49"/>
      <c r="X1014" s="48" t="n">
        <v>75</v>
      </c>
      <c r="Z1014" s="75" t="n">
        <v>6</v>
      </c>
      <c r="AA1014" s="46" t="n">
        <v>618</v>
      </c>
      <c r="AB1014" s="46" t="n">
        <v>123</v>
      </c>
      <c r="AC1014" s="50" t="n">
        <f aca="false">(AB1014/AA1014)*100</f>
        <v>19.9029126213592</v>
      </c>
    </row>
    <row r="1015" s="42" customFormat="true" ht="12.75" hidden="false" customHeight="false" outlineLevel="0" collapsed="false">
      <c r="A1015" s="45" t="s">
        <v>620</v>
      </c>
      <c r="B1015" s="46" t="n">
        <v>35</v>
      </c>
      <c r="C1015" s="46" t="n">
        <v>6</v>
      </c>
      <c r="D1015" s="46" t="n">
        <v>5</v>
      </c>
      <c r="E1015" s="46" t="n">
        <v>7</v>
      </c>
      <c r="F1015" s="46" t="n">
        <v>0</v>
      </c>
      <c r="G1015" s="46" t="n">
        <v>1</v>
      </c>
      <c r="H1015" s="46"/>
      <c r="I1015" s="46"/>
      <c r="J1015" s="46"/>
      <c r="K1015" s="46"/>
      <c r="L1015" s="46"/>
      <c r="M1015" s="46"/>
      <c r="N1015" s="46"/>
      <c r="O1015" s="46"/>
      <c r="P1015" s="46"/>
      <c r="Q1015" s="46" t="n">
        <v>44</v>
      </c>
      <c r="R1015" s="46" t="n">
        <v>4</v>
      </c>
      <c r="S1015" s="48" t="n">
        <v>4</v>
      </c>
      <c r="U1015" s="48" t="n">
        <v>25</v>
      </c>
      <c r="V1015" s="48" t="n">
        <v>16</v>
      </c>
      <c r="W1015" s="49"/>
      <c r="X1015" s="48" t="n">
        <v>31</v>
      </c>
      <c r="Z1015" s="75" t="n">
        <v>1</v>
      </c>
      <c r="AA1015" s="46" t="n">
        <v>335</v>
      </c>
      <c r="AB1015" s="46" t="n">
        <v>59</v>
      </c>
      <c r="AC1015" s="50" t="n">
        <f aca="false">(AB1015/AA1015)*100</f>
        <v>17.6119402985075</v>
      </c>
    </row>
    <row r="1016" s="42" customFormat="true" ht="12.75" hidden="false" customHeight="false" outlineLevel="0" collapsed="false">
      <c r="A1016" s="45" t="s">
        <v>621</v>
      </c>
      <c r="B1016" s="46" t="n">
        <v>29</v>
      </c>
      <c r="C1016" s="46" t="n">
        <v>7</v>
      </c>
      <c r="D1016" s="46" t="n">
        <v>2</v>
      </c>
      <c r="E1016" s="46" t="n">
        <v>9</v>
      </c>
      <c r="F1016" s="46" t="n">
        <v>1</v>
      </c>
      <c r="G1016" s="46" t="n">
        <v>3</v>
      </c>
      <c r="H1016" s="46"/>
      <c r="I1016" s="46"/>
      <c r="J1016" s="46"/>
      <c r="K1016" s="46"/>
      <c r="L1016" s="46"/>
      <c r="M1016" s="46"/>
      <c r="N1016" s="46"/>
      <c r="O1016" s="46"/>
      <c r="P1016" s="46"/>
      <c r="Q1016" s="46" t="n">
        <v>37</v>
      </c>
      <c r="R1016" s="46" t="n">
        <v>3</v>
      </c>
      <c r="S1016" s="48" t="n">
        <v>8</v>
      </c>
      <c r="U1016" s="48" t="n">
        <v>32</v>
      </c>
      <c r="V1016" s="48" t="n">
        <v>21</v>
      </c>
      <c r="W1016" s="49"/>
      <c r="X1016" s="48" t="n">
        <v>35</v>
      </c>
      <c r="Z1016" s="75" t="n">
        <v>0</v>
      </c>
      <c r="AA1016" s="46" t="n">
        <v>222</v>
      </c>
      <c r="AB1016" s="46" t="n">
        <v>57</v>
      </c>
      <c r="AC1016" s="50" t="n">
        <f aca="false">(AB1016/AA1016)*100</f>
        <v>25.6756756756757</v>
      </c>
    </row>
    <row r="1017" s="42" customFormat="true" ht="12.75" hidden="false" customHeight="false" outlineLevel="0" collapsed="false">
      <c r="A1017" s="45" t="s">
        <v>622</v>
      </c>
      <c r="B1017" s="46" t="n">
        <v>88</v>
      </c>
      <c r="C1017" s="46" t="n">
        <v>25</v>
      </c>
      <c r="D1017" s="46" t="n">
        <v>6</v>
      </c>
      <c r="E1017" s="46" t="n">
        <v>16</v>
      </c>
      <c r="F1017" s="46" t="n">
        <v>4</v>
      </c>
      <c r="G1017" s="46" t="n">
        <v>1</v>
      </c>
      <c r="H1017" s="46"/>
      <c r="I1017" s="46"/>
      <c r="J1017" s="46"/>
      <c r="K1017" s="46"/>
      <c r="L1017" s="46"/>
      <c r="M1017" s="46"/>
      <c r="N1017" s="46"/>
      <c r="O1017" s="46"/>
      <c r="P1017" s="46"/>
      <c r="Q1017" s="46" t="n">
        <v>124</v>
      </c>
      <c r="R1017" s="46" t="n">
        <v>4</v>
      </c>
      <c r="S1017" s="48" t="n">
        <v>15</v>
      </c>
      <c r="U1017" s="48" t="n">
        <v>90</v>
      </c>
      <c r="V1017" s="48" t="n">
        <v>55</v>
      </c>
      <c r="W1017" s="49"/>
      <c r="X1017" s="48" t="n">
        <v>107</v>
      </c>
      <c r="Z1017" s="75" t="n">
        <v>9</v>
      </c>
      <c r="AA1017" s="46" t="n">
        <v>705</v>
      </c>
      <c r="AB1017" s="46" t="n">
        <v>166</v>
      </c>
      <c r="AC1017" s="50" t="n">
        <f aca="false">(AB1017/AA1017)*100</f>
        <v>23.5460992907801</v>
      </c>
    </row>
    <row r="1018" s="42" customFormat="true" ht="12.75" hidden="false" customHeight="false" outlineLevel="0" collapsed="false">
      <c r="A1018" s="45" t="s">
        <v>623</v>
      </c>
      <c r="B1018" s="46" t="n">
        <v>125</v>
      </c>
      <c r="C1018" s="46" t="n">
        <v>16</v>
      </c>
      <c r="D1018" s="46" t="n">
        <v>9</v>
      </c>
      <c r="E1018" s="46" t="n">
        <v>14</v>
      </c>
      <c r="F1018" s="46" t="n">
        <v>5</v>
      </c>
      <c r="G1018" s="46" t="n">
        <v>2</v>
      </c>
      <c r="H1018" s="46"/>
      <c r="I1018" s="46"/>
      <c r="J1018" s="46"/>
      <c r="K1018" s="46"/>
      <c r="L1018" s="46"/>
      <c r="M1018" s="46"/>
      <c r="N1018" s="46"/>
      <c r="O1018" s="46"/>
      <c r="P1018" s="46"/>
      <c r="Q1018" s="46" t="n">
        <v>143</v>
      </c>
      <c r="R1018" s="46" t="n">
        <v>2</v>
      </c>
      <c r="S1018" s="48" t="n">
        <v>15</v>
      </c>
      <c r="U1018" s="48" t="n">
        <v>129</v>
      </c>
      <c r="V1018" s="48" t="n">
        <v>45</v>
      </c>
      <c r="W1018" s="49"/>
      <c r="X1018" s="48" t="n">
        <v>102</v>
      </c>
      <c r="Z1018" s="75" t="n">
        <v>14</v>
      </c>
      <c r="AA1018" s="46" t="n">
        <v>456</v>
      </c>
      <c r="AB1018" s="46" t="n">
        <v>201</v>
      </c>
      <c r="AC1018" s="50" t="n">
        <f aca="false">(AB1018/AA1018)*100</f>
        <v>44.078947368421</v>
      </c>
    </row>
    <row r="1019" s="42" customFormat="true" ht="12.75" hidden="false" customHeight="false" outlineLevel="0" collapsed="false">
      <c r="A1019" s="45" t="s">
        <v>624</v>
      </c>
      <c r="B1019" s="46" t="n">
        <v>32</v>
      </c>
      <c r="C1019" s="46" t="n">
        <v>8</v>
      </c>
      <c r="D1019" s="46" t="n">
        <v>1</v>
      </c>
      <c r="E1019" s="46" t="n">
        <v>1</v>
      </c>
      <c r="F1019" s="46" t="n">
        <v>1</v>
      </c>
      <c r="G1019" s="46" t="n">
        <v>2</v>
      </c>
      <c r="H1019" s="46"/>
      <c r="I1019" s="46"/>
      <c r="J1019" s="46"/>
      <c r="K1019" s="46"/>
      <c r="L1019" s="46"/>
      <c r="M1019" s="46"/>
      <c r="N1019" s="46"/>
      <c r="O1019" s="46"/>
      <c r="P1019" s="46"/>
      <c r="Q1019" s="46" t="n">
        <v>37</v>
      </c>
      <c r="R1019" s="46" t="n">
        <v>2</v>
      </c>
      <c r="S1019" s="48" t="n">
        <v>2</v>
      </c>
      <c r="U1019" s="48" t="n">
        <v>21</v>
      </c>
      <c r="V1019" s="48" t="n">
        <v>12</v>
      </c>
      <c r="W1019" s="49"/>
      <c r="X1019" s="48" t="n">
        <v>25</v>
      </c>
      <c r="Z1019" s="75" t="n">
        <v>1</v>
      </c>
      <c r="AA1019" s="46" t="n">
        <v>177</v>
      </c>
      <c r="AB1019" s="46" t="n">
        <v>46</v>
      </c>
      <c r="AC1019" s="50" t="n">
        <f aca="false">(AB1019/AA1019)*100</f>
        <v>25.9887005649718</v>
      </c>
    </row>
    <row r="1020" s="42" customFormat="true" ht="12.75" hidden="false" customHeight="false" outlineLevel="0" collapsed="false">
      <c r="A1020" s="45" t="s">
        <v>625</v>
      </c>
      <c r="B1020" s="46" t="n">
        <v>119</v>
      </c>
      <c r="C1020" s="46" t="n">
        <v>22</v>
      </c>
      <c r="D1020" s="46" t="n">
        <v>5</v>
      </c>
      <c r="E1020" s="46" t="n">
        <v>11</v>
      </c>
      <c r="F1020" s="46" t="n">
        <v>2</v>
      </c>
      <c r="G1020" s="46" t="n">
        <v>0</v>
      </c>
      <c r="H1020" s="46"/>
      <c r="I1020" s="46"/>
      <c r="J1020" s="46"/>
      <c r="K1020" s="46"/>
      <c r="L1020" s="46"/>
      <c r="M1020" s="46"/>
      <c r="N1020" s="46"/>
      <c r="O1020" s="46"/>
      <c r="P1020" s="46"/>
      <c r="Q1020" s="46" t="n">
        <v>135</v>
      </c>
      <c r="R1020" s="46" t="n">
        <v>1</v>
      </c>
      <c r="S1020" s="48" t="n">
        <v>13</v>
      </c>
      <c r="U1020" s="48" t="n">
        <v>127</v>
      </c>
      <c r="V1020" s="48" t="n">
        <v>39</v>
      </c>
      <c r="W1020" s="49"/>
      <c r="X1020" s="48" t="n">
        <v>120</v>
      </c>
      <c r="Z1020" s="75" t="n">
        <v>9</v>
      </c>
      <c r="AA1020" s="46" t="n">
        <v>573</v>
      </c>
      <c r="AB1020" s="46" t="n">
        <v>171</v>
      </c>
      <c r="AC1020" s="50" t="n">
        <f aca="false">(AB1020/AA1020)*100</f>
        <v>29.8429319371728</v>
      </c>
    </row>
    <row r="1021" s="42" customFormat="true" ht="12.75" hidden="false" customHeight="false" outlineLevel="0" collapsed="false">
      <c r="A1021" s="45" t="s">
        <v>626</v>
      </c>
      <c r="B1021" s="46" t="n">
        <v>108</v>
      </c>
      <c r="C1021" s="46" t="n">
        <v>19</v>
      </c>
      <c r="D1021" s="46" t="n">
        <v>6</v>
      </c>
      <c r="E1021" s="46" t="n">
        <v>10</v>
      </c>
      <c r="F1021" s="46" t="n">
        <v>0</v>
      </c>
      <c r="G1021" s="46" t="n">
        <v>0</v>
      </c>
      <c r="H1021" s="46"/>
      <c r="I1021" s="46"/>
      <c r="J1021" s="46"/>
      <c r="K1021" s="46"/>
      <c r="L1021" s="46"/>
      <c r="M1021" s="46"/>
      <c r="N1021" s="46"/>
      <c r="O1021" s="46"/>
      <c r="P1021" s="46"/>
      <c r="Q1021" s="46" t="n">
        <v>126</v>
      </c>
      <c r="R1021" s="46" t="n">
        <v>3</v>
      </c>
      <c r="S1021" s="48" t="n">
        <v>6</v>
      </c>
      <c r="U1021" s="48" t="n">
        <v>92</v>
      </c>
      <c r="V1021" s="48" t="n">
        <v>35</v>
      </c>
      <c r="W1021" s="49"/>
      <c r="X1021" s="48" t="n">
        <v>93</v>
      </c>
      <c r="Z1021" s="75" t="n">
        <v>12</v>
      </c>
      <c r="AA1021" s="46" t="n">
        <v>711</v>
      </c>
      <c r="AB1021" s="46" t="n">
        <v>149</v>
      </c>
      <c r="AC1021" s="50" t="n">
        <f aca="false">(AB1021/AA1021)*100</f>
        <v>20.9563994374121</v>
      </c>
    </row>
    <row r="1022" s="42" customFormat="true" ht="12.75" hidden="false" customHeight="false" outlineLevel="0" collapsed="false">
      <c r="A1022" s="45" t="s">
        <v>627</v>
      </c>
      <c r="B1022" s="46" t="n">
        <v>142</v>
      </c>
      <c r="C1022" s="46" t="n">
        <v>48</v>
      </c>
      <c r="D1022" s="46" t="n">
        <v>14</v>
      </c>
      <c r="E1022" s="46" t="n">
        <v>22</v>
      </c>
      <c r="F1022" s="46" t="n">
        <v>1</v>
      </c>
      <c r="G1022" s="46" t="n">
        <v>2</v>
      </c>
      <c r="H1022" s="46"/>
      <c r="I1022" s="46"/>
      <c r="J1022" s="46"/>
      <c r="K1022" s="46"/>
      <c r="L1022" s="46"/>
      <c r="M1022" s="46"/>
      <c r="N1022" s="46"/>
      <c r="O1022" s="46"/>
      <c r="P1022" s="46"/>
      <c r="Q1022" s="46" t="n">
        <v>191</v>
      </c>
      <c r="R1022" s="46" t="n">
        <v>4</v>
      </c>
      <c r="S1022" s="48" t="n">
        <v>14</v>
      </c>
      <c r="U1022" s="48" t="n">
        <v>155</v>
      </c>
      <c r="V1022" s="48" t="n">
        <v>70</v>
      </c>
      <c r="W1022" s="49"/>
      <c r="X1022" s="48" t="n">
        <v>140</v>
      </c>
      <c r="Z1022" s="75" t="n">
        <v>15</v>
      </c>
      <c r="AA1022" s="46" t="n">
        <v>983</v>
      </c>
      <c r="AB1022" s="46" t="n">
        <v>247</v>
      </c>
      <c r="AC1022" s="50" t="n">
        <f aca="false">(AB1022/AA1022)*100</f>
        <v>25.1271617497457</v>
      </c>
    </row>
    <row r="1023" s="42" customFormat="true" ht="12.75" hidden="false" customHeight="false" outlineLevel="0" collapsed="false">
      <c r="A1023" s="45" t="s">
        <v>628</v>
      </c>
      <c r="B1023" s="46" t="n">
        <v>107</v>
      </c>
      <c r="C1023" s="46" t="n">
        <v>22</v>
      </c>
      <c r="D1023" s="46" t="n">
        <v>6</v>
      </c>
      <c r="E1023" s="46" t="n">
        <v>8</v>
      </c>
      <c r="F1023" s="46" t="n">
        <v>0</v>
      </c>
      <c r="G1023" s="46" t="n">
        <v>1</v>
      </c>
      <c r="H1023" s="46"/>
      <c r="I1023" s="46"/>
      <c r="J1023" s="46"/>
      <c r="K1023" s="46"/>
      <c r="L1023" s="46"/>
      <c r="M1023" s="46"/>
      <c r="N1023" s="46"/>
      <c r="O1023" s="46"/>
      <c r="P1023" s="46"/>
      <c r="Q1023" s="46" t="n">
        <v>127</v>
      </c>
      <c r="R1023" s="46" t="n">
        <v>1</v>
      </c>
      <c r="S1023" s="48" t="n">
        <v>8</v>
      </c>
      <c r="U1023" s="48" t="n">
        <v>92</v>
      </c>
      <c r="V1023" s="48" t="n">
        <v>48</v>
      </c>
      <c r="W1023" s="49"/>
      <c r="X1023" s="48" t="n">
        <v>106</v>
      </c>
      <c r="Z1023" s="75" t="n">
        <v>11</v>
      </c>
      <c r="AA1023" s="46" t="n">
        <v>675</v>
      </c>
      <c r="AB1023" s="46" t="n">
        <v>157</v>
      </c>
      <c r="AC1023" s="50" t="n">
        <f aca="false">(AB1023/AA1023)*100</f>
        <v>23.2592592592593</v>
      </c>
    </row>
    <row r="1024" s="42" customFormat="true" ht="12.75" hidden="false" customHeight="false" outlineLevel="0" collapsed="false">
      <c r="A1024" s="45" t="s">
        <v>629</v>
      </c>
      <c r="B1024" s="46" t="n">
        <v>115</v>
      </c>
      <c r="C1024" s="46" t="n">
        <v>35</v>
      </c>
      <c r="D1024" s="46" t="n">
        <v>8</v>
      </c>
      <c r="E1024" s="46" t="n">
        <v>20</v>
      </c>
      <c r="F1024" s="46" t="n">
        <v>0</v>
      </c>
      <c r="G1024" s="46" t="n">
        <v>1</v>
      </c>
      <c r="H1024" s="46"/>
      <c r="I1024" s="46"/>
      <c r="J1024" s="46"/>
      <c r="K1024" s="46"/>
      <c r="L1024" s="46"/>
      <c r="M1024" s="46"/>
      <c r="N1024" s="46"/>
      <c r="O1024" s="46"/>
      <c r="P1024" s="46"/>
      <c r="Q1024" s="46" t="n">
        <v>143</v>
      </c>
      <c r="R1024" s="46" t="n">
        <v>4</v>
      </c>
      <c r="S1024" s="48" t="n">
        <v>11</v>
      </c>
      <c r="U1024" s="48" t="n">
        <v>121</v>
      </c>
      <c r="V1024" s="48" t="n">
        <v>44</v>
      </c>
      <c r="W1024" s="49"/>
      <c r="X1024" s="48" t="n">
        <v>96</v>
      </c>
      <c r="Z1024" s="75" t="n">
        <v>3</v>
      </c>
      <c r="AA1024" s="46" t="n">
        <v>1020</v>
      </c>
      <c r="AB1024" s="46" t="n">
        <v>194</v>
      </c>
      <c r="AC1024" s="50" t="n">
        <f aca="false">(AB1024/AA1024)*100</f>
        <v>19.0196078431373</v>
      </c>
    </row>
    <row r="1025" s="42" customFormat="true" ht="12.75" hidden="false" customHeight="false" outlineLevel="0" collapsed="false">
      <c r="A1025" s="45" t="s">
        <v>630</v>
      </c>
      <c r="B1025" s="46" t="n">
        <v>108</v>
      </c>
      <c r="C1025" s="46" t="n">
        <v>30</v>
      </c>
      <c r="D1025" s="46" t="n">
        <v>3</v>
      </c>
      <c r="E1025" s="46" t="n">
        <v>8</v>
      </c>
      <c r="F1025" s="46" t="n">
        <v>1</v>
      </c>
      <c r="G1025" s="46" t="n">
        <v>0</v>
      </c>
      <c r="H1025" s="46"/>
      <c r="I1025" s="46"/>
      <c r="J1025" s="46"/>
      <c r="K1025" s="46"/>
      <c r="L1025" s="46"/>
      <c r="M1025" s="46"/>
      <c r="N1025" s="46"/>
      <c r="O1025" s="46"/>
      <c r="P1025" s="46"/>
      <c r="Q1025" s="46" t="n">
        <v>133</v>
      </c>
      <c r="R1025" s="46" t="n">
        <v>4</v>
      </c>
      <c r="S1025" s="48" t="n">
        <v>4</v>
      </c>
      <c r="U1025" s="48" t="n">
        <v>115</v>
      </c>
      <c r="V1025" s="48" t="n">
        <v>27</v>
      </c>
      <c r="W1025" s="49"/>
      <c r="X1025" s="48" t="n">
        <v>92</v>
      </c>
      <c r="Z1025" s="75" t="n">
        <v>9</v>
      </c>
      <c r="AA1025" s="46" t="n">
        <v>544</v>
      </c>
      <c r="AB1025" s="46" t="n">
        <v>162</v>
      </c>
      <c r="AC1025" s="50" t="n">
        <f aca="false">(AB1025/AA1025)*100</f>
        <v>29.7794117647059</v>
      </c>
    </row>
    <row r="1026" s="42" customFormat="true" ht="12.75" hidden="false" customHeight="false" outlineLevel="0" collapsed="false">
      <c r="A1026" s="45" t="s">
        <v>631</v>
      </c>
      <c r="B1026" s="46" t="n">
        <v>85</v>
      </c>
      <c r="C1026" s="46" t="n">
        <v>28</v>
      </c>
      <c r="D1026" s="46" t="n">
        <v>6</v>
      </c>
      <c r="E1026" s="46" t="n">
        <v>14</v>
      </c>
      <c r="F1026" s="46" t="n">
        <v>0</v>
      </c>
      <c r="G1026" s="46" t="n">
        <v>2</v>
      </c>
      <c r="H1026" s="46"/>
      <c r="I1026" s="46"/>
      <c r="J1026" s="46"/>
      <c r="K1026" s="46"/>
      <c r="L1026" s="46"/>
      <c r="M1026" s="46"/>
      <c r="N1026" s="46"/>
      <c r="O1026" s="46"/>
      <c r="P1026" s="46"/>
      <c r="Q1026" s="46" t="n">
        <v>113</v>
      </c>
      <c r="R1026" s="46" t="n">
        <v>3</v>
      </c>
      <c r="S1026" s="48" t="n">
        <v>13</v>
      </c>
      <c r="U1026" s="48" t="n">
        <v>75</v>
      </c>
      <c r="V1026" s="48" t="n">
        <v>42</v>
      </c>
      <c r="W1026" s="49"/>
      <c r="X1026" s="48" t="n">
        <v>88</v>
      </c>
      <c r="Z1026" s="75" t="n">
        <v>4</v>
      </c>
      <c r="AA1026" s="46" t="n">
        <v>661</v>
      </c>
      <c r="AB1026" s="46" t="n">
        <v>144</v>
      </c>
      <c r="AC1026" s="50" t="n">
        <f aca="false">(AB1026/AA1026)*100</f>
        <v>21.78517397882</v>
      </c>
    </row>
    <row r="1027" s="42" customFormat="true" ht="12.75" hidden="false" customHeight="false" outlineLevel="0" collapsed="false">
      <c r="A1027" s="45" t="s">
        <v>632</v>
      </c>
      <c r="B1027" s="46" t="n">
        <v>165</v>
      </c>
      <c r="C1027" s="46" t="n">
        <v>26</v>
      </c>
      <c r="D1027" s="46" t="n">
        <v>3</v>
      </c>
      <c r="E1027" s="46" t="n">
        <v>10</v>
      </c>
      <c r="F1027" s="46" t="n">
        <v>2</v>
      </c>
      <c r="G1027" s="46" t="n">
        <v>1</v>
      </c>
      <c r="H1027" s="46"/>
      <c r="I1027" s="46"/>
      <c r="J1027" s="46"/>
      <c r="K1027" s="46"/>
      <c r="L1027" s="46"/>
      <c r="M1027" s="46"/>
      <c r="N1027" s="46"/>
      <c r="O1027" s="46"/>
      <c r="P1027" s="46"/>
      <c r="Q1027" s="46" t="n">
        <v>195</v>
      </c>
      <c r="R1027" s="46" t="n">
        <v>4</v>
      </c>
      <c r="S1027" s="48" t="n">
        <v>9</v>
      </c>
      <c r="U1027" s="48" t="n">
        <v>141</v>
      </c>
      <c r="V1027" s="48" t="n">
        <v>40</v>
      </c>
      <c r="W1027" s="49"/>
      <c r="X1027" s="48" t="n">
        <v>130</v>
      </c>
      <c r="Z1027" s="75" t="n">
        <v>4</v>
      </c>
      <c r="AA1027" s="46" t="n">
        <v>933</v>
      </c>
      <c r="AB1027" s="46" t="n">
        <v>221</v>
      </c>
      <c r="AC1027" s="50" t="n">
        <f aca="false">(AB1027/AA1027)*100</f>
        <v>23.6870310825295</v>
      </c>
    </row>
    <row r="1028" s="42" customFormat="true" ht="12.75" hidden="false" customHeight="false" outlineLevel="0" collapsed="false">
      <c r="A1028" s="45" t="s">
        <v>633</v>
      </c>
      <c r="B1028" s="46" t="n">
        <v>68</v>
      </c>
      <c r="C1028" s="46" t="n">
        <v>15</v>
      </c>
      <c r="D1028" s="46" t="n">
        <v>4</v>
      </c>
      <c r="E1028" s="46" t="n">
        <v>5</v>
      </c>
      <c r="F1028" s="46" t="n">
        <v>1</v>
      </c>
      <c r="G1028" s="46" t="n">
        <v>1</v>
      </c>
      <c r="H1028" s="46"/>
      <c r="I1028" s="46"/>
      <c r="J1028" s="46"/>
      <c r="K1028" s="46"/>
      <c r="L1028" s="46"/>
      <c r="M1028" s="46"/>
      <c r="N1028" s="46"/>
      <c r="O1028" s="46"/>
      <c r="P1028" s="46"/>
      <c r="Q1028" s="46" t="n">
        <v>84</v>
      </c>
      <c r="R1028" s="46" t="n">
        <v>1</v>
      </c>
      <c r="S1028" s="48" t="n">
        <v>4</v>
      </c>
      <c r="U1028" s="48" t="n">
        <v>70</v>
      </c>
      <c r="V1028" s="48" t="n">
        <v>22</v>
      </c>
      <c r="W1028" s="49"/>
      <c r="X1028" s="48" t="n">
        <v>67</v>
      </c>
      <c r="Z1028" s="75" t="n">
        <v>9</v>
      </c>
      <c r="AA1028" s="46" t="n">
        <v>399</v>
      </c>
      <c r="AB1028" s="46" t="n">
        <v>101</v>
      </c>
      <c r="AC1028" s="50" t="n">
        <f aca="false">(AB1028/AA1028)*100</f>
        <v>25.31328320802</v>
      </c>
    </row>
    <row r="1029" s="42" customFormat="true" ht="12.75" hidden="false" customHeight="false" outlineLevel="0" collapsed="false">
      <c r="A1029" s="45" t="s">
        <v>634</v>
      </c>
      <c r="B1029" s="46" t="n">
        <v>58</v>
      </c>
      <c r="C1029" s="46" t="n">
        <v>7</v>
      </c>
      <c r="D1029" s="46" t="n">
        <v>1</v>
      </c>
      <c r="E1029" s="46" t="n">
        <v>4</v>
      </c>
      <c r="F1029" s="46" t="n">
        <v>0</v>
      </c>
      <c r="G1029" s="46" t="n">
        <v>0</v>
      </c>
      <c r="H1029" s="46"/>
      <c r="I1029" s="46"/>
      <c r="J1029" s="46"/>
      <c r="K1029" s="46"/>
      <c r="L1029" s="46"/>
      <c r="M1029" s="46"/>
      <c r="N1029" s="46"/>
      <c r="O1029" s="46"/>
      <c r="P1029" s="46"/>
      <c r="Q1029" s="46" t="n">
        <v>61</v>
      </c>
      <c r="R1029" s="46" t="n">
        <v>1</v>
      </c>
      <c r="S1029" s="48" t="n">
        <v>0</v>
      </c>
      <c r="U1029" s="48" t="n">
        <v>59</v>
      </c>
      <c r="V1029" s="48" t="n">
        <v>15</v>
      </c>
      <c r="W1029" s="49"/>
      <c r="X1029" s="48" t="n">
        <v>55</v>
      </c>
      <c r="Z1029" s="75" t="n">
        <v>2</v>
      </c>
      <c r="AA1029" s="46" t="n">
        <v>254</v>
      </c>
      <c r="AB1029" s="46" t="n">
        <v>76</v>
      </c>
      <c r="AC1029" s="50" t="n">
        <f aca="false">(AB1029/AA1029)*100</f>
        <v>29.9212598425197</v>
      </c>
    </row>
    <row r="1030" s="42" customFormat="true" ht="12.75" hidden="false" customHeight="false" outlineLevel="0" collapsed="false">
      <c r="A1030" s="45" t="s">
        <v>635</v>
      </c>
      <c r="B1030" s="46" t="n">
        <v>54</v>
      </c>
      <c r="C1030" s="46" t="n">
        <v>9</v>
      </c>
      <c r="D1030" s="46" t="n">
        <v>4</v>
      </c>
      <c r="E1030" s="46" t="n">
        <v>6</v>
      </c>
      <c r="F1030" s="46" t="n">
        <v>0</v>
      </c>
      <c r="G1030" s="46" t="n">
        <v>0</v>
      </c>
      <c r="H1030" s="46"/>
      <c r="I1030" s="46"/>
      <c r="J1030" s="46"/>
      <c r="K1030" s="46"/>
      <c r="L1030" s="46"/>
      <c r="M1030" s="46"/>
      <c r="N1030" s="46"/>
      <c r="O1030" s="46"/>
      <c r="P1030" s="46"/>
      <c r="Q1030" s="46" t="n">
        <v>70</v>
      </c>
      <c r="R1030" s="46" t="n">
        <v>3</v>
      </c>
      <c r="S1030" s="48" t="n">
        <v>4</v>
      </c>
      <c r="U1030" s="48" t="n">
        <v>49</v>
      </c>
      <c r="V1030" s="48" t="n">
        <v>15</v>
      </c>
      <c r="W1030" s="49"/>
      <c r="X1030" s="48" t="n">
        <v>46</v>
      </c>
      <c r="Z1030" s="75" t="n">
        <v>2</v>
      </c>
      <c r="AA1030" s="46" t="n">
        <v>458</v>
      </c>
      <c r="AB1030" s="46" t="n">
        <v>87</v>
      </c>
      <c r="AC1030" s="50" t="n">
        <f aca="false">(AB1030/AA1030)*100</f>
        <v>18.9956331877729</v>
      </c>
    </row>
    <row r="1031" s="55" customFormat="true" ht="12.75" hidden="false" customHeight="false" outlineLevel="0" collapsed="false">
      <c r="A1031" s="52" t="s">
        <v>43</v>
      </c>
      <c r="B1031" s="53" t="n">
        <f aca="false">SUM(B986:B1030)</f>
        <v>4181</v>
      </c>
      <c r="C1031" s="53" t="n">
        <f aca="false">SUM(C986:C1030)</f>
        <v>1044</v>
      </c>
      <c r="D1031" s="53" t="n">
        <f aca="false">SUM(D986:D1030)</f>
        <v>301</v>
      </c>
      <c r="E1031" s="53" t="n">
        <f aca="false">SUM(E986:E1030)</f>
        <v>669</v>
      </c>
      <c r="F1031" s="53" t="n">
        <f aca="false">SUM(F986:F1030)</f>
        <v>52</v>
      </c>
      <c r="G1031" s="53" t="n">
        <f aca="false">SUM(G986:G1030)</f>
        <v>60</v>
      </c>
      <c r="H1031" s="53" t="n">
        <f aca="false">SUM(H986:H1030)</f>
        <v>0</v>
      </c>
      <c r="I1031" s="53" t="n">
        <f aca="false">SUM(I986:I1030)</f>
        <v>0</v>
      </c>
      <c r="J1031" s="53" t="n">
        <f aca="false">SUM(J986:J1030)</f>
        <v>0</v>
      </c>
      <c r="K1031" s="53" t="n">
        <f aca="false">SUM(K986:K1030)</f>
        <v>0</v>
      </c>
      <c r="L1031" s="53" t="n">
        <f aca="false">SUM(L986:L1030)</f>
        <v>0</v>
      </c>
      <c r="M1031" s="53" t="n">
        <f aca="false">SUM(M986:M1030)</f>
        <v>0</v>
      </c>
      <c r="N1031" s="53" t="n">
        <f aca="false">SUM(N986:N1030)</f>
        <v>0</v>
      </c>
      <c r="O1031" s="53" t="n">
        <f aca="false">SUM(O986:O1030)</f>
        <v>0</v>
      </c>
      <c r="P1031" s="53" t="n">
        <f aca="false">SUM(P986:P1030)</f>
        <v>0</v>
      </c>
      <c r="Q1031" s="53" t="n">
        <f aca="false">SUM(Q986:Q1030)</f>
        <v>5259</v>
      </c>
      <c r="R1031" s="53" t="n">
        <f aca="false">SUM(R986:R1030)</f>
        <v>171</v>
      </c>
      <c r="S1031" s="54" t="n">
        <f aca="false">SUM(S986:S1030)</f>
        <v>518</v>
      </c>
      <c r="U1031" s="56" t="n">
        <f aca="false">SUM(U986:U1030)</f>
        <v>3958</v>
      </c>
      <c r="V1031" s="73" t="n">
        <f aca="false">SUM(V986:V1030)</f>
        <v>2089</v>
      </c>
      <c r="W1031" s="57"/>
      <c r="X1031" s="54" t="n">
        <f aca="false">SUM(X986:X1030)</f>
        <v>4242</v>
      </c>
      <c r="Z1031" s="53" t="n">
        <f aca="false">SUM(Z986:Z1030)</f>
        <v>288</v>
      </c>
      <c r="AA1031" s="53" t="n">
        <f aca="false">SUM(AA986:AA1030)</f>
        <v>28606</v>
      </c>
      <c r="AB1031" s="58" t="n">
        <f aca="false">SUM(AB986:AB1030)</f>
        <v>6935</v>
      </c>
      <c r="AC1031" s="59" t="n">
        <f aca="false">(AB1031/AA1031)*100</f>
        <v>24.243165769419</v>
      </c>
    </row>
    <row r="1032" s="42" customFormat="true" ht="13.5" hidden="false" customHeight="false" outlineLevel="0" collapsed="false">
      <c r="A1032" s="74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U1032" s="2"/>
      <c r="V1032" s="2"/>
      <c r="W1032" s="2"/>
      <c r="X1032" s="2"/>
      <c r="Z1032" s="61"/>
      <c r="AA1032" s="61"/>
      <c r="AB1032" s="61"/>
      <c r="AC1032" s="5"/>
    </row>
    <row r="1033" s="42" customFormat="true" ht="13.5" hidden="false" customHeight="false" outlineLevel="0" collapsed="false">
      <c r="A1033" s="62" t="s">
        <v>636</v>
      </c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U1033" s="63"/>
      <c r="V1033" s="63"/>
      <c r="W1033" s="64"/>
      <c r="X1033" s="63"/>
      <c r="Z1033" s="63"/>
      <c r="AA1033" s="63"/>
      <c r="AB1033" s="63"/>
      <c r="AC1033" s="65"/>
    </row>
    <row r="1034" s="42" customFormat="true" ht="12.75" hidden="false" customHeight="false" outlineLevel="0" collapsed="false">
      <c r="A1034" s="45" t="s">
        <v>637</v>
      </c>
      <c r="B1034" s="46" t="n">
        <v>77</v>
      </c>
      <c r="C1034" s="46" t="n">
        <v>14</v>
      </c>
      <c r="D1034" s="46" t="n">
        <v>13</v>
      </c>
      <c r="E1034" s="46" t="n">
        <v>2</v>
      </c>
      <c r="F1034" s="46" t="n">
        <v>0</v>
      </c>
      <c r="G1034" s="46" t="n">
        <v>0</v>
      </c>
      <c r="H1034" s="46" t="n">
        <v>0</v>
      </c>
      <c r="I1034" s="46" t="n">
        <v>3</v>
      </c>
      <c r="J1034" s="46" t="n">
        <v>17</v>
      </c>
      <c r="K1034" s="46" t="n">
        <v>21</v>
      </c>
      <c r="L1034" s="46" t="n">
        <v>59</v>
      </c>
      <c r="M1034" s="46" t="n">
        <v>2</v>
      </c>
      <c r="N1034" s="46" t="n">
        <v>2</v>
      </c>
      <c r="O1034" s="46" t="n">
        <v>2</v>
      </c>
      <c r="P1034" s="46" t="n">
        <v>2</v>
      </c>
      <c r="Q1034" s="46"/>
      <c r="R1034" s="46"/>
      <c r="S1034" s="48"/>
      <c r="U1034" s="48" t="n">
        <v>78</v>
      </c>
      <c r="V1034" s="48" t="n">
        <v>30</v>
      </c>
      <c r="W1034" s="49"/>
      <c r="X1034" s="48" t="n">
        <v>74</v>
      </c>
      <c r="Z1034" s="75" t="n">
        <v>15</v>
      </c>
      <c r="AA1034" s="46" t="n">
        <v>313</v>
      </c>
      <c r="AB1034" s="46" t="n">
        <v>118</v>
      </c>
      <c r="AC1034" s="50" t="n">
        <f aca="false">(AB1034/AA1034)*100</f>
        <v>37.6996805111821</v>
      </c>
    </row>
    <row r="1035" s="42" customFormat="true" ht="12.75" hidden="false" customHeight="false" outlineLevel="0" collapsed="false">
      <c r="A1035" s="45" t="s">
        <v>638</v>
      </c>
      <c r="B1035" s="46" t="n">
        <v>225</v>
      </c>
      <c r="C1035" s="46" t="n">
        <v>30</v>
      </c>
      <c r="D1035" s="46" t="n">
        <v>33</v>
      </c>
      <c r="E1035" s="46" t="n">
        <v>8</v>
      </c>
      <c r="F1035" s="46" t="n">
        <v>0</v>
      </c>
      <c r="G1035" s="46" t="n">
        <v>0</v>
      </c>
      <c r="H1035" s="46" t="n">
        <v>8</v>
      </c>
      <c r="I1035" s="46" t="n">
        <v>2</v>
      </c>
      <c r="J1035" s="46" t="n">
        <v>60</v>
      </c>
      <c r="K1035" s="46" t="n">
        <v>80</v>
      </c>
      <c r="L1035" s="46" t="n">
        <v>129</v>
      </c>
      <c r="M1035" s="46" t="n">
        <v>4</v>
      </c>
      <c r="N1035" s="46" t="n">
        <v>2</v>
      </c>
      <c r="O1035" s="46" t="n">
        <v>4</v>
      </c>
      <c r="P1035" s="46" t="n">
        <v>5</v>
      </c>
      <c r="Q1035" s="46"/>
      <c r="R1035" s="46"/>
      <c r="S1035" s="48"/>
      <c r="U1035" s="48" t="n">
        <v>175</v>
      </c>
      <c r="V1035" s="48" t="n">
        <v>111</v>
      </c>
      <c r="W1035" s="49"/>
      <c r="X1035" s="48" t="n">
        <v>224</v>
      </c>
      <c r="Z1035" s="75" t="n">
        <v>28</v>
      </c>
      <c r="AA1035" s="46" t="n">
        <v>724</v>
      </c>
      <c r="AB1035" s="46" t="n">
        <v>326</v>
      </c>
      <c r="AC1035" s="50" t="n">
        <f aca="false">(AB1035/AA1035)*100</f>
        <v>45.0276243093923</v>
      </c>
    </row>
    <row r="1036" s="42" customFormat="true" ht="12.75" hidden="false" customHeight="false" outlineLevel="0" collapsed="false">
      <c r="A1036" s="45" t="s">
        <v>639</v>
      </c>
      <c r="B1036" s="46" t="n">
        <v>20</v>
      </c>
      <c r="C1036" s="46" t="n">
        <v>5</v>
      </c>
      <c r="D1036" s="46" t="n">
        <v>5</v>
      </c>
      <c r="E1036" s="46" t="n">
        <v>6</v>
      </c>
      <c r="F1036" s="46" t="n">
        <v>1</v>
      </c>
      <c r="G1036" s="46" t="n">
        <v>2</v>
      </c>
      <c r="H1036" s="46" t="n">
        <v>2</v>
      </c>
      <c r="I1036" s="46" t="n">
        <v>0</v>
      </c>
      <c r="J1036" s="46" t="n">
        <v>4</v>
      </c>
      <c r="K1036" s="46" t="n">
        <v>2</v>
      </c>
      <c r="L1036" s="46" t="n">
        <v>21</v>
      </c>
      <c r="M1036" s="46" t="n">
        <v>1</v>
      </c>
      <c r="N1036" s="46" t="n">
        <v>1</v>
      </c>
      <c r="O1036" s="46" t="n">
        <v>0</v>
      </c>
      <c r="P1036" s="46" t="n">
        <v>7</v>
      </c>
      <c r="Q1036" s="46"/>
      <c r="R1036" s="46"/>
      <c r="S1036" s="48"/>
      <c r="U1036" s="48" t="n">
        <v>18</v>
      </c>
      <c r="V1036" s="48" t="n">
        <v>19</v>
      </c>
      <c r="W1036" s="49"/>
      <c r="X1036" s="48" t="n">
        <v>27</v>
      </c>
      <c r="Z1036" s="75" t="n">
        <v>9</v>
      </c>
      <c r="AA1036" s="46" t="n">
        <v>110</v>
      </c>
      <c r="AB1036" s="46" t="n">
        <v>44</v>
      </c>
      <c r="AC1036" s="50" t="n">
        <f aca="false">(AB1036/AA1036)*100</f>
        <v>40</v>
      </c>
    </row>
    <row r="1037" s="42" customFormat="true" ht="12.75" hidden="false" customHeight="false" outlineLevel="0" collapsed="false">
      <c r="A1037" s="45" t="s">
        <v>640</v>
      </c>
      <c r="B1037" s="46" t="n">
        <v>294</v>
      </c>
      <c r="C1037" s="46" t="n">
        <v>60</v>
      </c>
      <c r="D1037" s="46" t="n">
        <v>20</v>
      </c>
      <c r="E1037" s="46" t="n">
        <v>42</v>
      </c>
      <c r="F1037" s="46" t="n">
        <v>1</v>
      </c>
      <c r="G1037" s="46" t="n">
        <v>1</v>
      </c>
      <c r="H1037" s="46" t="n">
        <v>21</v>
      </c>
      <c r="I1037" s="46" t="n">
        <v>11</v>
      </c>
      <c r="J1037" s="46" t="n">
        <v>80</v>
      </c>
      <c r="K1037" s="46" t="n">
        <v>80</v>
      </c>
      <c r="L1037" s="46" t="n">
        <v>201</v>
      </c>
      <c r="M1037" s="46" t="n">
        <v>11</v>
      </c>
      <c r="N1037" s="46" t="n">
        <v>7</v>
      </c>
      <c r="O1037" s="46" t="n">
        <v>8</v>
      </c>
      <c r="P1037" s="46" t="n">
        <v>39</v>
      </c>
      <c r="Q1037" s="46"/>
      <c r="R1037" s="46"/>
      <c r="S1037" s="48"/>
      <c r="U1037" s="48" t="n">
        <v>176</v>
      </c>
      <c r="V1037" s="48" t="n">
        <v>276</v>
      </c>
      <c r="W1037" s="49"/>
      <c r="X1037" s="48" t="n">
        <v>326</v>
      </c>
      <c r="Z1037" s="75" t="n">
        <v>49</v>
      </c>
      <c r="AA1037" s="46" t="n">
        <v>1705</v>
      </c>
      <c r="AB1037" s="46" t="n">
        <v>501</v>
      </c>
      <c r="AC1037" s="50" t="n">
        <f aca="false">(AB1037/AA1037)*100</f>
        <v>29.3841642228739</v>
      </c>
    </row>
    <row r="1038" s="42" customFormat="true" ht="12.75" hidden="false" customHeight="false" outlineLevel="0" collapsed="false">
      <c r="A1038" s="45" t="s">
        <v>641</v>
      </c>
      <c r="B1038" s="46" t="n">
        <v>150</v>
      </c>
      <c r="C1038" s="46" t="n">
        <v>33</v>
      </c>
      <c r="D1038" s="46" t="n">
        <v>55</v>
      </c>
      <c r="E1038" s="46" t="n">
        <v>18</v>
      </c>
      <c r="F1038" s="46" t="n">
        <v>0</v>
      </c>
      <c r="G1038" s="46" t="n">
        <v>3</v>
      </c>
      <c r="H1038" s="46" t="n">
        <v>8</v>
      </c>
      <c r="I1038" s="46" t="n">
        <v>7</v>
      </c>
      <c r="J1038" s="46" t="n">
        <v>43</v>
      </c>
      <c r="K1038" s="46" t="n">
        <v>47</v>
      </c>
      <c r="L1038" s="46" t="n">
        <v>87</v>
      </c>
      <c r="M1038" s="46" t="n">
        <v>1</v>
      </c>
      <c r="N1038" s="46" t="n">
        <v>3</v>
      </c>
      <c r="O1038" s="46" t="n">
        <v>6</v>
      </c>
      <c r="P1038" s="46" t="n">
        <v>17</v>
      </c>
      <c r="Q1038" s="46"/>
      <c r="R1038" s="46"/>
      <c r="S1038" s="48"/>
      <c r="U1038" s="48" t="n">
        <v>89</v>
      </c>
      <c r="V1038" s="48" t="n">
        <v>129</v>
      </c>
      <c r="W1038" s="49"/>
      <c r="X1038" s="48" t="n">
        <v>170</v>
      </c>
      <c r="Z1038" s="75" t="n">
        <v>41</v>
      </c>
      <c r="AA1038" s="46" t="n">
        <v>820</v>
      </c>
      <c r="AB1038" s="46" t="n">
        <v>237</v>
      </c>
      <c r="AC1038" s="50" t="n">
        <f aca="false">(AB1038/AA1038)*100</f>
        <v>28.9024390243902</v>
      </c>
    </row>
    <row r="1039" s="42" customFormat="true" ht="12.75" hidden="false" customHeight="false" outlineLevel="0" collapsed="false">
      <c r="A1039" s="45" t="s">
        <v>642</v>
      </c>
      <c r="B1039" s="46" t="n">
        <v>328</v>
      </c>
      <c r="C1039" s="46" t="n">
        <v>56</v>
      </c>
      <c r="D1039" s="46" t="n">
        <v>68</v>
      </c>
      <c r="E1039" s="46" t="n">
        <v>29</v>
      </c>
      <c r="F1039" s="46" t="n">
        <v>5</v>
      </c>
      <c r="G1039" s="46" t="n">
        <v>2</v>
      </c>
      <c r="H1039" s="46" t="n">
        <v>12</v>
      </c>
      <c r="I1039" s="46" t="n">
        <v>5</v>
      </c>
      <c r="J1039" s="46" t="n">
        <v>85</v>
      </c>
      <c r="K1039" s="46" t="n">
        <v>88</v>
      </c>
      <c r="L1039" s="46" t="n">
        <v>253</v>
      </c>
      <c r="M1039" s="46" t="n">
        <v>6</v>
      </c>
      <c r="N1039" s="46" t="n">
        <v>1</v>
      </c>
      <c r="O1039" s="46" t="n">
        <v>12</v>
      </c>
      <c r="P1039" s="46" t="n">
        <v>35</v>
      </c>
      <c r="Q1039" s="46"/>
      <c r="R1039" s="46"/>
      <c r="S1039" s="48"/>
      <c r="U1039" s="48" t="n">
        <v>264</v>
      </c>
      <c r="V1039" s="48" t="n">
        <v>235</v>
      </c>
      <c r="W1039" s="49"/>
      <c r="X1039" s="48" t="n">
        <v>378</v>
      </c>
      <c r="Z1039" s="75" t="n">
        <v>73</v>
      </c>
      <c r="AA1039" s="46" t="n">
        <v>1316</v>
      </c>
      <c r="AB1039" s="46" t="n">
        <v>540</v>
      </c>
      <c r="AC1039" s="50" t="n">
        <f aca="false">(AB1039/AA1039)*100</f>
        <v>41.0334346504559</v>
      </c>
    </row>
    <row r="1040" s="42" customFormat="true" ht="12.75" hidden="false" customHeight="false" outlineLevel="0" collapsed="false">
      <c r="A1040" s="45" t="s">
        <v>643</v>
      </c>
      <c r="B1040" s="46" t="n">
        <v>188</v>
      </c>
      <c r="C1040" s="46" t="n">
        <v>32</v>
      </c>
      <c r="D1040" s="46" t="n">
        <v>22</v>
      </c>
      <c r="E1040" s="46" t="n">
        <v>9</v>
      </c>
      <c r="F1040" s="46" t="n">
        <v>0</v>
      </c>
      <c r="G1040" s="46" t="n">
        <v>1</v>
      </c>
      <c r="H1040" s="46" t="n">
        <v>13</v>
      </c>
      <c r="I1040" s="46" t="n">
        <v>1</v>
      </c>
      <c r="J1040" s="46" t="n">
        <v>48</v>
      </c>
      <c r="K1040" s="46" t="n">
        <v>58</v>
      </c>
      <c r="L1040" s="46" t="n">
        <v>100</v>
      </c>
      <c r="M1040" s="46" t="n">
        <v>4</v>
      </c>
      <c r="N1040" s="46" t="n">
        <v>1</v>
      </c>
      <c r="O1040" s="46" t="n">
        <v>4</v>
      </c>
      <c r="P1040" s="46" t="n">
        <v>7</v>
      </c>
      <c r="Q1040" s="46"/>
      <c r="R1040" s="46"/>
      <c r="S1040" s="48"/>
      <c r="U1040" s="48" t="n">
        <v>150</v>
      </c>
      <c r="V1040" s="48" t="n">
        <v>95</v>
      </c>
      <c r="W1040" s="49"/>
      <c r="X1040" s="48" t="n">
        <v>199</v>
      </c>
      <c r="Z1040" s="75" t="n">
        <v>45</v>
      </c>
      <c r="AA1040" s="46" t="n">
        <v>571</v>
      </c>
      <c r="AB1040" s="46" t="n">
        <v>272</v>
      </c>
      <c r="AC1040" s="50" t="n">
        <f aca="false">(AB1040/AA1040)*100</f>
        <v>47.6357267950963</v>
      </c>
    </row>
    <row r="1041" s="42" customFormat="true" ht="12.75" hidden="false" customHeight="false" outlineLevel="0" collapsed="false">
      <c r="A1041" s="45" t="s">
        <v>644</v>
      </c>
      <c r="B1041" s="46" t="n">
        <v>22</v>
      </c>
      <c r="C1041" s="46" t="n">
        <v>4</v>
      </c>
      <c r="D1041" s="46" t="n">
        <v>6</v>
      </c>
      <c r="E1041" s="46" t="n">
        <v>2</v>
      </c>
      <c r="F1041" s="46" t="n">
        <v>0</v>
      </c>
      <c r="G1041" s="46" t="n">
        <v>1</v>
      </c>
      <c r="H1041" s="46" t="n">
        <v>4</v>
      </c>
      <c r="I1041" s="46" t="n">
        <v>0</v>
      </c>
      <c r="J1041" s="46" t="n">
        <v>4</v>
      </c>
      <c r="K1041" s="46" t="n">
        <v>1</v>
      </c>
      <c r="L1041" s="46" t="n">
        <v>15</v>
      </c>
      <c r="M1041" s="46" t="n">
        <v>1</v>
      </c>
      <c r="N1041" s="46" t="n">
        <v>4</v>
      </c>
      <c r="O1041" s="46" t="n">
        <v>0</v>
      </c>
      <c r="P1041" s="46" t="n">
        <v>2</v>
      </c>
      <c r="Q1041" s="46"/>
      <c r="R1041" s="46"/>
      <c r="S1041" s="48"/>
      <c r="U1041" s="48" t="n">
        <v>13</v>
      </c>
      <c r="V1041" s="48" t="n">
        <v>18</v>
      </c>
      <c r="W1041" s="49"/>
      <c r="X1041" s="48" t="n">
        <v>30</v>
      </c>
      <c r="Z1041" s="75" t="n">
        <v>0</v>
      </c>
      <c r="AA1041" s="46" t="n">
        <v>87</v>
      </c>
      <c r="AB1041" s="46" t="n">
        <v>35</v>
      </c>
      <c r="AC1041" s="50"/>
    </row>
    <row r="1042" s="42" customFormat="true" ht="12.75" hidden="false" customHeight="false" outlineLevel="0" collapsed="false">
      <c r="A1042" s="45" t="s">
        <v>181</v>
      </c>
      <c r="B1042" s="46" t="n">
        <v>141</v>
      </c>
      <c r="C1042" s="46" t="n">
        <v>16</v>
      </c>
      <c r="D1042" s="46" t="n">
        <v>13</v>
      </c>
      <c r="E1042" s="46" t="n">
        <v>12</v>
      </c>
      <c r="F1042" s="46" t="n">
        <v>1</v>
      </c>
      <c r="G1042" s="46" t="n">
        <v>2</v>
      </c>
      <c r="H1042" s="46" t="n">
        <v>8</v>
      </c>
      <c r="I1042" s="46" t="n">
        <v>1</v>
      </c>
      <c r="J1042" s="46" t="n">
        <v>35</v>
      </c>
      <c r="K1042" s="46" t="n">
        <v>32</v>
      </c>
      <c r="L1042" s="46" t="n">
        <v>89</v>
      </c>
      <c r="M1042" s="46" t="n">
        <v>1</v>
      </c>
      <c r="N1042" s="46" t="n">
        <v>0</v>
      </c>
      <c r="O1042" s="46" t="n">
        <v>2</v>
      </c>
      <c r="P1042" s="46" t="n">
        <v>15</v>
      </c>
      <c r="Q1042" s="46"/>
      <c r="R1042" s="46"/>
      <c r="S1042" s="48"/>
      <c r="U1042" s="48" t="n">
        <v>99</v>
      </c>
      <c r="V1042" s="48" t="n">
        <v>83</v>
      </c>
      <c r="W1042" s="49"/>
      <c r="X1042" s="48" t="n">
        <v>146</v>
      </c>
      <c r="Z1042" s="75"/>
      <c r="AA1042" s="46"/>
      <c r="AB1042" s="46" t="n">
        <v>200</v>
      </c>
      <c r="AC1042" s="50"/>
    </row>
    <row r="1043" s="55" customFormat="true" ht="12.75" hidden="false" customHeight="false" outlineLevel="0" collapsed="false">
      <c r="A1043" s="52" t="s">
        <v>43</v>
      </c>
      <c r="B1043" s="53" t="n">
        <f aca="false">SUM(B1034:B1042)</f>
        <v>1445</v>
      </c>
      <c r="C1043" s="53" t="n">
        <f aca="false">SUM(C1034:C1042)</f>
        <v>250</v>
      </c>
      <c r="D1043" s="53" t="n">
        <f aca="false">SUM(D1034:D1042)</f>
        <v>235</v>
      </c>
      <c r="E1043" s="53" t="n">
        <f aca="false">SUM(E1034:E1042)</f>
        <v>128</v>
      </c>
      <c r="F1043" s="53" t="n">
        <f aca="false">SUM(F1034:F1042)</f>
        <v>8</v>
      </c>
      <c r="G1043" s="53" t="n">
        <f aca="false">SUM(G1034:G1042)</f>
        <v>12</v>
      </c>
      <c r="H1043" s="53" t="n">
        <f aca="false">SUM(H1034:H1042)</f>
        <v>76</v>
      </c>
      <c r="I1043" s="53" t="n">
        <f aca="false">SUM(I1034:I1042)</f>
        <v>30</v>
      </c>
      <c r="J1043" s="53" t="n">
        <f aca="false">SUM(J1034:J1042)</f>
        <v>376</v>
      </c>
      <c r="K1043" s="53" t="n">
        <f aca="false">SUM(K1034:K1042)</f>
        <v>409</v>
      </c>
      <c r="L1043" s="53" t="n">
        <f aca="false">SUM(L1034:L1042)</f>
        <v>954</v>
      </c>
      <c r="M1043" s="53" t="n">
        <f aca="false">SUM(M1034:M1042)</f>
        <v>31</v>
      </c>
      <c r="N1043" s="53" t="n">
        <f aca="false">SUM(N1034:N1042)</f>
        <v>21</v>
      </c>
      <c r="O1043" s="53" t="n">
        <f aca="false">SUM(O1034:O1042)</f>
        <v>38</v>
      </c>
      <c r="P1043" s="53" t="n">
        <f aca="false">SUM(P1034:P1042)</f>
        <v>129</v>
      </c>
      <c r="Q1043" s="53" t="n">
        <f aca="false">SUM(Q1034:Q1042)</f>
        <v>0</v>
      </c>
      <c r="R1043" s="53" t="n">
        <f aca="false">SUM(R1034:R1042)</f>
        <v>0</v>
      </c>
      <c r="S1043" s="54" t="n">
        <f aca="false">SUM(S1034:S1042)</f>
        <v>0</v>
      </c>
      <c r="U1043" s="56" t="n">
        <f aca="false">SUM(U1034:U1042)</f>
        <v>1062</v>
      </c>
      <c r="V1043" s="73" t="n">
        <f aca="false">SUM(V1034:V1042)</f>
        <v>996</v>
      </c>
      <c r="W1043" s="57"/>
      <c r="X1043" s="54" t="n">
        <f aca="false">SUM(X1034:X1042)</f>
        <v>1574</v>
      </c>
      <c r="Z1043" s="53" t="n">
        <f aca="false">SUM(Z1034:Z1042)</f>
        <v>260</v>
      </c>
      <c r="AA1043" s="53" t="n">
        <f aca="false">SUM(AA1034:AA1042)</f>
        <v>5646</v>
      </c>
      <c r="AB1043" s="58" t="n">
        <f aca="false">SUM(AB1034:AB1042)</f>
        <v>2273</v>
      </c>
      <c r="AC1043" s="59" t="n">
        <f aca="false">(AB1043/AA1043)*100</f>
        <v>40.2585901523202</v>
      </c>
    </row>
    <row r="1044" s="42" customFormat="true" ht="13.5" hidden="false" customHeight="false" outlineLevel="0" collapsed="false">
      <c r="A1044" s="74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U1044" s="2"/>
      <c r="V1044" s="2"/>
      <c r="W1044" s="2"/>
      <c r="X1044" s="2"/>
      <c r="Z1044" s="61"/>
      <c r="AA1044" s="61"/>
      <c r="AB1044" s="61"/>
      <c r="AC1044" s="5"/>
    </row>
    <row r="1045" s="42" customFormat="true" ht="13.5" hidden="false" customHeight="false" outlineLevel="0" collapsed="false">
      <c r="A1045" s="62" t="s">
        <v>645</v>
      </c>
      <c r="B1045" s="63"/>
      <c r="C1045" s="63"/>
      <c r="D1045" s="63"/>
      <c r="E1045" s="63"/>
      <c r="F1045" s="63"/>
      <c r="G1045" s="63"/>
      <c r="H1045" s="63"/>
      <c r="I1045" s="63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U1045" s="63"/>
      <c r="V1045" s="63"/>
      <c r="W1045" s="64"/>
      <c r="X1045" s="63"/>
      <c r="Z1045" s="63"/>
      <c r="AA1045" s="63"/>
      <c r="AB1045" s="63"/>
      <c r="AC1045" s="65"/>
    </row>
    <row r="1046" s="42" customFormat="true" ht="12.75" hidden="false" customHeight="false" outlineLevel="0" collapsed="false">
      <c r="A1046" s="45" t="s">
        <v>646</v>
      </c>
      <c r="B1046" s="46" t="n">
        <v>202</v>
      </c>
      <c r="C1046" s="46" t="n">
        <v>26</v>
      </c>
      <c r="D1046" s="46" t="n">
        <v>11</v>
      </c>
      <c r="E1046" s="46" t="n">
        <v>41</v>
      </c>
      <c r="F1046" s="46" t="n">
        <v>19</v>
      </c>
      <c r="G1046" s="46" t="n">
        <v>11</v>
      </c>
      <c r="H1046" s="46" t="n">
        <v>4</v>
      </c>
      <c r="I1046" s="46" t="n">
        <v>2</v>
      </c>
      <c r="J1046" s="46" t="n">
        <v>51</v>
      </c>
      <c r="K1046" s="46" t="n">
        <v>38</v>
      </c>
      <c r="L1046" s="46" t="n">
        <v>145</v>
      </c>
      <c r="M1046" s="46" t="n">
        <v>5</v>
      </c>
      <c r="N1046" s="46" t="n">
        <v>2</v>
      </c>
      <c r="O1046" s="46" t="n">
        <v>1</v>
      </c>
      <c r="P1046" s="46" t="n">
        <v>49</v>
      </c>
      <c r="Q1046" s="46"/>
      <c r="R1046" s="46"/>
      <c r="S1046" s="48"/>
      <c r="U1046" s="48" t="n">
        <v>206</v>
      </c>
      <c r="V1046" s="48" t="n">
        <v>124</v>
      </c>
      <c r="W1046" s="49"/>
      <c r="X1046" s="48" t="n">
        <v>239</v>
      </c>
      <c r="Z1046" s="75" t="n">
        <v>16</v>
      </c>
      <c r="AA1046" s="46" t="n">
        <v>764</v>
      </c>
      <c r="AB1046" s="46" t="n">
        <v>357</v>
      </c>
      <c r="AC1046" s="50" t="n">
        <f aca="false">(AB1046/AA1046)*100</f>
        <v>46.7277486910995</v>
      </c>
    </row>
    <row r="1047" s="42" customFormat="true" ht="12.75" hidden="false" customHeight="false" outlineLevel="0" collapsed="false">
      <c r="A1047" s="45" t="s">
        <v>647</v>
      </c>
      <c r="B1047" s="46" t="n">
        <v>91</v>
      </c>
      <c r="C1047" s="46" t="n">
        <v>9</v>
      </c>
      <c r="D1047" s="46" t="n">
        <v>3</v>
      </c>
      <c r="E1047" s="46" t="n">
        <v>27</v>
      </c>
      <c r="F1047" s="46" t="n">
        <v>6</v>
      </c>
      <c r="G1047" s="46" t="n">
        <v>3</v>
      </c>
      <c r="H1047" s="46" t="n">
        <v>0</v>
      </c>
      <c r="I1047" s="46" t="n">
        <v>0</v>
      </c>
      <c r="J1047" s="46" t="n">
        <v>29</v>
      </c>
      <c r="K1047" s="46" t="n">
        <v>15</v>
      </c>
      <c r="L1047" s="46" t="n">
        <v>65</v>
      </c>
      <c r="M1047" s="46" t="n">
        <v>0</v>
      </c>
      <c r="N1047" s="46" t="n">
        <v>0</v>
      </c>
      <c r="O1047" s="46" t="n">
        <v>0</v>
      </c>
      <c r="P1047" s="46" t="n">
        <v>32</v>
      </c>
      <c r="Q1047" s="46"/>
      <c r="R1047" s="46"/>
      <c r="S1047" s="48"/>
      <c r="U1047" s="48" t="n">
        <v>88</v>
      </c>
      <c r="V1047" s="48" t="n">
        <v>70</v>
      </c>
      <c r="W1047" s="49"/>
      <c r="X1047" s="48" t="n">
        <v>111</v>
      </c>
      <c r="Z1047" s="75" t="n">
        <v>6</v>
      </c>
      <c r="AA1047" s="46" t="n">
        <v>410</v>
      </c>
      <c r="AB1047" s="46" t="n">
        <v>173</v>
      </c>
      <c r="AC1047" s="50" t="n">
        <f aca="false">(AB1047/AA1047)*100</f>
        <v>42.1951219512195</v>
      </c>
    </row>
    <row r="1048" s="42" customFormat="true" ht="12.75" hidden="false" customHeight="false" outlineLevel="0" collapsed="false">
      <c r="A1048" s="45" t="s">
        <v>648</v>
      </c>
      <c r="B1048" s="46" t="n">
        <v>57</v>
      </c>
      <c r="C1048" s="46" t="n">
        <v>15</v>
      </c>
      <c r="D1048" s="46" t="n">
        <v>0</v>
      </c>
      <c r="E1048" s="46" t="n">
        <v>38</v>
      </c>
      <c r="F1048" s="46" t="n">
        <v>11</v>
      </c>
      <c r="G1048" s="46" t="n">
        <v>0</v>
      </c>
      <c r="H1048" s="46" t="n">
        <v>0</v>
      </c>
      <c r="I1048" s="46" t="n">
        <v>1</v>
      </c>
      <c r="J1048" s="46" t="n">
        <v>20</v>
      </c>
      <c r="K1048" s="46" t="n">
        <v>7</v>
      </c>
      <c r="L1048" s="46" t="n">
        <v>39</v>
      </c>
      <c r="M1048" s="46" t="n">
        <v>3</v>
      </c>
      <c r="N1048" s="46" t="n">
        <v>2</v>
      </c>
      <c r="O1048" s="46" t="n">
        <v>0</v>
      </c>
      <c r="P1048" s="46" t="n">
        <v>36</v>
      </c>
      <c r="Q1048" s="46"/>
      <c r="R1048" s="46"/>
      <c r="S1048" s="48"/>
      <c r="U1048" s="48" t="n">
        <v>75</v>
      </c>
      <c r="V1048" s="48" t="n">
        <v>61</v>
      </c>
      <c r="W1048" s="49"/>
      <c r="X1048" s="48" t="n">
        <v>105</v>
      </c>
      <c r="Z1048" s="75" t="n">
        <v>11</v>
      </c>
      <c r="AA1048" s="46" t="n">
        <v>376</v>
      </c>
      <c r="AB1048" s="46" t="n">
        <v>147</v>
      </c>
      <c r="AC1048" s="50" t="n">
        <f aca="false">(AB1048/AA1048)*100</f>
        <v>39.0957446808511</v>
      </c>
    </row>
    <row r="1049" s="42" customFormat="true" ht="12.75" hidden="false" customHeight="false" outlineLevel="0" collapsed="false">
      <c r="A1049" s="45" t="s">
        <v>649</v>
      </c>
      <c r="B1049" s="46" t="n">
        <v>101</v>
      </c>
      <c r="C1049" s="46" t="n">
        <v>30</v>
      </c>
      <c r="D1049" s="46" t="n">
        <v>6</v>
      </c>
      <c r="E1049" s="46" t="n">
        <v>40</v>
      </c>
      <c r="F1049" s="46" t="n">
        <v>7</v>
      </c>
      <c r="G1049" s="46" t="n">
        <v>10</v>
      </c>
      <c r="H1049" s="46" t="n">
        <v>2</v>
      </c>
      <c r="I1049" s="46" t="n">
        <v>2</v>
      </c>
      <c r="J1049" s="46" t="n">
        <v>21</v>
      </c>
      <c r="K1049" s="46" t="n">
        <v>18</v>
      </c>
      <c r="L1049" s="46" t="n">
        <v>97</v>
      </c>
      <c r="M1049" s="46" t="n">
        <v>1</v>
      </c>
      <c r="N1049" s="46" t="n">
        <v>1</v>
      </c>
      <c r="O1049" s="46" t="n">
        <v>2</v>
      </c>
      <c r="P1049" s="46" t="n">
        <v>43</v>
      </c>
      <c r="Q1049" s="46"/>
      <c r="R1049" s="46"/>
      <c r="S1049" s="48"/>
      <c r="U1049" s="48" t="n">
        <v>114</v>
      </c>
      <c r="V1049" s="48" t="n">
        <v>104</v>
      </c>
      <c r="W1049" s="49"/>
      <c r="X1049" s="48" t="n">
        <v>164</v>
      </c>
      <c r="Z1049" s="75" t="n">
        <v>9</v>
      </c>
      <c r="AA1049" s="46" t="n">
        <v>522</v>
      </c>
      <c r="AB1049" s="46" t="n">
        <v>232</v>
      </c>
      <c r="AC1049" s="50" t="n">
        <f aca="false">(AB1049/AA1049)*100</f>
        <v>44.4444444444444</v>
      </c>
    </row>
    <row r="1050" s="42" customFormat="true" ht="12.75" hidden="false" customHeight="false" outlineLevel="0" collapsed="false">
      <c r="A1050" s="45" t="s">
        <v>650</v>
      </c>
      <c r="B1050" s="46" t="n">
        <v>60</v>
      </c>
      <c r="C1050" s="46" t="n">
        <v>14</v>
      </c>
      <c r="D1050" s="46" t="n">
        <v>6</v>
      </c>
      <c r="E1050" s="46" t="n">
        <v>26</v>
      </c>
      <c r="F1050" s="46" t="n">
        <v>8</v>
      </c>
      <c r="G1050" s="46" t="n">
        <v>1</v>
      </c>
      <c r="H1050" s="46" t="n">
        <v>2</v>
      </c>
      <c r="I1050" s="46" t="n">
        <v>0</v>
      </c>
      <c r="J1050" s="46" t="n">
        <v>11</v>
      </c>
      <c r="K1050" s="46" t="n">
        <v>19</v>
      </c>
      <c r="L1050" s="46" t="n">
        <v>51</v>
      </c>
      <c r="M1050" s="46" t="n">
        <v>0</v>
      </c>
      <c r="N1050" s="46" t="n">
        <v>1</v>
      </c>
      <c r="O1050" s="46" t="n">
        <v>0</v>
      </c>
      <c r="P1050" s="46" t="n">
        <v>28</v>
      </c>
      <c r="Q1050" s="46"/>
      <c r="R1050" s="46"/>
      <c r="S1050" s="48"/>
      <c r="U1050" s="48" t="n">
        <v>71</v>
      </c>
      <c r="V1050" s="48" t="n">
        <v>58</v>
      </c>
      <c r="W1050" s="49"/>
      <c r="X1050" s="48" t="n">
        <v>94</v>
      </c>
      <c r="Z1050" s="75" t="n">
        <v>10</v>
      </c>
      <c r="AA1050" s="46" t="n">
        <v>409</v>
      </c>
      <c r="AB1050" s="46" t="n">
        <v>144</v>
      </c>
      <c r="AC1050" s="50" t="n">
        <f aca="false">(AB1050/AA1050)*100</f>
        <v>35.2078239608802</v>
      </c>
    </row>
    <row r="1051" s="42" customFormat="true" ht="12.75" hidden="false" customHeight="false" outlineLevel="0" collapsed="false">
      <c r="A1051" s="45" t="s">
        <v>651</v>
      </c>
      <c r="B1051" s="46" t="n">
        <v>117</v>
      </c>
      <c r="C1051" s="46" t="n">
        <v>19</v>
      </c>
      <c r="D1051" s="46" t="n">
        <v>5</v>
      </c>
      <c r="E1051" s="46" t="n">
        <v>18</v>
      </c>
      <c r="F1051" s="46" t="n">
        <v>5</v>
      </c>
      <c r="G1051" s="46" t="n">
        <v>6</v>
      </c>
      <c r="H1051" s="46" t="n">
        <v>2</v>
      </c>
      <c r="I1051" s="46" t="n">
        <v>0</v>
      </c>
      <c r="J1051" s="46" t="n">
        <v>18</v>
      </c>
      <c r="K1051" s="46" t="n">
        <v>25</v>
      </c>
      <c r="L1051" s="46" t="n">
        <v>92</v>
      </c>
      <c r="M1051" s="46" t="n">
        <v>2</v>
      </c>
      <c r="N1051" s="46" t="n">
        <v>0</v>
      </c>
      <c r="O1051" s="46" t="n">
        <v>5</v>
      </c>
      <c r="P1051" s="46" t="n">
        <v>25</v>
      </c>
      <c r="Q1051" s="46"/>
      <c r="R1051" s="46"/>
      <c r="S1051" s="48"/>
      <c r="U1051" s="48" t="n">
        <v>107</v>
      </c>
      <c r="V1051" s="48" t="n">
        <v>67</v>
      </c>
      <c r="W1051" s="49"/>
      <c r="X1051" s="48" t="n">
        <v>123</v>
      </c>
      <c r="Z1051" s="75" t="n">
        <v>7</v>
      </c>
      <c r="AA1051" s="46" t="n">
        <v>420</v>
      </c>
      <c r="AB1051" s="46" t="n">
        <v>185</v>
      </c>
      <c r="AC1051" s="50" t="n">
        <f aca="false">(AB1051/AA1051)*100</f>
        <v>44.047619047619</v>
      </c>
    </row>
    <row r="1052" s="42" customFormat="true" ht="12.75" hidden="false" customHeight="false" outlineLevel="0" collapsed="false">
      <c r="A1052" s="45" t="s">
        <v>652</v>
      </c>
      <c r="B1052" s="46" t="n">
        <v>165</v>
      </c>
      <c r="C1052" s="46" t="n">
        <v>74</v>
      </c>
      <c r="D1052" s="46" t="n">
        <v>6</v>
      </c>
      <c r="E1052" s="46" t="n">
        <v>16</v>
      </c>
      <c r="F1052" s="46" t="n">
        <v>4</v>
      </c>
      <c r="G1052" s="46" t="n">
        <v>6</v>
      </c>
      <c r="H1052" s="46" t="n">
        <v>2</v>
      </c>
      <c r="I1052" s="46" t="n">
        <v>2</v>
      </c>
      <c r="J1052" s="46" t="n">
        <v>54</v>
      </c>
      <c r="K1052" s="46" t="n">
        <v>82</v>
      </c>
      <c r="L1052" s="46" t="n">
        <v>102</v>
      </c>
      <c r="M1052" s="46" t="n">
        <v>0</v>
      </c>
      <c r="N1052" s="46" t="n">
        <v>2</v>
      </c>
      <c r="O1052" s="46" t="n">
        <v>3</v>
      </c>
      <c r="P1052" s="46" t="n">
        <v>19</v>
      </c>
      <c r="Q1052" s="46"/>
      <c r="R1052" s="46"/>
      <c r="S1052" s="48"/>
      <c r="U1052" s="48" t="n">
        <v>205</v>
      </c>
      <c r="V1052" s="48" t="n">
        <v>64</v>
      </c>
      <c r="W1052" s="49"/>
      <c r="X1052" s="48" t="n">
        <v>181</v>
      </c>
      <c r="Z1052" s="75" t="n">
        <v>15</v>
      </c>
      <c r="AA1052" s="46" t="n">
        <v>472</v>
      </c>
      <c r="AB1052" s="46" t="n">
        <v>288</v>
      </c>
      <c r="AC1052" s="50" t="n">
        <f aca="false">(AB1052/AA1052)*100</f>
        <v>61.0169491525424</v>
      </c>
    </row>
    <row r="1053" s="42" customFormat="true" ht="12.75" hidden="false" customHeight="false" outlineLevel="0" collapsed="false">
      <c r="A1053" s="45" t="s">
        <v>653</v>
      </c>
      <c r="B1053" s="46" t="n">
        <v>208</v>
      </c>
      <c r="C1053" s="46" t="n">
        <v>55</v>
      </c>
      <c r="D1053" s="46" t="n">
        <v>0</v>
      </c>
      <c r="E1053" s="46" t="n">
        <v>24</v>
      </c>
      <c r="F1053" s="46" t="n">
        <v>8</v>
      </c>
      <c r="G1053" s="46" t="n">
        <v>0</v>
      </c>
      <c r="H1053" s="46" t="n">
        <v>3</v>
      </c>
      <c r="I1053" s="46" t="n">
        <v>2</v>
      </c>
      <c r="J1053" s="46" t="n">
        <v>65</v>
      </c>
      <c r="K1053" s="46" t="n">
        <v>65</v>
      </c>
      <c r="L1053" s="46" t="n">
        <v>134</v>
      </c>
      <c r="M1053" s="46" t="n">
        <v>1</v>
      </c>
      <c r="N1053" s="46" t="n">
        <v>3</v>
      </c>
      <c r="O1053" s="46" t="n">
        <v>10</v>
      </c>
      <c r="P1053" s="46" t="n">
        <v>30</v>
      </c>
      <c r="Q1053" s="46"/>
      <c r="R1053" s="46"/>
      <c r="S1053" s="48"/>
      <c r="U1053" s="48" t="n">
        <v>229</v>
      </c>
      <c r="V1053" s="48" t="n">
        <v>90</v>
      </c>
      <c r="W1053" s="49"/>
      <c r="X1053" s="48" t="n">
        <v>218</v>
      </c>
      <c r="Z1053" s="75" t="n">
        <v>14</v>
      </c>
      <c r="AA1053" s="46" t="n">
        <v>718</v>
      </c>
      <c r="AB1053" s="46" t="n">
        <v>338</v>
      </c>
      <c r="AC1053" s="50" t="n">
        <f aca="false">(AB1053/AA1053)*100</f>
        <v>47.075208913649</v>
      </c>
    </row>
    <row r="1054" s="42" customFormat="true" ht="12.75" hidden="false" customHeight="false" outlineLevel="0" collapsed="false">
      <c r="A1054" s="45" t="s">
        <v>654</v>
      </c>
      <c r="B1054" s="46" t="n">
        <v>109</v>
      </c>
      <c r="C1054" s="46" t="n">
        <v>14</v>
      </c>
      <c r="D1054" s="46" t="n">
        <v>6</v>
      </c>
      <c r="E1054" s="46" t="n">
        <v>51</v>
      </c>
      <c r="F1054" s="46" t="n">
        <v>11</v>
      </c>
      <c r="G1054" s="46" t="n">
        <v>11</v>
      </c>
      <c r="H1054" s="46" t="n">
        <v>2</v>
      </c>
      <c r="I1054" s="46" t="n">
        <v>1</v>
      </c>
      <c r="J1054" s="46" t="n">
        <v>33</v>
      </c>
      <c r="K1054" s="46" t="n">
        <v>21</v>
      </c>
      <c r="L1054" s="46" t="n">
        <v>79</v>
      </c>
      <c r="M1054" s="46" t="n">
        <v>0</v>
      </c>
      <c r="N1054" s="46" t="n">
        <v>0</v>
      </c>
      <c r="O1054" s="46" t="n">
        <v>1</v>
      </c>
      <c r="P1054" s="46" t="n">
        <v>55</v>
      </c>
      <c r="Q1054" s="46"/>
      <c r="R1054" s="46"/>
      <c r="S1054" s="48"/>
      <c r="U1054" s="48" t="n">
        <v>114</v>
      </c>
      <c r="V1054" s="48" t="n">
        <v>95</v>
      </c>
      <c r="W1054" s="49"/>
      <c r="X1054" s="48" t="n">
        <v>153</v>
      </c>
      <c r="Z1054" s="75" t="n">
        <v>8</v>
      </c>
      <c r="AA1054" s="46" t="n">
        <v>503</v>
      </c>
      <c r="AB1054" s="46" t="n">
        <v>231</v>
      </c>
      <c r="AC1054" s="50" t="n">
        <f aca="false">(AB1054/AA1054)*100</f>
        <v>45.9244532803181</v>
      </c>
    </row>
    <row r="1055" s="42" customFormat="true" ht="12.75" hidden="false" customHeight="false" outlineLevel="0" collapsed="false">
      <c r="A1055" s="45" t="s">
        <v>655</v>
      </c>
      <c r="B1055" s="46" t="n">
        <v>107</v>
      </c>
      <c r="C1055" s="46" t="n">
        <v>17</v>
      </c>
      <c r="D1055" s="46" t="n">
        <v>0</v>
      </c>
      <c r="E1055" s="46" t="n">
        <v>25</v>
      </c>
      <c r="F1055" s="46" t="n">
        <v>14</v>
      </c>
      <c r="G1055" s="46" t="n">
        <v>0</v>
      </c>
      <c r="H1055" s="46" t="n">
        <v>7</v>
      </c>
      <c r="I1055" s="46" t="n">
        <v>1</v>
      </c>
      <c r="J1055" s="46" t="n">
        <v>26</v>
      </c>
      <c r="K1055" s="46" t="n">
        <v>33</v>
      </c>
      <c r="L1055" s="46" t="n">
        <v>64</v>
      </c>
      <c r="M1055" s="46" t="n">
        <v>0</v>
      </c>
      <c r="N1055" s="46" t="n">
        <v>1</v>
      </c>
      <c r="O1055" s="46" t="n">
        <v>2</v>
      </c>
      <c r="P1055" s="46" t="n">
        <v>26</v>
      </c>
      <c r="Q1055" s="46"/>
      <c r="R1055" s="46"/>
      <c r="S1055" s="48"/>
      <c r="U1055" s="48" t="n">
        <v>120</v>
      </c>
      <c r="V1055" s="48" t="n">
        <v>65</v>
      </c>
      <c r="W1055" s="49"/>
      <c r="X1055" s="48" t="n">
        <v>123</v>
      </c>
      <c r="Z1055" s="75" t="n">
        <v>9</v>
      </c>
      <c r="AA1055" s="46" t="n">
        <v>427</v>
      </c>
      <c r="AB1055" s="46" t="n">
        <v>196</v>
      </c>
      <c r="AC1055" s="50" t="n">
        <f aca="false">(AB1055/AA1055)*100</f>
        <v>45.9016393442623</v>
      </c>
    </row>
    <row r="1056" s="55" customFormat="true" ht="12.75" hidden="false" customHeight="false" outlineLevel="0" collapsed="false">
      <c r="A1056" s="52" t="s">
        <v>43</v>
      </c>
      <c r="B1056" s="53" t="n">
        <f aca="false">SUM(B1046:B1055)</f>
        <v>1217</v>
      </c>
      <c r="C1056" s="53" t="n">
        <f aca="false">SUM(C1046:C1055)</f>
        <v>273</v>
      </c>
      <c r="D1056" s="53" t="n">
        <f aca="false">SUM(D1046:D1055)</f>
        <v>43</v>
      </c>
      <c r="E1056" s="53" t="n">
        <f aca="false">SUM(E1046:E1055)</f>
        <v>306</v>
      </c>
      <c r="F1056" s="53" t="n">
        <f aca="false">SUM(F1046:F1055)</f>
        <v>93</v>
      </c>
      <c r="G1056" s="53" t="n">
        <f aca="false">SUM(G1046:G1055)</f>
        <v>48</v>
      </c>
      <c r="H1056" s="53" t="n">
        <f aca="false">SUM(H1046:H1055)</f>
        <v>24</v>
      </c>
      <c r="I1056" s="53" t="n">
        <f aca="false">SUM(I1046:I1055)</f>
        <v>11</v>
      </c>
      <c r="J1056" s="53" t="n">
        <f aca="false">SUM(J1046:J1055)</f>
        <v>328</v>
      </c>
      <c r="K1056" s="53" t="n">
        <f aca="false">SUM(K1046:K1055)</f>
        <v>323</v>
      </c>
      <c r="L1056" s="53" t="n">
        <f aca="false">SUM(L1046:L1055)</f>
        <v>868</v>
      </c>
      <c r="M1056" s="53" t="n">
        <f aca="false">SUM(M1046:M1055)</f>
        <v>12</v>
      </c>
      <c r="N1056" s="53" t="n">
        <f aca="false">SUM(N1046:N1055)</f>
        <v>12</v>
      </c>
      <c r="O1056" s="53" t="n">
        <f aca="false">SUM(O1046:O1055)</f>
        <v>24</v>
      </c>
      <c r="P1056" s="53" t="n">
        <f aca="false">SUM(P1046:P1055)</f>
        <v>343</v>
      </c>
      <c r="Q1056" s="53" t="n">
        <f aca="false">SUM(Q1046:Q1055)</f>
        <v>0</v>
      </c>
      <c r="R1056" s="53" t="n">
        <f aca="false">SUM(R1046:R1055)</f>
        <v>0</v>
      </c>
      <c r="S1056" s="54" t="n">
        <f aca="false">SUM(S1046:S1055)</f>
        <v>0</v>
      </c>
      <c r="U1056" s="56" t="n">
        <f aca="false">SUM(U1046:U1055)</f>
        <v>1329</v>
      </c>
      <c r="V1056" s="73" t="n">
        <f aca="false">SUM(V1046:V1055)</f>
        <v>798</v>
      </c>
      <c r="W1056" s="57"/>
      <c r="X1056" s="54" t="n">
        <f aca="false">SUM(X1046:X1055)</f>
        <v>1511</v>
      </c>
      <c r="Z1056" s="53" t="n">
        <f aca="false">SUM(Z1046:Z1055)</f>
        <v>105</v>
      </c>
      <c r="AA1056" s="53" t="n">
        <f aca="false">SUM(AA1046:AA1055)</f>
        <v>5021</v>
      </c>
      <c r="AB1056" s="58" t="n">
        <f aca="false">SUM(AB1046:AB1055)</f>
        <v>2291</v>
      </c>
      <c r="AC1056" s="59" t="n">
        <f aca="false">(AB1056/AA1056)*100</f>
        <v>45.628360884286</v>
      </c>
    </row>
    <row r="1057" s="42" customFormat="true" ht="13.5" hidden="false" customHeight="false" outlineLevel="0" collapsed="false">
      <c r="A1057" s="74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U1057" s="2"/>
      <c r="V1057" s="2"/>
      <c r="W1057" s="2"/>
      <c r="X1057" s="2"/>
      <c r="Z1057" s="61"/>
      <c r="AA1057" s="61"/>
      <c r="AB1057" s="61"/>
      <c r="AC1057" s="5"/>
    </row>
    <row r="1058" s="88" customFormat="true" ht="14.25" hidden="false" customHeight="false" outlineLevel="0" collapsed="false">
      <c r="A1058" s="85" t="s">
        <v>656</v>
      </c>
      <c r="B1058" s="86" t="n">
        <f aca="false">B142+B151+B208+B227+B241+B267+B285+B295+B329+B382+B391+B398+B403+B461+B474+B503+B509+B527+B541+B561+B581+B599+B615+B630+B661+B682+B699+B756+B794+B811+B822+B831+B849+B863+B904+B913+B929+B943+B953+B976+B983+B1031+B1043+B1056</f>
        <v>116385</v>
      </c>
      <c r="C1058" s="86" t="n">
        <f aca="false">C142+C151+C208+C227+C241+C267+C285+C295+C329+C382+C391+C398+C403+C461+C474+C503+C509+C527+C541+C561+C581+C599+C615+C630+C661+C682+C699+C756+C794+C811+C822+C831+C849+C863+C904+C913+C929+C943+C953+C976+C983+C1031+C1043+C1056</f>
        <v>30263</v>
      </c>
      <c r="D1058" s="86" t="n">
        <f aca="false">D142+D151+D208+D227+D241+D267+D285+D295+D329+D382+D391+D398+D403+D461+D474+D503+D509+D527+D541+D561+D581+D599+D615+D630+D661+D682+D699+D756+D794+D811+D822+D831+D849+D863+D904+D913+D929+D943+D953+D976+D983+D1031+D1043+D1056</f>
        <v>11798</v>
      </c>
      <c r="E1058" s="86" t="n">
        <f aca="false">E142+E151+E208+E227+E241+E267+E285+E295+E329+E382+E391+E398+E403+E461+E474+E503+E509+E527+E541+E561+E581+E599+E615+E630+E661+E682+E699+E756+E794+E811+E822+E831+E849+E863+E904+E913+E929+E943+E953+E976+E983+E1031+E1043+E1056</f>
        <v>27025</v>
      </c>
      <c r="F1058" s="86" t="n">
        <f aca="false">F142+F151+F208+F227+F241+F267+F285+F295+F329+F382+F391+F398+F403+F461+F474+F503+F509+F527+F541+F561+F581+F599+F615+F630+F661+F682+F699+F756+F794+F811+F822+F831+F849+F863+F904+F913+F929+F943+F953+F976+F983+F1031+F1043+F1056</f>
        <v>2941</v>
      </c>
      <c r="G1058" s="86" t="n">
        <f aca="false">G142+G151+G208+G227+G241+G267+G285+G295+G329+G382+G391+G398+G403+G461+G474+G503+G509+G527+G541+G561+G581+G599+G615+G630+G661+G682+G699+G756+G794+G811+G822+G831+G849+G863+G904+G913+G929+G943+G953+G976+G983+G1031+G1043+G1056</f>
        <v>5722</v>
      </c>
      <c r="H1058" s="86" t="n">
        <f aca="false">H142+H151+H208+H227+H241+H267+H285+H295+H329+H382+H391+H398+H403+H461+H474+H503+H509+H527+H541+H561+H581+H599+H615+H630+H661+H682+H699+H756+H794+H811+H822+H831+H849+H863+H904+H913+H929+H943+H953+H976+H983+H1031+H1043+H1056</f>
        <v>2966</v>
      </c>
      <c r="I1058" s="86" t="n">
        <f aca="false">I142+I151+I208+I227+I241+I267+I285+I295+I329+I382+I391+I398+I403+I461+I474+I503+I509+I527+I541+I561+I581+I599+I615+I630+I661+I682+I699+I756+I794+I811+I822+I831+I849+I863+I904+I913+I929+I943+I953+I976+I983+I1031+I1043+I1056</f>
        <v>983</v>
      </c>
      <c r="J1058" s="86" t="n">
        <f aca="false">J142+J151+J208+J227+J241+J267+J285+J295+J329+J382+J391+J398+J403+J461+J474+J503+J509+J527+J541+J561+J581+J599+J615+J630+J661+J682+J699+J756+J794+J811+J822+J831+J849+J863+J904+J913+J929+J943+J953+J976+J983+J1031+J1043+J1056</f>
        <v>23559</v>
      </c>
      <c r="K1058" s="86" t="n">
        <f aca="false">K142+K151+K208+K227+K241+K267+K285+K295+K329+K382+K391+K398+K403+K461+K474+K503+K509+K527+K541+K561+K581+K599+K615+K630+K661+K682+K699+K756+K794+K811+K822+K831+K849+K863+K904+K913+K929+K943+K953+K976+K983+K1031+K1043+K1056</f>
        <v>14434</v>
      </c>
      <c r="L1058" s="86" t="n">
        <f aca="false">L142+L151+L208+L227+L241+L267+L285+L295+L329+L382+L391+L398+L403+L461+L474+L503+L509+L527+L541+L561+L581+L599+L615+L630+L661+L682+L699+L756+L794+L811+L822+L831+L849+L863+L904+L913+L929+L943+L953+L976+L983+L1031+L1043+L1056</f>
        <v>41516</v>
      </c>
      <c r="M1058" s="86" t="n">
        <f aca="false">M142+M151+M208+M227+M241+M267+M285+M295+M329+M382+M391+M398+M403+M461+M474+M503+M509+M527+M541+M561+M581+M599+M615+M630+M661+M682+M699+M756+M794+M811+M822+M831+M849+M863+M904+M913+M929+M943+M953+M976+M983+M1031+M1043+M1056</f>
        <v>1281</v>
      </c>
      <c r="N1058" s="86" t="n">
        <f aca="false">N142+N151+N208+N227+N241+N267+N285+N295+N329+N382+N391+N398+N403+N461+N474+N503+N509+N527+N541+N561+N581+N599+N615+N630+N661+N682+N699+N756+N794+N811+N822+N831+N849+N863+N904+N913+N929+N943+N953+N976+N983+N1031+N1043+N1056</f>
        <v>1181</v>
      </c>
      <c r="O1058" s="86" t="n">
        <f aca="false">O142+O151+O208+O227+O241+O267+O285+O295+O329+O382+O391+O398+O403+O461+O474+O503+O509+O527+O541+O561+O581+O599+O615+O630+O661+O682+O699+O756+O794+O811+O822+O831+O849+O863+O904+O913+O929+O943+O953+O976+O983+O1031+O1043+O1056</f>
        <v>1240</v>
      </c>
      <c r="P1058" s="86" t="n">
        <f aca="false">P142+P151+P208+P227+P241+P267+P285+P295+P329+P382+P391+P398+P403+P461+P474+P503+P509+P527+P541+P561+P581+P599+P615+P630+P661+P682+P699+P756+P794+P811+P822+P831+P849+P863+P904+P913+P929+P943+P953+P976+P983+P1031+P1043+P1056</f>
        <v>16657</v>
      </c>
      <c r="Q1058" s="86" t="n">
        <f aca="false">Q142+Q151+Q208+Q227+Q241+Q267+Q285+Q295+Q329+Q382+Q391+Q398+Q403+Q461+Q474+Q503+Q509+Q527+Q541+Q561+Q581+Q599+Q615+Q630+Q661+Q682+Q699+Q756+Q794+Q811+Q822+Q831+Q849+Q863+Q904+Q913+Q929+Q943+Q953+Q976+Q983+Q1031+Q1043+Q1056</f>
        <v>60984</v>
      </c>
      <c r="R1058" s="86" t="n">
        <f aca="false">R142+R151+R208+R227+R241+R267+R285+R295+R329+R382+R391+R398+R403+R461+R474+R503+R509+R527+R541+R561+R581+R599+R615+R630+R661+R682+R699+R756+R794+R811+R822+R831+R849+R863+R904+R913+R929+R943+R953+R976+R983+R1031+R1043+R1056</f>
        <v>3169</v>
      </c>
      <c r="S1058" s="87" t="n">
        <f aca="false">S142+S151+S208+S227+S241+S267+S285+S295+S329+S382+S391+S398+S403+S461+S474+S503+S509+S527+S541+S561+S581+S599+S615+S630+S661+S682+S699+S756+S794+S811+S822+S831+S849+S863+S904+S913+S929+S943+S953+S976+S983+S1031+S1043+S1056</f>
        <v>10771</v>
      </c>
      <c r="U1058" s="87" t="n">
        <f aca="false">U142+U151+U208+U227+U241+U267+U285+U295+U329+U382+U391+U398+U403+U461+U474+U503+U509+U527+U541+U561+U581+U599+U615+U630+U661+U682+U699+U756+U794+U811+U822+U831+U849+U863+U904+U913+U929+U943+U953+U976+U983+U1031+U1043+U1056</f>
        <v>110063</v>
      </c>
      <c r="V1058" s="87" t="n">
        <f aca="false">V142+V151+V208+V227+V241+V267+V285+V295+V329+V382+V391+V398+V403+V461+V474+V503+V509+V527+V541+V561+V581+V599+V615+V630+V661+V682+V699+V756+V794+V811+V822+V831+V849+V863+V904+V913+V929+V943+V953+V976+V983+V1031+V1043+V1056</f>
        <v>77658</v>
      </c>
      <c r="W1058" s="89"/>
      <c r="X1058" s="87" t="n">
        <f aca="false">X142+X151+X208+X227+X241+X267+X285+X295+X329+X382+X391+X398+X403+X461+X474+X503+X509+X527+X541+X561+X581+X599+X615+X630+X661+X682+X699+X756+X794+X811+X822+X831+X849+X863+X904+X913+X929+X943+X953+X976+X983+X1031+X1043+X1056</f>
        <v>145807</v>
      </c>
      <c r="Z1058" s="86" t="n">
        <f aca="false">Z142+Z151+Z208+Z227+Z241+Z267+Z285+Z295+Z329+Z382+Z391+Z398+Z403+Z461+Z474+Z503+Z509+Z527+Z541+Z561+Z581+Z599+Z615+Z630+Z661+Z682+Z699+Z756+Z794+Z811+Z822+Z831+Z849+Z863+Z904+Z913+Z929+Z943+Z953+Z976+Z983+Z1031+Z1043+Z1056</f>
        <v>15755</v>
      </c>
      <c r="AA1058" s="86" t="n">
        <f aca="false">AA142+AA151+AA208+AA227+AA241+AA267+AA285+AA295+AA329+AA382+AA391+AA398+AA403+AA461+AA474+AA503+AA509+AA527+AA541+AA561+AA581+AA599+AA615+AA630+AA661+AA682+AA699+AA756+AA794+AA811+AA822+AA831+AA849+AA863+AA904+AA913+AA929+AA943+AA953+AA976+AA983+AA1031+AA1043+AA1056</f>
        <v>630341</v>
      </c>
      <c r="AB1058" s="86" t="n">
        <f aca="false">AB142+AB151+AB208+AB227+AB241+AB267+AB285+AB295+AB329+AB382+AB391+AB398+AB403+AB461+AB474+AB503+AB509+AB527+AB541+AB561+AB581+AB599+AB615+AB630+AB661+AB682+AB699+AB756+AB794+AB811+AB822+AB831+AB849+AB863+AB904+AB913+AB929+AB943+AB953+AB976+AB983+AB1031+AB1043+AB1056</f>
        <v>210562</v>
      </c>
      <c r="AC1058" s="90" t="n">
        <f aca="false">(AB1058/AA1058)*100</f>
        <v>33.4044588563968</v>
      </c>
    </row>
    <row r="1059" s="42" customFormat="true" ht="12.75" hidden="false" customHeight="false" outlineLevel="0" collapsed="false">
      <c r="A1059" s="9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U1059" s="2"/>
      <c r="V1059" s="2"/>
      <c r="W1059" s="2"/>
      <c r="X1059" s="2"/>
      <c r="Z1059" s="2"/>
      <c r="AA1059" s="2"/>
      <c r="AB1059" s="2"/>
      <c r="AC1059" s="92"/>
    </row>
    <row r="1060" s="42" customFormat="true" ht="12.75" hidden="false" customHeight="false" outlineLevel="0" collapsed="false">
      <c r="A1060" s="9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U1060" s="2"/>
      <c r="V1060" s="2"/>
      <c r="W1060" s="2"/>
      <c r="X1060" s="2"/>
      <c r="Z1060" s="2"/>
      <c r="AA1060" s="2"/>
      <c r="AB1060" s="2"/>
      <c r="AC1060" s="92"/>
    </row>
    <row r="1061" customFormat="false" ht="12.75" hidden="false" customHeight="false" outlineLevel="0" collapsed="false">
      <c r="A1061" s="93" t="s">
        <v>657</v>
      </c>
      <c r="B1061" s="94"/>
      <c r="C1061" s="94"/>
      <c r="D1061" s="94"/>
      <c r="E1061" s="94"/>
      <c r="F1061" s="94"/>
      <c r="G1061" s="94"/>
      <c r="H1061" s="94"/>
      <c r="I1061" s="94"/>
      <c r="J1061" s="94"/>
      <c r="K1061" s="94"/>
      <c r="L1061" s="94"/>
      <c r="M1061" s="94"/>
      <c r="N1061" s="94"/>
      <c r="O1061" s="94"/>
      <c r="P1061" s="94"/>
      <c r="Q1061" s="94"/>
      <c r="R1061" s="94"/>
      <c r="S1061" s="94"/>
      <c r="U1061" s="94"/>
      <c r="V1061" s="94"/>
      <c r="X1061" s="94"/>
      <c r="Z1061" s="95"/>
      <c r="AA1061" s="95"/>
      <c r="AB1061" s="95"/>
      <c r="AC1061" s="96"/>
    </row>
    <row r="1062" customFormat="false" ht="12.75" hidden="false" customHeight="false" outlineLevel="0" collapsed="false">
      <c r="A1062" s="97" t="s">
        <v>658</v>
      </c>
      <c r="B1062" s="98" t="n">
        <f aca="false">B151+B241+B295+B329+B391+B461+B527+B615+B661+B756+B794+B822+B904+B929+B943+B976+B1043+B1056+B1067</f>
        <v>63565</v>
      </c>
      <c r="C1062" s="98" t="n">
        <f aca="false">C151+C241+C295+C329+C391+C461+C527+C615+C661+C756+C794+C822+C904+C929+C943+C976+C1043+C1056+C1067</f>
        <v>17999</v>
      </c>
      <c r="D1062" s="98" t="n">
        <f aca="false">D151+D241+D295+D329+D391+D461+D527+D615+D661+D756+D794+D822+D904+D929+D943+D976+D1043+D1056+D1067</f>
        <v>7008</v>
      </c>
      <c r="E1062" s="98" t="n">
        <f aca="false">E151+E241+E295+E329+E391+E461+E527+E615+E661+E756+E794+E822+E904+E929+E943+E976+E1043+E1056+E1067</f>
        <v>14503</v>
      </c>
      <c r="F1062" s="98" t="n">
        <f aca="false">F151+F241+F295+F329+F391+F461+F527+F615+F661+F756+F794+F822+F904+F929+F943+F976+F1043+F1056+F1067</f>
        <v>1602</v>
      </c>
      <c r="G1062" s="98" t="n">
        <f aca="false">G151+G241+G295+G329+G391+G461+G527+G615+G661+G756+G794+G822+G904+G929+G943+G976+G1043+G1056+G1067</f>
        <v>3449</v>
      </c>
      <c r="H1062" s="98" t="n">
        <f aca="false">H151+H241+H295+H329+H391+H461+H527+H615+H661+H756+H794+H822+H904+H929+H943+H976+H1043+H1056+H1067</f>
        <v>2966</v>
      </c>
      <c r="I1062" s="98" t="n">
        <f aca="false">I151+I241+I295+I329+I391+I461+I527+I615+I661+I756+I794+I822+I904+I929+I943+I976+I1043+I1056+I1067</f>
        <v>983</v>
      </c>
      <c r="J1062" s="98" t="n">
        <f aca="false">J151+J241+J295+J329+J391+J461+J527+J615+J661+J756+J794+J822+J904+J929+J943+J976+J1043+J1056+J1067</f>
        <v>23559</v>
      </c>
      <c r="K1062" s="98" t="n">
        <f aca="false">K151+K241+K295+K329+K391+K461+K527+K615+K661+K756+K794+K822+K904+K929+K943+K976+K1043+K1056+K1067</f>
        <v>14434</v>
      </c>
      <c r="L1062" s="98" t="n">
        <f aca="false">L151+L241+L295+L329+L391+L461+L527+L615+L661+L756+L794+L822+L904+L929+L943+L976+L1043+L1056+L1067</f>
        <v>41516</v>
      </c>
      <c r="M1062" s="98" t="n">
        <f aca="false">M151+M241+M295+M329+M391+M461+M527+M615+M661+M756+M794+M822+M904+M929+M943+M976+M1043+M1056+M1067</f>
        <v>1281</v>
      </c>
      <c r="N1062" s="98" t="n">
        <f aca="false">N151+N241+N295+N329+N391+N461+N527+N615+N661+N756+N794+N822+N904+N929+N943+N976+N1043+N1056+N1067</f>
        <v>1181</v>
      </c>
      <c r="O1062" s="98" t="n">
        <f aca="false">O151+O241+O295+O329+O391+O461+O527+O615+O661+O756+O794+O822+O904+O929+O943+O976+O1043+O1056+O1067</f>
        <v>1240</v>
      </c>
      <c r="P1062" s="98" t="n">
        <f aca="false">P151+P241+P295+P329+P391+P461+P527+P615+P661+P756+P794+P822+P904+P929+P943+P976+P1043+P1056+P1067</f>
        <v>16657</v>
      </c>
      <c r="Q1062" s="98" t="n">
        <f aca="false">Q151+Q241+Q295+Q329+Q391+Q461+Q527+Q615+Q661+Q756+Q794+Q822+Q904+Q929+Q943+Q976+Q1043+Q1056+Q1067</f>
        <v>0</v>
      </c>
      <c r="R1062" s="98" t="n">
        <f aca="false">R151+R241+R295+R329+R391+R461+R527+R615+R661+R756+R794+R822+R904+R929+R943+R976+R1043+R1056+R1067</f>
        <v>0</v>
      </c>
      <c r="S1062" s="98" t="n">
        <f aca="false">S151+S241+S295+S329+S391+S461+S527+S615+S661+S756+S794+S822+S904+S929+S943+S976+S1043+S1056+S1067</f>
        <v>0</v>
      </c>
      <c r="U1062" s="98" t="n">
        <f aca="false">U151+U241+U295+U329+U391+U461+U527+U615+U661+U756+U794+U822+U904+U929+U943+U976+U1043+U1056+U1067</f>
        <v>57313</v>
      </c>
      <c r="V1062" s="98" t="n">
        <f aca="false">V151+V241+V295+V329+V391+V461+V527+V615+V661+V756+V794+V822+V904+V929+V943+V976+V1043+V1056+V1067</f>
        <v>45985</v>
      </c>
      <c r="W1062" s="49"/>
      <c r="X1062" s="98" t="n">
        <f aca="false">X151+X241+X295+X329+X391+X461+X527+X615+X661+X756+X794+X822+X904+X929+X943+X976+X1043+X1056+X1067</f>
        <v>78950</v>
      </c>
      <c r="Z1062" s="99" t="n">
        <f aca="false">Z151+Z241+Z295+Z329+Z391+Z461+Z527+Z615+Z661+Z756+Z794+Z822+Z904+Z929+Z943+Z976+Z1043+Z1056+Z1067</f>
        <v>8858</v>
      </c>
      <c r="AA1062" s="98" t="n">
        <f aca="false">AA151+AA241+AA295+AA329+AA391+AA461+AA527+AA615+AA661+AA756+AA794+AA822+AA904+AA929+AA943+AA976+AA1043+AA1056+AA1067</f>
        <v>342875</v>
      </c>
      <c r="AB1062" s="98" t="n">
        <f aca="false">AB151+AB241+AB295+AB329+AB391+AB461+AB527+AB615+AB661+AB756+AB794+AB822+AB904+AB929+AB943+AB976+AB1043+AB1056+AB1067</f>
        <v>116711</v>
      </c>
      <c r="AC1062" s="100" t="n">
        <f aca="false">(AB1062/AA1062)*100</f>
        <v>34.0389354721108</v>
      </c>
    </row>
    <row r="1063" customFormat="false" ht="12.75" hidden="false" customHeight="false" outlineLevel="0" collapsed="false">
      <c r="A1063" s="101" t="s">
        <v>659</v>
      </c>
      <c r="B1063" s="102" t="n">
        <f aca="false">B208+B227+B267+B285+B382+B398+B403+B474+B503+B509+B541+B561+B581+B599+B630+B682+B699+B811+B831+B849+B863+B913+B953+B983+B1031+B1068</f>
        <v>52820</v>
      </c>
      <c r="C1063" s="102" t="n">
        <f aca="false">C208+C227+C267+C285+C382+C398+C403+C474+C503+C509+C541+C561+C581+C599+C630+C682+C699+C811+C831+C849+C863+C913+C953+C983+C1031+C1068</f>
        <v>12264</v>
      </c>
      <c r="D1063" s="102" t="n">
        <f aca="false">D208+D227+D267+D285+D382+D398+D403+D474+D503+D509+D541+D561+D581+D599+D630+D682+D699+D811+D831+D849+D863+D913+D953+D983+D1031+D1068</f>
        <v>4790</v>
      </c>
      <c r="E1063" s="102" t="n">
        <f aca="false">E208+E227+E267+E285+E382+E398+E403+E474+E503+E509+E541+E561+E581+E599+E630+E682+E699+E811+E831+E849+E863+E913+E953+E983+E1031+E1068</f>
        <v>12522</v>
      </c>
      <c r="F1063" s="102" t="n">
        <f aca="false">F208+F227+F267+F285+F382+F398+F403+F474+F503+F509+F541+F561+F581+F599+F630+F682+F699+F811+F831+F849+F863+F913+F953+F983+F1031+F1068</f>
        <v>1339</v>
      </c>
      <c r="G1063" s="102" t="n">
        <f aca="false">G208+G227+G267+G285+G382+G398+G403+G474+G503+G509+G541+G561+G581+G599+G630+G682+G699+G811+G831+G849+G863+G913+G953+G983+G1031+G1068</f>
        <v>2273</v>
      </c>
      <c r="H1063" s="102" t="n">
        <f aca="false">H208+H227+H267+H285+H382+H398+H403+H474+H503+H509+H541+H561+H581+H599+H630+H682+H699+H811+H831+H849+H863+H913+H953+H983+H1031+H1068</f>
        <v>0</v>
      </c>
      <c r="I1063" s="102" t="n">
        <f aca="false">I208+I227+I267+I285+I382+I398+I403+I474+I503+I509+I541+I561+I581+I599+I630+I682+I699+I811+I831+I849+I863+I913+I953+I983+I1031+I1068</f>
        <v>0</v>
      </c>
      <c r="J1063" s="102" t="n">
        <f aca="false">J208+J227+J267+J285+J382+J398+J403+J474+J503+J509+J541+J561+J581+J599+J630+J682+J699+J811+J831+J849+J863+J913+J953+J983+J1031+J1068</f>
        <v>0</v>
      </c>
      <c r="K1063" s="102" t="n">
        <f aca="false">K208+K227+K267+K285+K382+K398+K403+K474+K503+K509+K541+K561+K581+K599+K630+K682+K699+K811+K831+K849+K863+K913+K953+K983+K1031+K1068</f>
        <v>0</v>
      </c>
      <c r="L1063" s="102" t="n">
        <f aca="false">L208+L227+L267+L285+L382+L398+L403+L474+L503+L509+L541+L561+L581+L599+L630+L682+L699+L811+L831+L849+L863+L913+L953+L983+L1031+L1068</f>
        <v>0</v>
      </c>
      <c r="M1063" s="102" t="n">
        <f aca="false">M208+M227+M267+M285+M382+M398+M403+M474+M503+M509+M541+M561+M581+M599+M630+M682+M699+M811+M831+M849+M863+M913+M953+M983+M1031+M1068</f>
        <v>0</v>
      </c>
      <c r="N1063" s="102" t="n">
        <f aca="false">N208+N227+N267+N285+N382+N398+N403+N474+N503+N509+N541+N561+N581+N599+N630+N682+N699+N811+N831+N849+N863+N913+N953+N983+N1031+N1068</f>
        <v>0</v>
      </c>
      <c r="O1063" s="102" t="n">
        <f aca="false">O208+O227+O267+O285+O382+O398+O403+O474+O503+O509+O541+O561+O581+O599+O630+O682+O699+O811+O831+O849+O863+O913+O953+O983+O1031+O1068</f>
        <v>0</v>
      </c>
      <c r="P1063" s="102" t="n">
        <f aca="false">P208+P227+P267+P285+P382+P398+P403+P474+P503+P509+P541+P561+P581+P599+P630+P682+P699+P811+P831+P849+P863+P913+P953+P983+P1031+P1068</f>
        <v>0</v>
      </c>
      <c r="Q1063" s="102" t="n">
        <f aca="false">Q208+Q227+Q267+Q285+Q382+Q398+Q403+Q474+Q503+Q509+Q541+Q561+Q581+Q599+Q630+Q682+Q699+Q811+Q831+Q849+Q863+Q913+Q953+Q983+Q1031+Q1068</f>
        <v>60984</v>
      </c>
      <c r="R1063" s="102" t="n">
        <f aca="false">R208+R227+R267+R285+R382+R398+R403+R474+R503+R509+R541+R561+R581+R599+R630+R682+R699+R811+R831+R849+R863+R913+R953+R983+R1031+R1068</f>
        <v>3169</v>
      </c>
      <c r="S1063" s="102" t="n">
        <f aca="false">S208+S227+S267+S285+S382+S398+S403+S474+S503+S509+S541+S561+S581+S599+S630+S682+S699+S811+S831+S849+S863+S913+S953+S983+S1031+S1068</f>
        <v>10771</v>
      </c>
      <c r="U1063" s="102" t="n">
        <f aca="false">U208+U227+U267+U285+U382+U398+U403+U474+U503+U509+U541+U561+U581+U599+U630+U682+U699+U811+U831+U849+U863+U913+U953+U983+U1031+U1068</f>
        <v>52750</v>
      </c>
      <c r="V1063" s="102" t="n">
        <f aca="false">V208+V227+V267+V285+V382+V398+V403+V474+V503+V509+V541+V561+V581+V599+V630+V682+V699+V811+V831+V849+V863+V913+V953+V983+V1031+V1068</f>
        <v>31673</v>
      </c>
      <c r="W1063" s="49"/>
      <c r="X1063" s="102" t="n">
        <f aca="false">X208+X227+X267+X285+X382+X398+X403+X474+X503+X509+X541+X561+X581+X599+X630+X682+X699+X811+X831+X849+X863+X913+X953+X983+X1031+X1068</f>
        <v>66857</v>
      </c>
      <c r="Z1063" s="103" t="n">
        <f aca="false">Z208+Z227+Z267+Z285+Z382+Z398+Z403+Z474+Z503+Z509+Z541+Z561+Z581+Z599+Z630+Z682+Z699+Z811+Z831+Z849+Z863+Z913+Z953+Z983+Z1031+Z1068</f>
        <v>6897</v>
      </c>
      <c r="AA1063" s="102" t="n">
        <f aca="false">AA208+AA227+AA267+AA285+AA382+AA398+AA403+AA474+AA503+AA509+AA541+AA561+AA581+AA599+AA630+AA682+AA699+AA811+AA831+AA849+AA863+AA913+AA953+AA983+AA1031+AA1068</f>
        <v>287466</v>
      </c>
      <c r="AB1063" s="102" t="n">
        <f aca="false">AB208+AB227+AB267+AB285+AB382+AB398+AB403+AB474+AB503+AB509+AB541+AB561+AB581+AB599+AB630+AB682+AB699+AB811+AB831+AB849+AB863+AB913+AB953+AB983+AB1031+AB1068</f>
        <v>93851</v>
      </c>
      <c r="AC1063" s="104" t="n">
        <f aca="false">(AB1063/AA1063)*100</f>
        <v>32.6476870308141</v>
      </c>
    </row>
    <row r="1064" customFormat="false" ht="12.75" hidden="false" customHeight="false" outlineLevel="0" collapsed="false">
      <c r="A1064" s="105"/>
      <c r="Z1064" s="2"/>
      <c r="AA1064" s="2"/>
    </row>
    <row r="1066" customFormat="false" ht="12.75" hidden="false" customHeight="false" outlineLevel="0" collapsed="false">
      <c r="A1066" s="93" t="s">
        <v>660</v>
      </c>
      <c r="B1066" s="94"/>
      <c r="C1066" s="94"/>
      <c r="D1066" s="94"/>
      <c r="E1066" s="94"/>
      <c r="F1066" s="94"/>
      <c r="G1066" s="94"/>
      <c r="H1066" s="94"/>
      <c r="I1066" s="94"/>
      <c r="J1066" s="94"/>
      <c r="K1066" s="94"/>
      <c r="L1066" s="94"/>
      <c r="M1066" s="94"/>
      <c r="N1066" s="94"/>
      <c r="O1066" s="94"/>
      <c r="P1066" s="94"/>
      <c r="Q1066" s="94"/>
      <c r="R1066" s="94"/>
      <c r="S1066" s="94"/>
      <c r="U1066" s="94"/>
      <c r="V1066" s="94"/>
      <c r="X1066" s="94"/>
      <c r="Z1066" s="95"/>
      <c r="AA1066" s="95"/>
      <c r="AB1066" s="95"/>
      <c r="AC1066" s="96"/>
    </row>
    <row r="1067" customFormat="false" ht="12.75" hidden="false" customHeight="false" outlineLevel="0" collapsed="false">
      <c r="A1067" s="97" t="s">
        <v>658</v>
      </c>
      <c r="B1067" s="98" t="n">
        <f aca="false">B8+B14+B18+B21+B22+B23+B26+B30+B34+B35+B39+B41+B43+B45+B46+B49+B53+B54+B56+B57+B59+B60+B61+B62+B63+B64+B65+B66+B67+B71+B73+B74+B75+B76+B77+B78+B79+B80+B81+B82+B83+B84+B85+B86+B87+B89+B90+B91+B93+B94+B95+B96+B97+B98+B99+B100+B101+B103+B104+B105+B106+B107+B108+B109+B110+B111+B112+B113+B114+B115+B116+B117+B118+B121+B125+B126+B127+B128+B129+B131+B132+B133+B135+B136+B137+B139</f>
        <v>19986</v>
      </c>
      <c r="C1067" s="98" t="n">
        <f aca="false">C8+C14+C18+C21+C22+C23+C26+C30+C34+C35+C39+C41+C43+C45+C46+C49+C53+C54+C56+C57+C59+C60+C61+C62+C63+C64+C65+C66+C67+C71+C73+C74+C75+C76+C77+C78+C79+C80+C81+C82+C83+C84+C85+C86+C87+C89+C90+C91+C93+C94+C95+C96+C97+C98+C99+C100+C101+C103+C104+C105+C106+C107+C108+C109+C110+C111+C112+C113+C114+C115+C116+C117+C118+C121+C125+C126+C127+C128+C129+C131+C132+C133+C135+C136+C137+C139</f>
        <v>5517</v>
      </c>
      <c r="D1067" s="98" t="n">
        <f aca="false">D8+D14+D18+D21+D22+D23+D26+D30+D34+D35+D39+D41+D43+D45+D46+D49+D53+D54+D56+D57+D59+D60+D61+D62+D63+D64+D65+D66+D67+D71+D73+D74+D75+D76+D77+D78+D79+D80+D81+D82+D83+D84+D85+D86+D87+D89+D90+D91+D93+D94+D95+D96+D97+D98+D99+D100+D101+D103+D104+D105+D106+D107+D108+D109+D110+D111+D112+D113+D114+D115+D116+D117+D118+D121+D125+D126+D127+D128+D129+D131+D132+D133+D135+D136+D137+D139</f>
        <v>2511</v>
      </c>
      <c r="E1067" s="98" t="n">
        <f aca="false">E8+E14+E18+E21+E22+E23+E26+E30+E34+E35+E39+E41+E43+E45+E46+E49+E53+E54+E56+E57+E59+E60+E61+E62+E63+E64+E65+E66+E67+E71+E73+E74+E75+E76+E77+E78+E79+E80+E81+E82+E83+E84+E85+E86+E87+E89+E90+E91+E93+E94+E95+E96+E97+E98+E99+E100+E101+E103+E104+E105+E106+E107+E108+E109+E110+E111+E112+E113+E114+E115+E116+E117+E118+E121+E125+E126+E127+E128+E129+E131+E132+E133+E135+E136+E137+E139</f>
        <v>3388</v>
      </c>
      <c r="F1067" s="98" t="n">
        <f aca="false">F8+F14+F18+F21+F22+F23+F26+F30+F34+F35+F39+F41+F43+F45+F46+F49+F53+F54+F56+F57+F59+F60+F61+F62+F63+F64+F65+F66+F67+F71+F73+F74+F75+F76+F77+F78+F79+F80+F81+F82+F83+F84+F85+F86+F87+F89+F90+F91+F93+F94+F95+F96+F97+F98+F99+F100+F101+F103+F104+F105+F106+F107+F108+F109+F110+F111+F112+F113+F114+F115+F116+F117+F118+F121+F125+F126+F127+F128+F129+F131+F132+F133+F135+F136+F137+F139</f>
        <v>200</v>
      </c>
      <c r="G1067" s="98" t="n">
        <f aca="false">G8+G14+G18+G21+G22+G23+G26+G30+G34+G35+G39+G41+G43+G45+G46+G49+G53+G54+G56+G57+G59+G60+G61+G62+G63+G64+G65+G66+G67+G71+G73+G74+G75+G76+G77+G78+G79+G80+G81+G82+G83+G84+G85+G86+G87+G89+G90+G91+G93+G94+G95+G96+G97+G98+G99+G100+G101+G103+G104+G105+G106+G107+G108+G109+G110+G111+G112+G113+G114+G115+G116+G117+G118+G121+G125+G126+G127+G128+G129+G131+G132+G133+G135+G136+G137+G139</f>
        <v>393</v>
      </c>
      <c r="H1067" s="98" t="n">
        <f aca="false">H8+H14+H18+H21+H22+H23+H26+H30+H34+H35+H39+H41+H43+H45+H46+H49+H53+H54+H56+H57+H59+H60+H61+H62+H63+H64+H65+H66+H67+H71+H73+H74+H75+H76+H77+H78+H79+H80+H81+H82+H83+H84+H85+H86+H87+H89+H90+H91+H93+H94+H95+H96+H97+H98+H99+H100+H101+H103+H104+H105+H106+H107+H108+H109+H110+H111+H112+H113+H114+H115+H116+H117+H118+H121+H125+H126+H127+H128+H129+H131+H132+H133+H135+H136+H137+H139</f>
        <v>1080</v>
      </c>
      <c r="I1067" s="98" t="n">
        <f aca="false">I8+I14+I18+I21+I22+I23+I26+I30+I34+I35+I39+I41+I43+I45+I46+I49+I53+I54+I56+I57+I59+I60+I61+I62+I63+I64+I65+I66+I67+I71+I73+I74+I75+I76+I77+I78+I79+I80+I81+I82+I83+I84+I85+I86+I87+I89+I90+I91+I93+I94+I95+I96+I97+I98+I99+I100+I101+I103+I104+I105+I106+I107+I108+I109+I110+I111+I112+I113+I114+I115+I116+I117+I118+I121+I125+I126+I127+I128+I129+I131+I132+I133+I135+I136+I137+I139</f>
        <v>340</v>
      </c>
      <c r="J1067" s="98" t="n">
        <f aca="false">J8+J14+J18+J21+J22+J23+J26+J30+J34+J35+J39+J41+J43+J45+J46+J49+J53+J54+J56+J57+J59+J60+J61+J62+J63+J64+J65+J66+J67+J71+J73+J74+J75+J76+J77+J78+J79+J80+J81+J82+J83+J84+J85+J86+J87+J89+J90+J91+J93+J94+J95+J96+J97+J98+J99+J100+J101+J103+J104+J105+J106+J107+J108+J109+J110+J111+J112+J113+J114+J115+J116+J117+J118+J121+J125+J126+J127+J128+J129+J131+J132+J133+J135+J136+J137+J139</f>
        <v>7051</v>
      </c>
      <c r="K1067" s="98" t="n">
        <f aca="false">K8+K14+K18+K21+K22+K23+K26+K30+K34+K35+K39+K41+K43+K45+K46+K49+K53+K54+K56+K57+K59+K60+K61+K62+K63+K64+K65+K66+K67+K71+K73+K74+K75+K76+K77+K78+K79+K80+K81+K82+K83+K84+K85+K86+K87+K89+K90+K91+K93+K94+K95+K96+K97+K98+K99+K100+K101+K103+K104+K105+K106+K107+K108+K109+K110+K111+K112+K113+K114+K115+K116+K117+K118+K121+K125+K126+K127+K128+K129+K131+K132+K133+K135+K136+K137+K139</f>
        <v>5380</v>
      </c>
      <c r="L1067" s="98" t="n">
        <f aca="false">L8+L14+L18+L21+L22+L23+L26+L30+L34+L35+L39+L41+L43+L45+L46+L49+L53+L54+L56+L57+L59+L60+L61+L62+L63+L64+L65+L66+L67+L71+L73+L74+L75+L76+L77+L78+L79+L80+L81+L82+L83+L84+L85+L86+L87+L89+L90+L91+L93+L94+L95+L96+L97+L98+L99+L100+L101+L103+L104+L105+L106+L107+L108+L109+L110+L111+L112+L113+L114+L115+L116+L117+L118+L121+L125+L126+L127+L128+L129+L131+L132+L133+L135+L136+L137+L139</f>
        <v>12448</v>
      </c>
      <c r="M1067" s="98" t="n">
        <f aca="false">M8+M14+M18+M21+M22+M23+M26+M30+M34+M35+M39+M41+M43+M45+M46+M49+M53+M54+M56+M57+M59+M60+M61+M62+M63+M64+M65+M66+M67+M71+M73+M74+M75+M76+M77+M78+M79+M80+M81+M82+M83+M84+M85+M86+M87+M89+M90+M91+M93+M94+M95+M96+M97+M98+M99+M100+M101+M103+M104+M105+M106+M107+M108+M109+M110+M111+M112+M113+M114+M115+M116+M117+M118+M121+M125+M126+M127+M128+M129+M131+M132+M133+M135+M136+M137+M139</f>
        <v>341</v>
      </c>
      <c r="N1067" s="98" t="n">
        <f aca="false">N8+N14+N18+N21+N22+N23+N26+N30+N34+N35+N39+N41+N43+N45+N46+N49+N53+N54+N56+N57+N59+N60+N61+N62+N63+N64+N65+N66+N67+N71+N73+N74+N75+N76+N77+N78+N79+N80+N81+N82+N83+N84+N85+N86+N87+N89+N90+N91+N93+N94+N95+N96+N97+N98+N99+N100+N101+N103+N104+N105+N106+N107+N108+N109+N110+N111+N112+N113+N114+N115+N116+N117+N118+N121+N125+N126+N127+N128+N129+N131+N132+N133+N135+N136+N137+N139</f>
        <v>238</v>
      </c>
      <c r="O1067" s="98" t="n">
        <f aca="false">O8+O14+O18+O21+O22+O23+O26+O30+O34+O35+O39+O41+O43+O45+O46+O49+O53+O54+O56+O57+O59+O60+O61+O62+O63+O64+O65+O66+O67+O71+O73+O74+O75+O76+O77+O78+O79+O80+O81+O82+O83+O84+O85+O86+O87+O89+O90+O91+O93+O94+O95+O96+O97+O98+O99+O100+O101+O103+O104+O105+O106+O107+O108+O109+O110+O111+O112+O113+O114+O115+O116+O117+O118+O121+O125+O126+O127+O128+O129+O131+O132+O133+O135+O136+O137+O139</f>
        <v>586</v>
      </c>
      <c r="P1067" s="98" t="n">
        <f aca="false">P8+P14+P18+P21+P22+P23+P26+P30+P34+P35+P39+P41+P43+P45+P46+P49+P53+P54+P56+P57+P59+P60+P61+P62+P63+P64+P65+P66+P67+P71+P73+P74+P75+P76+P77+P78+P79+P80+P81+P82+P83+P84+P85+P86+P87+P89+P90+P91+P93+P94+P95+P96+P97+P98+P99+P100+P101+P103+P104+P105+P106+P107+P108+P109+P110+P111+P112+P113+P114+P115+P116+P117+P118+P121+P125+P126+P127+P128+P129+P131+P132+P133+P135+P136+P137+P139</f>
        <v>3468</v>
      </c>
      <c r="Q1067" s="98" t="n">
        <f aca="false">Q8+Q14+Q18+Q21+Q22+Q23+Q26+Q30+Q34+Q35+Q39+Q41+Q43+Q45+Q46+Q49+Q53+Q54+Q56+Q57+Q59+Q60+Q61+Q62+Q63+Q64+Q65+Q66+Q67+Q71+Q73+Q74+Q75+Q76+Q77+Q78+Q79+Q80+Q81+Q82+Q83+Q84+Q85+Q86+Q87+Q89+Q90+Q91+Q93+Q94+Q95+Q96+Q97+Q98+Q99+Q100+Q101+Q103+Q104+Q105+Q106+Q107+Q108+Q109+Q110+Q111+Q112+Q113+Q114+Q115+Q116+Q117+Q118+Q121+Q125+Q126+Q127+Q128+Q129+Q131+Q132+Q133+Q135+Q136+Q137+Q139</f>
        <v>0</v>
      </c>
      <c r="R1067" s="98" t="n">
        <f aca="false">R8+R14+R18+R21+R22+R23+R26+R30+R34+R35+R39+R41+R43+R45+R46+R49+R53+R54+R56+R57+R59+R60+R61+R62+R63+R64+R65+R66+R67+R71+R73+R74+R75+R76+R77+R78+R79+R80+R81+R82+R83+R84+R85+R86+R87+R89+R90+R91+R93+R94+R95+R96+R97+R98+R99+R100+R101+R103+R104+R105+R106+R107+R108+R109+R110+R111+R112+R113+R114+R115+R116+R117+R118+R121+R125+R126+R127+R128+R129+R131+R132+R133+R135+R136+R137+R139</f>
        <v>0</v>
      </c>
      <c r="S1067" s="98" t="n">
        <f aca="false">S8+S14+S18+S21+S22+S23+S26+S30+S34+S35+S39+S41+S43+S45+S46+S49+S53+S54+S56+S57+S59+S60+S61+S62+S63+S64+S65+S66+S67+S71+S73+S74+S75+S76+S77+S78+S79+S80+S81+S82+S83+S84+S85+S86+S87+S89+S90+S91+S93+S94+S95+S96+S97+S98+S99+S100+S101+S103+S104+S105+S106+S107+S108+S109+S110+S111+S112+S113+S114+S115+S116+S117+S118+S121+S125+S126+S127+S128+S129+S131+S132+S133+S135+S136+S137+S139</f>
        <v>0</v>
      </c>
      <c r="U1067" s="98" t="n">
        <f aca="false">U8+U14+U18+U21+U22+U23+U26+U30+U34+U35+U39+U41+U43+U45+U46+U49+U53+U54+U56+U57+U59+U60+U61+U62+U63+U64+U65+U66+U67+U71+U73+U74+U75+U76+U77+U78+U79+U80+U81+U82+U83+U84+U85+U86+U87+U89+U90+U91+U93+U94+U95+U96+U97+U98+U99+U100+U101+U103+U104+U105+U106+U107+U108+U109+U110+U111+U112+U113+U114+U115+U116+U117+U118+U121+U125+U126+U127+U128+U129+U131+U132+U133+U135+U136+U137+U139</f>
        <v>16038</v>
      </c>
      <c r="V1067" s="98" t="n">
        <f aca="false">V8+V14+V18+V21+V22+V23+V26+V30+V34+V35+V39+V41+V43+V45+V46+V49+V53+V54+V56+V57+V59+V60+V61+V62+V63+V64+V65+V66+V67+V71+V73+V74+V75+V76+V77+V78+V79+V80+V81+V82+V83+V84+V85+V86+V87+V89+V90+V91+V93+V94+V95+V96+V97+V98+V99+V100+V101+V103+V104+V105+V106+V107+V108+V109+V110+V111+V112+V113+V114+V115+V116+V117+V118+V121+V125+V126+V127+V128+V129+V131+V132+V133+V135+V136+V137+V139</f>
        <v>13509</v>
      </c>
      <c r="W1067" s="49"/>
      <c r="X1067" s="98" t="n">
        <f aca="false">X8+X14+X18+X21+X22+X23+X26+X30+X34+X35+X39+X41+X43+X45+X46+X49+X53+X54+X56+X57+X59+X60+X61+X62+X63+X64+X65+X66+X67+X71+X73+X74+X75+X76+X77+X78+X79+X80+X81+X82+X83+X84+X85+X86+X87+X89+X90+X91+X93+X94+X95+X96+X97+X98+X99+X100+X101+X103+X104+X105+X106+X107+X108+X109+X110+X111+X112+X113+X114+X115+X116+X117+X118+X121+X125+X126+X127+X128+X129+X131+X132+X133+X135+X136+X137+X139</f>
        <v>22297</v>
      </c>
      <c r="Z1067" s="99" t="n">
        <f aca="false">Z8+Z14+Z18+Z21+Z22+Z23+Z26+Z30+Z34+Z35+Z39+Z41+Z43+Z45+Z46+Z49+Z53+Z56+Z57+Z59+Z60+Z61+Z62+Z63+Z64+Z65+Z66+Z67+Z71+Z73+Z74+Z75+Z76+Z77+Z78+Z79+Z80+Z81+Z82+Z83+Z84+Z85+Z86+Z87+Z89+Z90+Z93+Z94+Z95+Z96+Z97+Z98+Z99+Z100+Z101+Z103+Z104+Z105+Z106+Z107+Z108+Z109+Z110+Z111+Z112+Z113+Z114+Z115+Z116+Z117+Z118+Z121+Z125+Z126+Z127+Z128+Z129+Z131+Z132+Z133+Z135+Z136+Z137+Z139</f>
        <v>3488</v>
      </c>
      <c r="AA1067" s="98" t="n">
        <f aca="false">AA8+AA14+AA18+AA21+AA22+AA23+AA26+AA30+AA34+AA35+AA39+AA41+AA43+AA45+AA46+AA49+AA53+AA56+AA57+AA59+AA60+AA61+AA62+AA63+AA64+AA65+AA66+AA67+AA71+AA73+AA74+AA75+AA76+AA77+AA78+AA79+AA80+AA81+AA82+AA83+AA84+AA85+AA86+AA87+AA89+AA90+AA93+AA94+AA95+AA96+AA97+AA98+AA99+AA100+AA101+AA103+AA104+AA105+AA106+AA107+AA108+AA109+AA110+AA111+AA112+AA113+AA114+AA115+AA116+AA117+AA118+AA121+AA125+AA126+AA127+AA128+AA129+AA131+AA132+AA133+AA135+AA136+AA137+AA139</f>
        <v>101461</v>
      </c>
      <c r="AB1067" s="98" t="n">
        <f aca="false">AB8+AB14+AB18+AB21+AB22+AB23+AB26+AB30+AB34+AB35+AB39+AB41+AB43+AB45+AB46+AB49+AB53+AB56+AB57+AB59+AB60+AB61+AB62+AB63+AB64+AB65+AB66+AB67+AB71+AB73+AB74+AB75+AB76+AB77+AB78+AB79+AB80+AB81+AB82+AB83+AB84+AB85+AB86+AB87+AB89+AB90+AB93+AB94+AB95+AB96+AB97+AB98+AB99+AB100+AB101+AB103+AB104+AB105+AB106+AB107+AB108+AB109+AB110+AB111+AB112+AB113+AB114+AB115+AB116+AB117+AB118+AB121+AB125+AB126+AB127+AB128+AB129+AB131+AB132+AB133+AB135+AB136+AB137+AB139</f>
        <v>33156</v>
      </c>
      <c r="AC1067" s="100" t="n">
        <f aca="false">(AB1067/AA1067)*100</f>
        <v>32.6785661485694</v>
      </c>
    </row>
    <row r="1068" customFormat="false" ht="12.75" hidden="false" customHeight="false" outlineLevel="0" collapsed="false">
      <c r="A1068" s="101" t="s">
        <v>661</v>
      </c>
      <c r="B1068" s="102" t="n">
        <f aca="false">B7+B9+B10+B11+B12+B13+B15+B16+B17+B19+B20+B24+B25+B27+B28+B29+B31+B32+B33+B36+B37+B40+B42+B44+B47+B48+B50+B51+B52+B55+B58+B68+B69+B72+B88+B92+B119+B120+B122+B123+B124+B130+B138+B140+B141</f>
        <v>6141</v>
      </c>
      <c r="C1068" s="102" t="n">
        <f aca="false">C7+C9+C10+C11+C12+C13+C15+C16+C17+C19+C20+C24+C25+C27+C28+C29+C31+C32+C33+C36+C37+C40+C42+C44+C47+C48+C50+C51+C52+C55+C58+C68+C69+C72+C88+C92+C119+C120+C122+C123+C124+C130+C138+C140+C141</f>
        <v>2055</v>
      </c>
      <c r="D1068" s="102" t="n">
        <f aca="false">D7+D9+D10+D11+D12+D13+D15+D16+D17+D19+D20+D24+D25+D27+D28+D29+D31+D32+D33+D36+D37+D40+D42+D44+D47+D48+D50+D51+D52+D55+D58+D68+D69+D72+D88+D92+D119+D120+D122+D123+D124+D130+D138+D140+D141</f>
        <v>984</v>
      </c>
      <c r="E1068" s="102" t="n">
        <f aca="false">E7+E9+E10+E11+E12+E13+E15+E16+E17+E19+E20+E24+E25+E27+E28+E29+E31+E32+E33+E36+E37+E40+E42+E44+E47+E48+E50+E51+E52+E55+E58+E68+E69+E72+E88+E92+E119+E120+E122+E123+E124+E130+E138+E140+E141</f>
        <v>3313</v>
      </c>
      <c r="F1068" s="102" t="n">
        <f aca="false">F7+F9+F10+F11+F12+F13+F15+F16+F17+F19+F20+F24+F25+F27+F28+F29+F31+F32+F33+F36+F37+F40+F42+F44+F47+F48+F50+F51+F52+F55+F58+F68+F69+F72+F88+F92+F119+F120+F122+F123+F124+F130+F138+F140+F141</f>
        <v>100</v>
      </c>
      <c r="G1068" s="102" t="n">
        <f aca="false">G7+G9+G10+G11+G12+G13+G15+G16+G17+G19+G20+G24+G25+G27+G28+G29+G31+G32+G33+G36+G37+G40+G42+G44+G47+G48+G50+G51+G52+G55+G58+G68+G69+G72+G88+G92+G119+G120+G122+G123+G124+G130+G138+G140+G141</f>
        <v>326</v>
      </c>
      <c r="H1068" s="102" t="n">
        <f aca="false">H7+H9+H10+H11+H12+H13+H15+H16+H17+H19+H20+H24+H25+H27+H28+H29+H31+H32+H33+H36+H37+H40+H42+H44+H47+H48+H50+H51+H52+H55+H58+H68+H69+H72+H88+H92+H119+H120+H122+H123+H124+H130+H138+H140+H141</f>
        <v>0</v>
      </c>
      <c r="I1068" s="102" t="n">
        <f aca="false">I7+I9+I10+I11+I12+I13+I15+I16+I17+I19+I20+I24+I25+I27+I28+I29+I31+I32+I33+I36+I37+I40+I42+I44+I47+I48+I50+I51+I52+I55+I58+I68+I69+I72+I88+I92+I119+I120+I122+I123+I124+I130+I138+I140+I141</f>
        <v>0</v>
      </c>
      <c r="J1068" s="102" t="n">
        <f aca="false">J7+J9+J10+J11+J12+J13+J15+J16+J17+J19+J20+J24+J25+J27+J28+J29+J31+J32+J33+J36+J37+J40+J42+J44+J47+J48+J50+J51+J52+J55+J58+J68+J69+J72+J88+J92+J119+J120+J122+J123+J124+J130+J138+J140+J141</f>
        <v>0</v>
      </c>
      <c r="K1068" s="102" t="n">
        <f aca="false">K7+K9+K10+K11+K12+K13+K15+K16+K17+K19+K20+K24+K25+K27+K28+K29+K31+K32+K33+K36+K37+K40+K42+K44+K47+K48+K50+K51+K52+K55+K58+K68+K69+K72+K88+K92+K119+K120+K122+K123+K124+K130+K138+K140+K141</f>
        <v>0</v>
      </c>
      <c r="L1068" s="102" t="n">
        <f aca="false">L7+L9+L10+L11+L12+L13+L15+L16+L17+L19+L20+L24+L25+L27+L28+L29+L31+L32+L33+L36+L37+L40+L42+L44+L47+L48+L50+L51+L52+L55+L58+L68+L69+L72+L88+L92+L119+L120+L122+L123+L124+L130+L138+L140+L141</f>
        <v>0</v>
      </c>
      <c r="M1068" s="102" t="n">
        <f aca="false">M7+M9+M10+M11+M12+M13+M15+M16+M17+M19+M20+M24+M25+M27+M28+M29+M31+M32+M33+M36+M37+M40+M42+M44+M47+M48+M50+M51+M52+M55+M58+M68+M69+M72+M88+M92+M119+M120+M122+M123+M124+M130+M138+M140+M141</f>
        <v>0</v>
      </c>
      <c r="N1068" s="102" t="n">
        <f aca="false">N7+N9+N10+N11+N12+N13+N15+N16+N17+N19+N20+N24+N25+N27+N28+N29+N31+N32+N33+N36+N37+N40+N42+N44+N47+N48+N50+N51+N52+N55+N58+N68+N69+N72+N88+N92+N119+N120+N122+N123+N124+N130+N138+N140+N141</f>
        <v>0</v>
      </c>
      <c r="O1068" s="102" t="n">
        <f aca="false">O7+O9+O10+O11+O12+O13+O15+O16+O17+O19+O20+O24+O25+O27+O28+O29+O31+O32+O33+O36+O37+O40+O42+O44+O47+O48+O50+O51+O52+O55+O58+O68+O69+O72+O88+O92+O119+O120+O122+O123+O124+O130+O138+O140+O141</f>
        <v>0</v>
      </c>
      <c r="P1068" s="102" t="n">
        <f aca="false">P7+P9+P10+P11+P12+P13+P15+P16+P17+P19+P20+P24+P25+P27+P28+P29+P31+P32+P33+P36+P37+P40+P42+P44+P47+P48+P50+P51+P52+P55+P58+P68+P69+P72+P88+P92+P119+P120+P122+P123+P124+P130+P138+P140+P141</f>
        <v>0</v>
      </c>
      <c r="Q1068" s="102" t="n">
        <f aca="false">Q7+Q9+Q10+Q11+Q12+Q13+Q15+Q16+Q17+Q19+Q20+Q24+Q25+Q27+Q28+Q29+Q31+Q32+Q33+Q36+Q37+Q40+Q42+Q44+Q47+Q48+Q50+Q51+Q52+Q55+Q58+Q68+Q69+Q72+Q88+Q92+Q119+Q120+Q122+Q123+Q124+Q130+Q138+Q140+Q141</f>
        <v>5405</v>
      </c>
      <c r="R1068" s="102" t="n">
        <f aca="false">R7+R9+R10+R11+R12+R13+R15+R16+R17+R19+R20+R24+R25+R27+R28+R29+R31+R32+R33+R36+R37+R40+R42+R44+R47+R48+R50+R51+R52+R55+R58+R68+R69+R72+R88+R92+R119+R120+R122+R123+R124+R130+R138+R140+R141</f>
        <v>473</v>
      </c>
      <c r="S1068" s="102" t="n">
        <f aca="false">S7+S9+S10+S11+S12+S13+S15+S16+S17+S19+S20+S24+S25+S27+S28+S29+S31+S32+S33+S36+S37+S40+S42+S44+S47+S48+S50+S51+S52+S55+S58+S68+S69+S72+S88+S92+S119+S120+S122+S123+S124+S130+S138+S140+S141</f>
        <v>2724</v>
      </c>
      <c r="U1068" s="102" t="n">
        <f aca="false">U7+U9+U10+U11+U12+U13+U15+U16+U17+U19+U20+U24+U25+U27+U28+U29+U31+U32+U33+U36+U37+U40+U42+U44+U47+U48+U50+U51+U52+U55+U58+U68+U69+U72+U88+U92+U119+U120+U122+U123+U124+U130+U138+U140+U141</f>
        <v>4171</v>
      </c>
      <c r="V1068" s="102" t="n">
        <f aca="false">V7+V9+V10+V11+V12+V13+V15+V16+V17+V19+V20+V24+V25+V27+V28+V29+V31+V32+V33+V36+V37+V40+V42+V44+V47+V48+V50+V51+V52+V55+V58+V68+V69+V72+V88+V92+V119+V120+V122+V123+V124+V130+V138+V140+V141</f>
        <v>8473</v>
      </c>
      <c r="W1068" s="49"/>
      <c r="X1068" s="102" t="n">
        <f aca="false">X7+X9+X10+X11+X12+X13+X15+X16+X17+X19+X20+X24+X25+X27+X28+X29+X31+X32+X33+X36+X37+X40+X42+X44+X47+X48+X50+X51+X52+X55+X58+X68+X69+X72+X88+X92+X119+X120+X122+X123+X124+X130+X138+X140+X141</f>
        <v>9194</v>
      </c>
      <c r="Z1068" s="103" t="n">
        <f aca="false">Z7+Z9+Z10+Z11+Z12+Z13+Z15+Z16+Z17+Z19+Z20+Z24+Z25+Z27+Z28+Z29+Z31+Z32+Z33+Z36+Z37+Z40+Z42+Z44+Z47+Z48+Z50+Z51+Z52+Z54+Z55+Z58+Z68+Z69+Z72+Z88+Z91+Z92+Z119+Z120+Z122+Z123+Z124+Z130+Z138+Z140+Z141</f>
        <v>1432</v>
      </c>
      <c r="AA1068" s="102" t="n">
        <f aca="false">AA7+AA9+AA10+AA11+AA12+AA13+AA15+AA16+AA17+AA19+AA20+AA24+AA25+AA27+AA28+AA29+AA31+AA32+AA33+AA36+AA37+AA40+AA42+AA44+AA47+AA48+AA50+AA51+AA52+AA54+AA55+AA58+AA68+AA69+AA72+AA88+AA91+AA92+AA119+AA120+AA122+AA123+AA124+AA130+AA138+AA140+AA141</f>
        <v>48660</v>
      </c>
      <c r="AB1068" s="102" t="n">
        <f aca="false">AB7+AB9+AB10+AB11+AB12+AB13+AB15+AB16+AB17+AB19+AB20+AB24+AB25+AB27+AB28+AB29+AB31+AB32+AB33+AB36+AB37+AB40+AB42+AB44+AB47+AB48+AB50+AB51+AB52+AB54+AB55+AB58+AB68+AB69+AB72+AB88+AB91+AB92+AB119+AB120+AB122+AB123+AB124+AB130+AB138+AB140+AB141</f>
        <v>14619</v>
      </c>
      <c r="AC1068" s="104" t="n">
        <f aca="false">(AB1068/AA1068)*100</f>
        <v>30.0431565967941</v>
      </c>
    </row>
    <row r="1069" s="107" customFormat="true" ht="12.75" hidden="false" customHeight="false" outlineLevel="0" collapsed="false">
      <c r="A1069" s="52" t="s">
        <v>662</v>
      </c>
      <c r="B1069" s="106" t="n">
        <f aca="false">SUM(B1067:B1068)</f>
        <v>26127</v>
      </c>
      <c r="C1069" s="106" t="n">
        <f aca="false">SUM(C1067:C1068)</f>
        <v>7572</v>
      </c>
      <c r="D1069" s="106" t="n">
        <f aca="false">SUM(D1067:D1068)</f>
        <v>3495</v>
      </c>
      <c r="E1069" s="106" t="n">
        <f aca="false">SUM(E1067:E1068)</f>
        <v>6701</v>
      </c>
      <c r="F1069" s="106" t="n">
        <f aca="false">SUM(F1067:F1068)</f>
        <v>300</v>
      </c>
      <c r="G1069" s="106" t="n">
        <f aca="false">SUM(G1067:G1068)</f>
        <v>719</v>
      </c>
      <c r="H1069" s="106" t="n">
        <f aca="false">SUM(H1067:H1068)</f>
        <v>1080</v>
      </c>
      <c r="I1069" s="106" t="n">
        <f aca="false">SUM(I1067:I1068)</f>
        <v>340</v>
      </c>
      <c r="J1069" s="106" t="n">
        <f aca="false">SUM(J1067:J1068)</f>
        <v>7051</v>
      </c>
      <c r="K1069" s="106" t="n">
        <f aca="false">SUM(K1067:K1068)</f>
        <v>5380</v>
      </c>
      <c r="L1069" s="106" t="n">
        <f aca="false">SUM(L1067:L1068)</f>
        <v>12448</v>
      </c>
      <c r="M1069" s="106" t="n">
        <f aca="false">SUM(M1067:M1068)</f>
        <v>341</v>
      </c>
      <c r="N1069" s="106" t="n">
        <f aca="false">SUM(N1067:N1068)</f>
        <v>238</v>
      </c>
      <c r="O1069" s="106" t="n">
        <f aca="false">SUM(O1067:O1068)</f>
        <v>586</v>
      </c>
      <c r="P1069" s="106" t="n">
        <f aca="false">SUM(P1067:P1068)</f>
        <v>3468</v>
      </c>
      <c r="Q1069" s="106" t="n">
        <f aca="false">SUM(Q1067:Q1068)</f>
        <v>5405</v>
      </c>
      <c r="R1069" s="106" t="n">
        <f aca="false">SUM(R1067:R1068)</f>
        <v>473</v>
      </c>
      <c r="S1069" s="106" t="n">
        <f aca="false">SUM(S1067:S1068)</f>
        <v>2724</v>
      </c>
      <c r="U1069" s="106" t="n">
        <f aca="false">SUM(U1067:U1068)</f>
        <v>20209</v>
      </c>
      <c r="V1069" s="106" t="n">
        <f aca="false">SUM(V1067:V1068)</f>
        <v>21982</v>
      </c>
      <c r="W1069" s="108"/>
      <c r="X1069" s="106" t="n">
        <f aca="false">SUM(X1067:X1068)</f>
        <v>31491</v>
      </c>
      <c r="Z1069" s="109" t="n">
        <f aca="false">SUM(Z1067:Z1068)</f>
        <v>4920</v>
      </c>
      <c r="AA1069" s="106" t="n">
        <f aca="false">SUM(AA1067:AA1068)</f>
        <v>150121</v>
      </c>
      <c r="AB1069" s="106" t="n">
        <f aca="false">SUM(AB1067:AB1068)</f>
        <v>47775</v>
      </c>
      <c r="AC1069" s="110" t="n">
        <f aca="false">(AB1069/AA1069)*100</f>
        <v>31.8243283751107</v>
      </c>
    </row>
  </sheetData>
  <mergeCells count="11">
    <mergeCell ref="U1:V1"/>
    <mergeCell ref="B2:G2"/>
    <mergeCell ref="H2:P2"/>
    <mergeCell ref="Q2:S2"/>
    <mergeCell ref="U2:V2"/>
    <mergeCell ref="B3:G3"/>
    <mergeCell ref="H3:P3"/>
    <mergeCell ref="Q3:S3"/>
    <mergeCell ref="U3:V3"/>
    <mergeCell ref="Z3:AC3"/>
    <mergeCell ref="U4:V4"/>
  </mergeCells>
  <printOptions headings="false" gridLines="false" gridLinesSet="true" horizontalCentered="true" verticalCentered="false"/>
  <pageMargins left="0.1" right="0.1" top="0.8" bottom="0.34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23, 2000
STATE OF IDAHO</oddHeader>
    <oddFooter>&amp;C&amp;"Arial,Italic"&amp;6Page &amp;P</oddFooter>
  </headerFooter>
  <rowBreaks count="33" manualBreakCount="33">
    <brk id="37" man="true" max="16383" min="0"/>
    <brk id="69" man="true" max="16383" min="0"/>
    <brk id="101" man="true" max="16383" min="0"/>
    <brk id="133" man="true" max="16383" min="0"/>
    <brk id="165" man="true" max="16383" min="0"/>
    <brk id="197" man="true" max="16383" min="0"/>
    <brk id="228" man="true" max="16383" min="0"/>
    <brk id="260" man="true" max="16383" min="0"/>
    <brk id="286" man="true" max="16383" min="0"/>
    <brk id="318" man="true" max="16383" min="0"/>
    <brk id="350" man="true" max="16383" min="0"/>
    <brk id="382" man="true" max="16383" min="0"/>
    <brk id="413" man="true" max="16383" min="0"/>
    <brk id="445" man="true" max="16383" min="0"/>
    <brk id="475" man="true" max="16383" min="0"/>
    <brk id="504" man="true" max="16383" min="0"/>
    <brk id="536" man="true" max="16383" min="0"/>
    <brk id="568" man="true" max="16383" min="0"/>
    <brk id="600" man="true" max="16383" min="0"/>
    <brk id="631" man="true" max="16383" min="0"/>
    <brk id="662" man="true" max="16383" min="0"/>
    <brk id="694" man="true" max="16383" min="0"/>
    <brk id="726" man="true" max="16383" min="0"/>
    <brk id="757" man="true" max="16383" min="0"/>
    <brk id="788" man="true" max="16383" min="0"/>
    <brk id="812" man="true" max="16383" min="0"/>
    <brk id="843" man="true" max="16383" min="0"/>
    <brk id="875" man="true" max="16383" min="0"/>
    <brk id="905" man="true" max="16383" min="0"/>
    <brk id="937" man="true" max="16383" min="0"/>
    <brk id="969" man="true" max="16383" min="0"/>
    <brk id="1001" man="true" max="16383" min="0"/>
    <brk id="103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Idaho Secretary of State</cp:lastModifiedBy>
  <cp:lastPrinted>2000-06-06T16:16:15Z</cp:lastPrinted>
  <cp:revision>0</cp:revision>
  <dc:subject/>
  <dc:title>94 primary by precinct</dc:title>
</cp:coreProperties>
</file>