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1\Downloads\"/>
    </mc:Choice>
  </mc:AlternateContent>
  <xr:revisionPtr revIDLastSave="0" documentId="13_ncr:1_{80472EAD-EDA1-43EF-95B2-595ADFF0534B}" xr6:coauthVersionLast="47" xr6:coauthVersionMax="47" xr10:uidLastSave="{00000000-0000-0000-0000-000000000000}"/>
  <bookViews>
    <workbookView xWindow="-98" yWindow="-98" windowWidth="22695" windowHeight="14476" xr2:uid="{75097B2D-EE06-44E2-8416-AFCC8FB98428}"/>
  </bookViews>
  <sheets>
    <sheet name="Cover" sheetId="2" r:id="rId1"/>
    <sheet name="Profit and Loss" sheetId="3" r:id="rId2"/>
    <sheet name="Sheet1" sheetId="8" state="hidden" r:id="rId3"/>
    <sheet name="Capital Budgeting" sheetId="11" r:id="rId4"/>
    <sheet name="Forecast Profit and Loss" sheetId="10" r:id="rId5"/>
    <sheet name="Budget" sheetId="9" r:id="rId6"/>
    <sheet name="Notes to Accounts " sheetId="4" r:id="rId7"/>
  </sheets>
  <externalReferences>
    <externalReference r:id="rId8"/>
    <externalReference r:id="rId9"/>
  </externalReferences>
  <definedNames>
    <definedName name="ActualNumberOfPayments" localSheetId="5">IFERROR(IF(LoanIsGood,IF(PaymentsPerYear=1,1,MATCH(0.01,End_Bal,-1)+1)),"")</definedName>
    <definedName name="ActualNumberOfPayments" localSheetId="3">IFERROR(IF(LoanIsGood,IF(PaymentsPerYear=1,1,MATCH(0.01,End_Bal,-1)+1)),"")</definedName>
    <definedName name="ActualNumberOfPayments" localSheetId="4">IFERROR(IF(LoanIsGood,IF(PaymentsPerYear=1,1,MATCH(0.01,End_Bal,-1)+1)),"")</definedName>
    <definedName name="ActualNumberOfPayments" localSheetId="6">IFERROR(IF([1]!LoanIsGood,IF([1]!PaymentsPerYear=1,1,MATCH(0.01,[1]!End_Bal,-1)+1)),"")</definedName>
    <definedName name="ActualNumberOfPayments" localSheetId="1">IFERROR(IF(LoanIsGood,IF(PaymentsPerYear=1,1,MATCH(0.01,End_Bal,-1)+1)),"")</definedName>
    <definedName name="ActualNumberOfPayments">IFERROR(IF(LoanIsGood,IF(PaymentsPerYear=1,1,MATCH(0.01,End_Bal,-1)+1)),"")</definedName>
    <definedName name="Advance_Payment">[2]NOTE_BS!$C$38</definedName>
    <definedName name="Average_Inventory">[2]NOTE_BS!$G$17</definedName>
    <definedName name="Average_Total_Assets">'[2]Balance Sheet.'!$I$24</definedName>
    <definedName name="Cash_And_Cash_Equivalent">[2]NOTE_BS!$C$58</definedName>
    <definedName name="Cash_Flow_from_Operating_Activities">'[2]Cash Flow'!$B$25</definedName>
    <definedName name="ColumnTitle1">#REF!</definedName>
    <definedName name="Cost_of_Goods_Sold">'[2]Income Stmt'!$C$8</definedName>
    <definedName name="Current_Asset">'[2]Balance Sheet.'!$C$21</definedName>
    <definedName name="Current_Liablities">'[2]Balance Sheet.'!$C$46</definedName>
    <definedName name="Drivers_Receivables">[2]NOTE_BS!$C$21</definedName>
    <definedName name="EBIT">'[2]Income Stmt'!$C$48</definedName>
    <definedName name="End_Bal">#REF!</definedName>
    <definedName name="ExtraPayments">#REF!</definedName>
    <definedName name="Gross_Profit">'[2]Income Stmt'!$C$9</definedName>
    <definedName name="Interest_Expense">'[2]Income Stmt'!$C$51</definedName>
    <definedName name="InterestRate">#REF!</definedName>
    <definedName name="LastCol">MATCH(REPT("z",255),#REF!)</definedName>
    <definedName name="LastRow">MATCH(9.99E+307,#REF!)</definedName>
    <definedName name="LenderName">#REF!</definedName>
    <definedName name="LoanAmount">#REF!</definedName>
    <definedName name="LoanIsGood">(#REF!*#REF!*#REF!*#REF!)&gt;0</definedName>
    <definedName name="LoanPeriod">#REF!</definedName>
    <definedName name="LoanStartDate">#REF!</definedName>
    <definedName name="Outstanding_Payments">'[2]Pivot_Con. TB'!$G$4</definedName>
    <definedName name="Outstanding_Receipts">'[2]Pivot_Con. TB'!$G$3</definedName>
    <definedName name="PaymentsPerYear">#REF!</definedName>
    <definedName name="_xlnm.Print_Area" localSheetId="0">Cover!$A$1:$F$34</definedName>
    <definedName name="_xlnm.Print_Area" localSheetId="4">'Forecast Profit and Loss'!$A$1:$I$77</definedName>
    <definedName name="_xlnm.Print_Area" localSheetId="6">'Notes to Accounts '!$A$1:$H$7</definedName>
    <definedName name="_xlnm.Print_Area" localSheetId="1">'Profit and Loss'!$A$1:$H$16</definedName>
    <definedName name="PrintArea_SET" localSheetId="5">OFFSET(#REF!,,,LastRow,LastCol)</definedName>
    <definedName name="PrintArea_SET" localSheetId="3">OFFSET(#REF!,,,LastRow,LastCol)</definedName>
    <definedName name="PrintArea_SET" localSheetId="4">OFFSET(#REF!,,,LastRow,LastCol)</definedName>
    <definedName name="PrintArea_SET" localSheetId="6">OFFSET(#REF!,,,[1]!LastRow,[1]!LastCol)</definedName>
    <definedName name="PrintArea_SET" localSheetId="1">OFFSET(#REF!,,,LastRow,LastCol)</definedName>
    <definedName name="PrintArea_SET">OFFSET(#REF!,,,LastRow,LastCol)</definedName>
    <definedName name="RowTitleRegion1..E9">#REF!</definedName>
    <definedName name="RowTitleRegion2..I7">#REF!</definedName>
    <definedName name="RowTitleRegion3..E9">#REF!</definedName>
    <definedName name="RowTitleRegion4..H9">#REF!</definedName>
    <definedName name="Sales">'[2]Income Stmt'!$C$7</definedName>
    <definedName name="ScheduledNumberOfPayments">#REF!</definedName>
    <definedName name="ScheduledPayment">#REF!</definedName>
    <definedName name="Scrap_expense">'[2]Pivot_Con. TB'!$G$5</definedName>
    <definedName name="Stock_On_Hand">[2]NOTE_BS!$C$11</definedName>
    <definedName name="Supplier_Payable">[2]NOTE_BS!$C$61</definedName>
    <definedName name="Total_Assets">'[2]Balance Sheet.'!$C$24</definedName>
    <definedName name="Total_Expenses">'[2]Income Stmt'!$C$64</definedName>
    <definedName name="Total_Liablities">'[2]Balance Sheet.'!$C$48</definedName>
    <definedName name="TotalEarlyPayments">SUM(#REF!)</definedName>
    <definedName name="TotalInterest">SUM(#REF!)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F15" i="10"/>
  <c r="F14" i="10"/>
  <c r="E15" i="10"/>
  <c r="E14" i="10"/>
  <c r="E13" i="10"/>
  <c r="C14" i="10"/>
  <c r="J30" i="10"/>
  <c r="E22" i="10"/>
  <c r="F22" i="10" s="1"/>
  <c r="G22" i="10" s="1"/>
  <c r="J51" i="10"/>
  <c r="J47" i="10"/>
  <c r="J48" i="10" s="1"/>
  <c r="C27" i="10"/>
  <c r="E27" i="10" s="1"/>
  <c r="F27" i="10" s="1"/>
  <c r="G27" i="10" s="1"/>
  <c r="C15" i="10"/>
  <c r="J22" i="10"/>
  <c r="J21" i="10" s="1"/>
  <c r="J8" i="10"/>
  <c r="J10" i="10" s="1"/>
  <c r="E39" i="10"/>
  <c r="E8" i="10" s="1"/>
  <c r="L12" i="10" s="1"/>
  <c r="A1" i="10"/>
  <c r="A1" i="3"/>
  <c r="K35" i="11"/>
  <c r="J35" i="11"/>
  <c r="I35" i="11"/>
  <c r="H35" i="11"/>
  <c r="G35" i="11"/>
  <c r="F35" i="11"/>
  <c r="E35" i="11"/>
  <c r="C42" i="11" s="1"/>
  <c r="D35" i="11"/>
  <c r="C40" i="11" s="1"/>
  <c r="K9" i="11"/>
  <c r="J9" i="11"/>
  <c r="I9" i="11"/>
  <c r="H9" i="11"/>
  <c r="G9" i="11"/>
  <c r="F9" i="11"/>
  <c r="E9" i="11"/>
  <c r="D9" i="11"/>
  <c r="C14" i="11" s="1"/>
  <c r="F13" i="10" l="1"/>
  <c r="G13" i="10"/>
  <c r="D10" i="11"/>
  <c r="E10" i="11" s="1"/>
  <c r="F10" i="11" s="1"/>
  <c r="G10" i="11" s="1"/>
  <c r="H10" i="11" s="1"/>
  <c r="I10" i="11" s="1"/>
  <c r="J10" i="11" s="1"/>
  <c r="K10" i="11" s="1"/>
  <c r="C16" i="11"/>
  <c r="D36" i="11"/>
  <c r="E36" i="11" s="1"/>
  <c r="F36" i="11" s="1"/>
  <c r="G36" i="11" s="1"/>
  <c r="H36" i="11" s="1"/>
  <c r="I36" i="11" s="1"/>
  <c r="J36" i="11" s="1"/>
  <c r="K36" i="11" s="1"/>
  <c r="H45" i="10" l="1"/>
  <c r="G45" i="10"/>
  <c r="F45" i="10"/>
  <c r="E45" i="10"/>
  <c r="C45" i="10"/>
  <c r="H44" i="10"/>
  <c r="G44" i="10"/>
  <c r="F44" i="10"/>
  <c r="E44" i="10"/>
  <c r="C44" i="10"/>
  <c r="H43" i="10"/>
  <c r="G43" i="10"/>
  <c r="F43" i="10"/>
  <c r="E43" i="10"/>
  <c r="C43" i="10"/>
  <c r="H42" i="10"/>
  <c r="G42" i="10"/>
  <c r="F42" i="10"/>
  <c r="E42" i="10"/>
  <c r="C42" i="10"/>
  <c r="H41" i="10"/>
  <c r="G41" i="10"/>
  <c r="F41" i="10"/>
  <c r="E41" i="10"/>
  <c r="E9" i="10" s="1"/>
  <c r="C41" i="10"/>
  <c r="H40" i="10"/>
  <c r="G40" i="10"/>
  <c r="F40" i="10"/>
  <c r="E40" i="10"/>
  <c r="C40" i="10"/>
  <c r="H39" i="10"/>
  <c r="G39" i="10"/>
  <c r="F39" i="10"/>
  <c r="F8" i="10" s="1"/>
  <c r="N7" i="10" s="1"/>
  <c r="C39" i="10"/>
  <c r="C10" i="10"/>
  <c r="C5" i="10"/>
  <c r="D10" i="9"/>
  <c r="D9" i="9"/>
  <c r="D8" i="9"/>
  <c r="D7" i="9"/>
  <c r="D6" i="9"/>
  <c r="D5" i="9"/>
  <c r="D4" i="9"/>
  <c r="J24" i="10" l="1"/>
  <c r="J26" i="10" s="1"/>
  <c r="J42" i="10"/>
  <c r="J43" i="10" s="1"/>
  <c r="L20" i="10"/>
  <c r="L23" i="10" s="1"/>
  <c r="G9" i="10"/>
  <c r="F9" i="10"/>
  <c r="C11" i="10"/>
  <c r="J17" i="10"/>
  <c r="G8" i="10"/>
  <c r="E10" i="10"/>
  <c r="E11" i="10" s="1"/>
  <c r="J11" i="10" l="1"/>
  <c r="J13" i="10" s="1"/>
  <c r="N12" i="10"/>
  <c r="G10" i="10"/>
  <c r="G11" i="10" s="1"/>
  <c r="F10" i="10"/>
  <c r="F11" i="10" s="1"/>
  <c r="F6" i="4" l="1"/>
  <c r="F7" i="4"/>
  <c r="F5" i="4"/>
  <c r="E7" i="4"/>
  <c r="E6" i="4"/>
  <c r="E5" i="4"/>
  <c r="C3" i="4"/>
  <c r="A3" i="3"/>
  <c r="C4" i="3"/>
  <c r="D16" i="3"/>
  <c r="D13" i="3"/>
  <c r="C13" i="3"/>
  <c r="F12" i="3"/>
  <c r="F8" i="3"/>
  <c r="F7" i="3"/>
  <c r="D10" i="3"/>
  <c r="E8" i="3"/>
  <c r="D9" i="3"/>
  <c r="C9" i="3"/>
  <c r="F9" i="3" s="1"/>
  <c r="D4" i="3"/>
  <c r="C10" i="3" l="1"/>
  <c r="C15" i="3"/>
  <c r="D15" i="3"/>
  <c r="E12" i="3"/>
  <c r="E7" i="3"/>
  <c r="E9" i="3" l="1"/>
  <c r="E10" i="3" s="1"/>
  <c r="E13" i="3"/>
  <c r="C16" i="3"/>
  <c r="F15" i="3"/>
  <c r="E15" i="3"/>
  <c r="E16" i="3" s="1"/>
  <c r="C13" i="10"/>
  <c r="C20" i="10" l="1"/>
  <c r="J32" i="10" s="1"/>
  <c r="J35" i="10" s="1"/>
  <c r="C18" i="10"/>
  <c r="C24" i="10" l="1"/>
  <c r="C21" i="10"/>
  <c r="L27" i="10"/>
  <c r="L32" i="10" s="1"/>
  <c r="E20" i="10"/>
  <c r="E18" i="10"/>
  <c r="J38" i="10" l="1"/>
  <c r="J40" i="10" s="1"/>
  <c r="C29" i="10"/>
  <c r="C30" i="10" s="1"/>
  <c r="C25" i="10"/>
  <c r="F20" i="10"/>
  <c r="F18" i="10"/>
  <c r="E24" i="10"/>
  <c r="E25" i="10" s="1"/>
  <c r="E29" i="10"/>
  <c r="E30" i="10" s="1"/>
  <c r="E21" i="10"/>
  <c r="C32" i="10" l="1"/>
  <c r="C34" i="10" s="1"/>
  <c r="C35" i="10" s="1"/>
  <c r="E32" i="10"/>
  <c r="E34" i="10" s="1"/>
  <c r="E35" i="10" s="1"/>
  <c r="F24" i="10"/>
  <c r="F25" i="10" s="1"/>
  <c r="F29" i="10"/>
  <c r="F21" i="10"/>
  <c r="G20" i="10"/>
  <c r="G18" i="10"/>
  <c r="F32" i="10" l="1"/>
  <c r="F34" i="10" s="1"/>
  <c r="F35" i="10" s="1"/>
  <c r="F30" i="10"/>
  <c r="G24" i="10"/>
  <c r="G25" i="10" s="1"/>
  <c r="G29" i="10"/>
  <c r="G21" i="10"/>
  <c r="G32" i="10" l="1"/>
  <c r="G34" i="10" s="1"/>
  <c r="G35" i="10" s="1"/>
  <c r="G30" i="10"/>
</calcChain>
</file>

<file path=xl/sharedStrings.xml><?xml version="1.0" encoding="utf-8"?>
<sst xmlns="http://schemas.openxmlformats.org/spreadsheetml/2006/main" count="138" uniqueCount="72">
  <si>
    <t>FINANCIAL FORECAST</t>
  </si>
  <si>
    <t>STATEMENT OF PROFIT OR LOSS FOR THE YEAR ENDED</t>
  </si>
  <si>
    <t>VARIANCE</t>
  </si>
  <si>
    <t>YTD ACT</t>
  </si>
  <si>
    <t>REMARK</t>
  </si>
  <si>
    <t>NGN</t>
  </si>
  <si>
    <t>%</t>
  </si>
  <si>
    <t>Notes</t>
  </si>
  <si>
    <t>Revenue</t>
  </si>
  <si>
    <t>Cost of Goods Sold</t>
  </si>
  <si>
    <t>Gross Profit</t>
  </si>
  <si>
    <t>Gross Profit Margin %</t>
  </si>
  <si>
    <t>Operating Expenses</t>
  </si>
  <si>
    <t>% of Revenue</t>
  </si>
  <si>
    <t>Operating profit</t>
  </si>
  <si>
    <t>Operating Profit Margin %</t>
  </si>
  <si>
    <t>Note to Income Statements</t>
  </si>
  <si>
    <t>N'000</t>
  </si>
  <si>
    <t>N'001</t>
  </si>
  <si>
    <t>REVENUE</t>
  </si>
  <si>
    <t>EXPENDITURE</t>
  </si>
  <si>
    <t>OPERATING EXPENSES</t>
  </si>
  <si>
    <t>Finanicials KPI's</t>
  </si>
  <si>
    <t>April - Actual</t>
  </si>
  <si>
    <t>April- Budget</t>
  </si>
  <si>
    <t>April - % Var</t>
  </si>
  <si>
    <t>Gross Profit Margin%</t>
  </si>
  <si>
    <t xml:space="preserve">Operating Expenses </t>
  </si>
  <si>
    <t>Operating Expense %</t>
  </si>
  <si>
    <t>Operating Profit</t>
  </si>
  <si>
    <t>Operating Profit Margin%</t>
  </si>
  <si>
    <t>Scenario</t>
  </si>
  <si>
    <t>STATEMENT OF FORECAST PROFIT OR LOSS FOR THE YEAR ENDED</t>
  </si>
  <si>
    <t xml:space="preserve">Gross Profit Margin % </t>
  </si>
  <si>
    <t>Live Case</t>
  </si>
  <si>
    <t xml:space="preserve">Revenue growth: </t>
  </si>
  <si>
    <r>
      <t>Cost of services</t>
    </r>
    <r>
      <rPr>
        <b/>
        <sz val="11"/>
        <color theme="1"/>
        <rFont val="Book Antiqua"/>
        <family val="1"/>
      </rPr>
      <t>:</t>
    </r>
  </si>
  <si>
    <t xml:space="preserve">OPEX: Increase by </t>
  </si>
  <si>
    <t>Forecast Gross Profit and EBIT</t>
  </si>
  <si>
    <t>Scenario 1 (Sensitivity Analysis)</t>
  </si>
  <si>
    <t>Scenario 2 (Sensitivity Analysis)</t>
  </si>
  <si>
    <t>Scenario 3 (Sensitivity Analysis)</t>
  </si>
  <si>
    <t>Capital Budgeting Analysis</t>
  </si>
  <si>
    <t>NPV, IRR and Payback Periods</t>
  </si>
  <si>
    <t>Project 1</t>
  </si>
  <si>
    <t>Period</t>
  </si>
  <si>
    <t>Cash Inflow</t>
  </si>
  <si>
    <t>₦</t>
  </si>
  <si>
    <t>Cash Outflow</t>
  </si>
  <si>
    <t>Net Cashflow</t>
  </si>
  <si>
    <t>Cummulative Cashflow</t>
  </si>
  <si>
    <t>Discount Rate --&gt;</t>
  </si>
  <si>
    <t>NPV --&gt;</t>
  </si>
  <si>
    <t>IRR --&gt;</t>
  </si>
  <si>
    <t>Payback Period --&gt;</t>
  </si>
  <si>
    <t>Project 2</t>
  </si>
  <si>
    <t xml:space="preserve">30BG Telecommunications Solutions Plc </t>
  </si>
  <si>
    <t>BTS Lease</t>
  </si>
  <si>
    <t>Non BTS Lease</t>
  </si>
  <si>
    <t>Depreciation</t>
  </si>
  <si>
    <t>Financing Costs</t>
  </si>
  <si>
    <t>Actual</t>
  </si>
  <si>
    <t>Forecast</t>
  </si>
  <si>
    <t>Tax</t>
  </si>
  <si>
    <t>Profit After Tax</t>
  </si>
  <si>
    <t>Earnings Before Depreciation Interest &amp; Tax</t>
  </si>
  <si>
    <t xml:space="preserve">Profit After Tax Margin % </t>
  </si>
  <si>
    <t xml:space="preserve">EBDITA Margin % </t>
  </si>
  <si>
    <t>Earnings Before  Interest &amp; Tax</t>
  </si>
  <si>
    <t xml:space="preserve">EBIT Margin % </t>
  </si>
  <si>
    <t>Profit Before Tax</t>
  </si>
  <si>
    <t xml:space="preserve">Profit Before Tax Margin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</si>
</sst>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800]dddd\,\ mmmm\ dd\,\ yyyy"/>
    <numFmt numFmtId="165" formatCode="[$-409]d\-mmm\-yy;@"/>
    <numFmt numFmtId="166" formatCode="_(* #,##0_);_(* \(#,##0\);_(* &quot;-&quot;??_);_(@_)"/>
    <numFmt numFmtId="167" formatCode="[$₦-470]#,##0.00"/>
    <numFmt numFmtId="168" formatCode="#,##0\ &quot;years&quot;"/>
    <numFmt numFmtId="169" formatCode="_(* #,##0.000_);_(* \(#,##0.000\);_(* &quot;-&quot;?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Book Antiqua"/>
      <family val="1"/>
    </font>
    <font>
      <b/>
      <sz val="14"/>
      <color theme="1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sz val="10"/>
      <name val="Arial"/>
      <family val="2"/>
    </font>
    <font>
      <b/>
      <sz val="10"/>
      <name val="Book Antiqua"/>
      <family val="1"/>
    </font>
    <font>
      <b/>
      <sz val="11"/>
      <color theme="1"/>
      <name val="Book Antiqua"/>
      <family val="1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b/>
      <i/>
      <sz val="10"/>
      <color theme="1"/>
      <name val="Book Antiqua"/>
      <family val="1"/>
    </font>
    <font>
      <sz val="10"/>
      <name val="Book Antiqua"/>
      <family val="1"/>
    </font>
    <font>
      <sz val="10"/>
      <color rgb="FF000000"/>
      <name val="Aptos Narrow"/>
      <family val="2"/>
      <scheme val="minor"/>
    </font>
    <font>
      <b/>
      <sz val="18"/>
      <color theme="1"/>
      <name val="DM Sans"/>
    </font>
    <font>
      <b/>
      <sz val="10"/>
      <color theme="1"/>
      <name val="DM Sans"/>
    </font>
    <font>
      <b/>
      <i/>
      <sz val="10"/>
      <color theme="1"/>
      <name val="Open Sans"/>
      <family val="2"/>
    </font>
    <font>
      <i/>
      <sz val="10"/>
      <color theme="1"/>
      <name val="Book Antiqua"/>
      <family val="1"/>
    </font>
    <font>
      <sz val="10"/>
      <color theme="1"/>
      <name val="Aptos Narrow"/>
      <family val="2"/>
      <scheme val="minor"/>
    </font>
    <font>
      <sz val="14"/>
      <color theme="1"/>
      <name val="Book Antiqua"/>
      <family val="1"/>
    </font>
    <font>
      <sz val="12"/>
      <color theme="1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3" fillId="0" borderId="0"/>
  </cellStyleXfs>
  <cellXfs count="13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 indent="1"/>
    </xf>
    <xf numFmtId="0" fontId="5" fillId="2" borderId="0" xfId="0" applyFont="1" applyFill="1"/>
    <xf numFmtId="0" fontId="7" fillId="2" borderId="0" xfId="3" applyFont="1" applyFill="1" applyAlignment="1">
      <alignment horizontal="left" indent="1"/>
    </xf>
    <xf numFmtId="164" fontId="8" fillId="2" borderId="1" xfId="0" applyNumberFormat="1" applyFont="1" applyFill="1" applyBorder="1" applyAlignment="1">
      <alignment horizontal="left" indent="1"/>
    </xf>
    <xf numFmtId="0" fontId="5" fillId="2" borderId="1" xfId="0" applyFont="1" applyFill="1" applyBorder="1"/>
    <xf numFmtId="165" fontId="8" fillId="2" borderId="0" xfId="0" applyNumberFormat="1" applyFont="1" applyFill="1" applyAlignment="1">
      <alignment horizontal="center" vertical="top"/>
    </xf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8" fillId="2" borderId="3" xfId="0" applyFont="1" applyFill="1" applyBorder="1" applyAlignment="1">
      <alignment horizontal="center"/>
    </xf>
    <xf numFmtId="0" fontId="5" fillId="2" borderId="3" xfId="0" applyFont="1" applyFill="1" applyBorder="1"/>
    <xf numFmtId="0" fontId="9" fillId="2" borderId="0" xfId="0" applyFont="1" applyFill="1"/>
    <xf numFmtId="0" fontId="9" fillId="2" borderId="4" xfId="0" applyFont="1" applyFill="1" applyBorder="1" applyAlignment="1">
      <alignment horizontal="center"/>
    </xf>
    <xf numFmtId="43" fontId="9" fillId="2" borderId="0" xfId="1" applyFont="1" applyFill="1"/>
    <xf numFmtId="43" fontId="9" fillId="2" borderId="0" xfId="1" applyFont="1" applyFill="1" applyAlignment="1"/>
    <xf numFmtId="9" fontId="9" fillId="2" borderId="0" xfId="2" applyFont="1" applyFill="1" applyAlignment="1">
      <alignment horizontal="center"/>
    </xf>
    <xf numFmtId="0" fontId="10" fillId="2" borderId="0" xfId="0" applyFont="1" applyFill="1"/>
    <xf numFmtId="43" fontId="11" fillId="2" borderId="5" xfId="0" applyNumberFormat="1" applyFont="1" applyFill="1" applyBorder="1"/>
    <xf numFmtId="9" fontId="11" fillId="2" borderId="5" xfId="2" applyFont="1" applyFill="1" applyBorder="1" applyAlignment="1">
      <alignment horizontal="center"/>
    </xf>
    <xf numFmtId="0" fontId="10" fillId="2" borderId="5" xfId="0" applyFont="1" applyFill="1" applyBorder="1"/>
    <xf numFmtId="0" fontId="9" fillId="2" borderId="0" xfId="0" applyFont="1" applyFill="1" applyAlignment="1">
      <alignment wrapText="1"/>
    </xf>
    <xf numFmtId="0" fontId="11" fillId="3" borderId="0" xfId="0" applyFont="1" applyFill="1"/>
    <xf numFmtId="0" fontId="9" fillId="3" borderId="0" xfId="0" applyFont="1" applyFill="1"/>
    <xf numFmtId="10" fontId="11" fillId="3" borderId="0" xfId="2" applyNumberFormat="1" applyFont="1" applyFill="1"/>
    <xf numFmtId="10" fontId="11" fillId="3" borderId="0" xfId="2" applyNumberFormat="1" applyFont="1" applyFill="1" applyAlignment="1">
      <alignment horizontal="center"/>
    </xf>
    <xf numFmtId="3" fontId="9" fillId="2" borderId="0" xfId="0" applyNumberFormat="1" applyFont="1" applyFill="1"/>
    <xf numFmtId="0" fontId="11" fillId="4" borderId="0" xfId="0" applyFont="1" applyFill="1"/>
    <xf numFmtId="0" fontId="9" fillId="4" borderId="0" xfId="0" applyFont="1" applyFill="1"/>
    <xf numFmtId="10" fontId="11" fillId="4" borderId="0" xfId="2" applyNumberFormat="1" applyFont="1" applyFill="1"/>
    <xf numFmtId="10" fontId="11" fillId="4" borderId="0" xfId="2" applyNumberFormat="1" applyFont="1" applyFill="1" applyAlignment="1">
      <alignment horizontal="center"/>
    </xf>
    <xf numFmtId="43" fontId="11" fillId="2" borderId="5" xfId="1" applyFont="1" applyFill="1" applyBorder="1" applyAlignment="1"/>
    <xf numFmtId="0" fontId="11" fillId="2" borderId="5" xfId="0" applyFont="1" applyFill="1" applyBorder="1"/>
    <xf numFmtId="0" fontId="5" fillId="0" borderId="0" xfId="0" applyFont="1"/>
    <xf numFmtId="0" fontId="8" fillId="0" borderId="0" xfId="0" applyFont="1"/>
    <xf numFmtId="0" fontId="7" fillId="0" borderId="1" xfId="3" applyFont="1" applyBorder="1"/>
    <xf numFmtId="0" fontId="12" fillId="0" borderId="1" xfId="3" applyFont="1" applyBorder="1"/>
    <xf numFmtId="0" fontId="12" fillId="0" borderId="0" xfId="3" applyFont="1" applyAlignment="1">
      <alignment horizontal="center"/>
    </xf>
    <xf numFmtId="165" fontId="7" fillId="0" borderId="0" xfId="4" applyNumberFormat="1" applyFont="1" applyFill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3" applyFont="1"/>
    <xf numFmtId="17" fontId="7" fillId="0" borderId="0" xfId="3" applyNumberFormat="1" applyFont="1" applyAlignment="1">
      <alignment horizontal="center"/>
    </xf>
    <xf numFmtId="166" fontId="7" fillId="0" borderId="3" xfId="4" applyNumberFormat="1" applyFont="1" applyFill="1" applyBorder="1" applyAlignment="1">
      <alignment horizontal="center"/>
    </xf>
    <xf numFmtId="17" fontId="7" fillId="0" borderId="3" xfId="3" applyNumberFormat="1" applyFont="1" applyBorder="1" applyAlignment="1">
      <alignment horizontal="center"/>
    </xf>
    <xf numFmtId="3" fontId="12" fillId="0" borderId="0" xfId="3" applyNumberFormat="1" applyFont="1"/>
    <xf numFmtId="166" fontId="12" fillId="0" borderId="0" xfId="5" applyNumberFormat="1" applyFont="1" applyFill="1" applyBorder="1"/>
    <xf numFmtId="9" fontId="5" fillId="0" borderId="0" xfId="2" applyFont="1"/>
    <xf numFmtId="0" fontId="14" fillId="0" borderId="0" xfId="6" applyFont="1"/>
    <xf numFmtId="0" fontId="13" fillId="0" borderId="0" xfId="6"/>
    <xf numFmtId="0" fontId="15" fillId="5" borderId="6" xfId="6" applyFont="1" applyFill="1" applyBorder="1"/>
    <xf numFmtId="0" fontId="16" fillId="6" borderId="7" xfId="6" applyFont="1" applyFill="1" applyBorder="1"/>
    <xf numFmtId="0" fontId="16" fillId="6" borderId="8" xfId="6" applyFont="1" applyFill="1" applyBorder="1"/>
    <xf numFmtId="0" fontId="9" fillId="0" borderId="9" xfId="6" applyFont="1" applyBorder="1"/>
    <xf numFmtId="3" fontId="9" fillId="0" borderId="10" xfId="6" applyNumberFormat="1" applyFont="1" applyBorder="1"/>
    <xf numFmtId="3" fontId="9" fillId="0" borderId="11" xfId="6" applyNumberFormat="1" applyFont="1" applyBorder="1"/>
    <xf numFmtId="10" fontId="9" fillId="0" borderId="12" xfId="6" applyNumberFormat="1" applyFont="1" applyBorder="1"/>
    <xf numFmtId="3" fontId="9" fillId="3" borderId="10" xfId="6" applyNumberFormat="1" applyFont="1" applyFill="1" applyBorder="1"/>
    <xf numFmtId="3" fontId="9" fillId="3" borderId="11" xfId="6" applyNumberFormat="1" applyFont="1" applyFill="1" applyBorder="1"/>
    <xf numFmtId="0" fontId="17" fillId="0" borderId="9" xfId="6" applyFont="1" applyBorder="1"/>
    <xf numFmtId="10" fontId="9" fillId="0" borderId="10" xfId="6" applyNumberFormat="1" applyFont="1" applyBorder="1"/>
    <xf numFmtId="10" fontId="9" fillId="0" borderId="11" xfId="6" applyNumberFormat="1" applyFont="1" applyBorder="1"/>
    <xf numFmtId="0" fontId="18" fillId="0" borderId="0" xfId="6" applyFont="1"/>
    <xf numFmtId="0" fontId="5" fillId="2" borderId="4" xfId="0" applyFont="1" applyFill="1" applyBorder="1"/>
    <xf numFmtId="0" fontId="5" fillId="7" borderId="4" xfId="0" applyFont="1" applyFill="1" applyBorder="1" applyAlignment="1">
      <alignment horizontal="center"/>
    </xf>
    <xf numFmtId="0" fontId="5" fillId="2" borderId="2" xfId="0" applyFont="1" applyFill="1" applyBorder="1"/>
    <xf numFmtId="0" fontId="8" fillId="2" borderId="0" xfId="0" applyFont="1" applyFill="1" applyAlignment="1">
      <alignment horizontal="center" vertical="top"/>
    </xf>
    <xf numFmtId="43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4" borderId="0" xfId="0" applyFill="1"/>
    <xf numFmtId="0" fontId="5" fillId="2" borderId="0" xfId="0" applyFont="1" applyFill="1" applyAlignment="1">
      <alignment horizontal="center"/>
    </xf>
    <xf numFmtId="9" fontId="5" fillId="2" borderId="0" xfId="2" applyFont="1" applyFill="1"/>
    <xf numFmtId="9" fontId="5" fillId="2" borderId="0" xfId="2" applyFont="1" applyFill="1" applyAlignment="1">
      <alignment horizontal="center"/>
    </xf>
    <xf numFmtId="0" fontId="5" fillId="2" borderId="0" xfId="0" applyFont="1" applyFill="1" applyAlignment="1">
      <alignment wrapText="1"/>
    </xf>
    <xf numFmtId="9" fontId="5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0" fontId="0" fillId="2" borderId="3" xfId="0" applyFill="1" applyBorder="1"/>
    <xf numFmtId="0" fontId="19" fillId="2" borderId="0" xfId="0" applyFont="1" applyFill="1"/>
    <xf numFmtId="0" fontId="4" fillId="8" borderId="0" xfId="0" applyFont="1" applyFill="1" applyAlignment="1">
      <alignment horizontal="center"/>
    </xf>
    <xf numFmtId="0" fontId="8" fillId="8" borderId="0" xfId="0" applyFont="1" applyFill="1"/>
    <xf numFmtId="0" fontId="8" fillId="8" borderId="0" xfId="0" applyFont="1" applyFill="1" applyAlignment="1">
      <alignment horizontal="center"/>
    </xf>
    <xf numFmtId="167" fontId="5" fillId="2" borderId="0" xfId="0" applyNumberFormat="1" applyFont="1" applyFill="1" applyAlignment="1">
      <alignment horizontal="center"/>
    </xf>
    <xf numFmtId="43" fontId="5" fillId="2" borderId="0" xfId="1" applyFont="1" applyFill="1"/>
    <xf numFmtId="0" fontId="8" fillId="2" borderId="1" xfId="0" applyFont="1" applyFill="1" applyBorder="1"/>
    <xf numFmtId="43" fontId="8" fillId="2" borderId="1" xfId="1" applyFont="1" applyFill="1" applyBorder="1"/>
    <xf numFmtId="0" fontId="8" fillId="2" borderId="13" xfId="0" applyFont="1" applyFill="1" applyBorder="1"/>
    <xf numFmtId="0" fontId="5" fillId="2" borderId="13" xfId="0" applyFont="1" applyFill="1" applyBorder="1"/>
    <xf numFmtId="43" fontId="8" fillId="2" borderId="13" xfId="1" applyFont="1" applyFill="1" applyBorder="1"/>
    <xf numFmtId="43" fontId="8" fillId="2" borderId="13" xfId="0" applyNumberFormat="1" applyFont="1" applyFill="1" applyBorder="1"/>
    <xf numFmtId="0" fontId="4" fillId="2" borderId="0" xfId="0" applyFont="1" applyFill="1" applyAlignment="1">
      <alignment horizontal="right"/>
    </xf>
    <xf numFmtId="9" fontId="8" fillId="2" borderId="14" xfId="2" applyFont="1" applyFill="1" applyBorder="1" applyAlignment="1">
      <alignment horizontal="center"/>
    </xf>
    <xf numFmtId="0" fontId="20" fillId="2" borderId="0" xfId="0" applyFont="1" applyFill="1"/>
    <xf numFmtId="43" fontId="8" fillId="7" borderId="14" xfId="0" applyNumberFormat="1" applyFont="1" applyFill="1" applyBorder="1" applyAlignment="1">
      <alignment horizontal="center"/>
    </xf>
    <xf numFmtId="9" fontId="8" fillId="7" borderId="14" xfId="2" applyFont="1" applyFill="1" applyBorder="1" applyAlignment="1">
      <alignment horizontal="center"/>
    </xf>
    <xf numFmtId="168" fontId="4" fillId="7" borderId="14" xfId="0" applyNumberFormat="1" applyFont="1" applyFill="1" applyBorder="1"/>
    <xf numFmtId="43" fontId="0" fillId="2" borderId="0" xfId="1" applyFont="1" applyFill="1"/>
    <xf numFmtId="4" fontId="0" fillId="0" borderId="0" xfId="0" applyNumberFormat="1"/>
    <xf numFmtId="169" fontId="5" fillId="2" borderId="0" xfId="0" applyNumberFormat="1" applyFont="1" applyFill="1"/>
    <xf numFmtId="169" fontId="9" fillId="2" borderId="0" xfId="0" applyNumberFormat="1" applyFont="1" applyFill="1"/>
    <xf numFmtId="4" fontId="9" fillId="2" borderId="0" xfId="0" applyNumberFormat="1" applyFont="1" applyFill="1"/>
    <xf numFmtId="164" fontId="8" fillId="2" borderId="0" xfId="0" applyNumberFormat="1" applyFont="1" applyFill="1" applyAlignment="1">
      <alignment horizontal="left" indent="1"/>
    </xf>
    <xf numFmtId="164" fontId="8" fillId="2" borderId="0" xfId="0" applyNumberFormat="1" applyFont="1" applyFill="1" applyAlignment="1">
      <alignment horizontal="center"/>
    </xf>
    <xf numFmtId="43" fontId="11" fillId="2" borderId="0" xfId="0" applyNumberFormat="1" applyFont="1" applyFill="1"/>
    <xf numFmtId="0" fontId="11" fillId="2" borderId="0" xfId="0" applyFont="1" applyFill="1"/>
    <xf numFmtId="0" fontId="5" fillId="9" borderId="0" xfId="0" applyFont="1" applyFill="1"/>
    <xf numFmtId="164" fontId="8" fillId="9" borderId="1" xfId="0" applyNumberFormat="1" applyFont="1" applyFill="1" applyBorder="1" applyAlignment="1">
      <alignment horizontal="left" indent="1"/>
    </xf>
    <xf numFmtId="164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 vertical="top"/>
    </xf>
    <xf numFmtId="0" fontId="8" fillId="9" borderId="3" xfId="0" applyFont="1" applyFill="1" applyBorder="1" applyAlignment="1">
      <alignment horizontal="center"/>
    </xf>
    <xf numFmtId="43" fontId="9" fillId="9" borderId="0" xfId="1" applyFont="1" applyFill="1"/>
    <xf numFmtId="43" fontId="11" fillId="9" borderId="5" xfId="0" applyNumberFormat="1" applyFont="1" applyFill="1" applyBorder="1"/>
    <xf numFmtId="10" fontId="11" fillId="9" borderId="0" xfId="2" applyNumberFormat="1" applyFont="1" applyFill="1"/>
    <xf numFmtId="0" fontId="9" fillId="9" borderId="0" xfId="0" applyFont="1" applyFill="1"/>
    <xf numFmtId="4" fontId="9" fillId="9" borderId="0" xfId="0" applyNumberFormat="1" applyFont="1" applyFill="1"/>
    <xf numFmtId="3" fontId="9" fillId="9" borderId="0" xfId="0" applyNumberFormat="1" applyFont="1" applyFill="1"/>
    <xf numFmtId="43" fontId="11" fillId="9" borderId="0" xfId="0" applyNumberFormat="1" applyFont="1" applyFill="1"/>
    <xf numFmtId="0" fontId="0" fillId="9" borderId="0" xfId="0" applyFill="1"/>
    <xf numFmtId="9" fontId="5" fillId="9" borderId="0" xfId="2" applyFont="1" applyFill="1"/>
    <xf numFmtId="0" fontId="10" fillId="2" borderId="0" xfId="0" applyFont="1" applyFill="1" applyAlignment="1">
      <alignment wrapText="1"/>
    </xf>
    <xf numFmtId="169" fontId="5" fillId="0" borderId="0" xfId="0" applyNumberFormat="1" applyFont="1"/>
    <xf numFmtId="169" fontId="0" fillId="0" borderId="0" xfId="0" applyNumberFormat="1"/>
    <xf numFmtId="43" fontId="0" fillId="0" borderId="0" xfId="0" applyNumberFormat="1"/>
    <xf numFmtId="43" fontId="9" fillId="2" borderId="0" xfId="0" applyNumberFormat="1" applyFont="1" applyFill="1"/>
    <xf numFmtId="0" fontId="4" fillId="8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7">
    <cellStyle name="Comma" xfId="1" builtinId="3"/>
    <cellStyle name="Comma 2 2 2" xfId="5" xr:uid="{E3F5D7A1-73DD-4659-838B-9E84D26765FD}"/>
    <cellStyle name="Comma_NEW_FINSTAT 2" xfId="4" xr:uid="{9A347F33-5FA7-4F6A-A476-63A593AC7056}"/>
    <cellStyle name="Normal" xfId="0" builtinId="0"/>
    <cellStyle name="Normal 2" xfId="6" xr:uid="{D2853594-6AFA-4665-AEBC-F899C333BD5C}"/>
    <cellStyle name="Normal_NEW_FINSTAT 2" xfId="3" xr:uid="{C932C1BF-DD63-4C2C-882E-48B0351995B2}"/>
    <cellStyle name="Percent" xfId="2" builtinId="5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1\Downloads\Telecom_Financial_Planning_Case_Study.xlsx" TargetMode="External"/><Relationship Id="rId1" Type="http://schemas.openxmlformats.org/officeDocument/2006/relationships/externalLinkPath" Target="Telecom_Financial_Planning_Case_Stud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1\Documents\Management%20Accounts\Schedules\Financials\Consolidated_TD%20Nigeria\2024\January%202024\TradeDepot%20Consolidated%20Management%20Account%2031st%20January%202024_III.xlsx" TargetMode="External"/><Relationship Id="rId1" Type="http://schemas.openxmlformats.org/officeDocument/2006/relationships/externalLinkPath" Target="/Users/user1/Documents/Management%20Accounts/Schedules/Financials/Consolidated_TD%20Nigeria/2024/January%202024/TradeDepot%20Consolidated%20Management%20Account%2031st%20January%202024_I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PL Report"/>
      <sheetName val="Cover 1"/>
      <sheetName val="Notes to Accounts"/>
      <sheetName val="Notes to Accounts (1)"/>
      <sheetName val="Profit and Loss"/>
      <sheetName val="Forecast Profit and Loss"/>
      <sheetName val="Budget"/>
      <sheetName val="Capital Budgeting Model"/>
      <sheetName val="Capital Budgeting"/>
      <sheetName val="Questions"/>
      <sheetName val="Historical Data"/>
      <sheetName val="Forecast FY2025"/>
      <sheetName val="5G Project NPV"/>
      <sheetName val="Case 1"/>
      <sheetName val="Solution Case 1"/>
      <sheetName val="Case 2"/>
      <sheetName val="Solution Case 2"/>
      <sheetName val="Case 3"/>
      <sheetName val="Solution Case 3"/>
      <sheetName val="Case 4"/>
      <sheetName val="Solution Case 4"/>
      <sheetName val="Telecom_Financial_Planning_Case"/>
    </sheetNames>
    <definedNames>
      <definedName name="End_Bal" refersTo="#REF!"/>
      <definedName name="LastCol" refersTo="#REF!"/>
      <definedName name="LastRow" refersTo="#REF!"/>
      <definedName name="LoanIsGood" refersTo="#REF!"/>
      <definedName name="PaymentsPerYear" refersTo="#REF!"/>
    </definedNames>
    <sheetDataSet>
      <sheetData sheetId="0"/>
      <sheetData sheetId="1"/>
      <sheetData sheetId="2">
        <row r="17">
          <cell r="C17">
            <v>45657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Assumption"/>
      <sheetName val="Income Stat_Warehouse"/>
      <sheetName val="Producers_MTD"/>
      <sheetName val="Unilever_Alpha Division"/>
      <sheetName val="Alpha Franchize_PL "/>
      <sheetName val="Hell Energy_Distros_PL"/>
      <sheetName val="Hell Energy_Primary sales_PL"/>
      <sheetName val="Frutta PL"/>
      <sheetName val="GrandOak PL"/>
      <sheetName val="Hell Energy"/>
      <sheetName val="Producers_YTD"/>
      <sheetName val="Producers_SPV_MTD"/>
      <sheetName val="Nestle &amp; Coke_TD NG &amp; Sourcing"/>
      <sheetName val="Pallet Utilisation Vs Excess Ca"/>
      <sheetName val="Cities View"/>
      <sheetName val="Data_YTD"/>
      <sheetName val="Warehouse Costs Working"/>
      <sheetName val="Data_MTD"/>
      <sheetName val="Over Head"/>
      <sheetName val="Income Stmt"/>
      <sheetName val="Balance Sheet."/>
      <sheetName val="Per Location"/>
      <sheetName val="Receivables from Corporate"/>
      <sheetName val="Liquidity Position"/>
      <sheetName val="Bank Balances"/>
      <sheetName val="Personnel."/>
      <sheetName val="Personnel_YTD"/>
      <sheetName val="Cash Flow"/>
      <sheetName val="CCC"/>
      <sheetName val="Fin_Ratios"/>
      <sheetName val="Note_In  Stmt"/>
      <sheetName val="NOTE_BS"/>
      <sheetName val="Sheet2"/>
      <sheetName val="Pivot_Con. TB"/>
      <sheetName val="Consolidated TB"/>
      <sheetName val="Journals"/>
      <sheetName val="Pivot_Raw TB"/>
      <sheetName val="Journals_CHF 1.8T"/>
      <sheetName val="Journals_CHF 4T "/>
      <sheetName val="Journals_CHF 6T"/>
      <sheetName val="RTB_YTD"/>
      <sheetName val="Sheet4"/>
      <sheetName val="Sheet3"/>
      <sheetName val="RTB_MTD"/>
      <sheetName val="Odoo IS_MT"/>
      <sheetName val="Odoo IS_YT"/>
      <sheetName val="Others"/>
    </sheetNames>
    <sheetDataSet>
      <sheetData sheetId="0">
        <row r="13">
          <cell r="B13">
            <v>45322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C7">
            <v>3744065484.5500002</v>
          </cell>
        </row>
        <row r="8">
          <cell r="C8">
            <v>3436666055.25</v>
          </cell>
        </row>
        <row r="9">
          <cell r="C9">
            <v>307399429.30000019</v>
          </cell>
        </row>
        <row r="48">
          <cell r="C48">
            <v>45322221.520000219</v>
          </cell>
        </row>
        <row r="51">
          <cell r="C51">
            <v>96114507.989999995</v>
          </cell>
        </row>
        <row r="64">
          <cell r="C64">
            <v>262077207.77999994</v>
          </cell>
        </row>
      </sheetData>
      <sheetData sheetId="21">
        <row r="21">
          <cell r="C21">
            <v>8281848739.3099957</v>
          </cell>
        </row>
        <row r="24">
          <cell r="C24">
            <v>10453132650.379995</v>
          </cell>
          <cell r="I24">
            <v>9358246212.7799931</v>
          </cell>
        </row>
        <row r="46">
          <cell r="C46">
            <v>6937247331.7500048</v>
          </cell>
        </row>
        <row r="48">
          <cell r="C48">
            <v>10648057918.210005</v>
          </cell>
        </row>
      </sheetData>
      <sheetData sheetId="22"/>
      <sheetData sheetId="23"/>
      <sheetData sheetId="24"/>
      <sheetData sheetId="25"/>
      <sheetData sheetId="26"/>
      <sheetData sheetId="27"/>
      <sheetData sheetId="28">
        <row r="25">
          <cell r="B25">
            <v>-392147931.41998571</v>
          </cell>
        </row>
      </sheetData>
      <sheetData sheetId="29"/>
      <sheetData sheetId="30"/>
      <sheetData sheetId="31">
        <row r="5">
          <cell r="A5">
            <v>1</v>
          </cell>
        </row>
      </sheetData>
      <sheetData sheetId="32">
        <row r="11">
          <cell r="C11">
            <v>3693536425.9300008</v>
          </cell>
        </row>
        <row r="17">
          <cell r="G17">
            <v>3068719820.9399977</v>
          </cell>
        </row>
        <row r="21">
          <cell r="C21">
            <v>168989123.65999347</v>
          </cell>
        </row>
        <row r="38">
          <cell r="C38">
            <v>1689969069.5899978</v>
          </cell>
        </row>
        <row r="58">
          <cell r="C58">
            <v>505766429.50000614</v>
          </cell>
        </row>
        <row r="61">
          <cell r="C61">
            <v>-863975622.05000079</v>
          </cell>
        </row>
      </sheetData>
      <sheetData sheetId="33"/>
      <sheetData sheetId="34">
        <row r="3">
          <cell r="G3">
            <v>-406760142.00999999</v>
          </cell>
        </row>
        <row r="4">
          <cell r="G4">
            <v>-3354850</v>
          </cell>
        </row>
        <row r="5">
          <cell r="G5">
            <v>0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D4AD-2D41-4D0D-9E05-2CEDA7DF3DAA}">
  <dimension ref="A1:G34"/>
  <sheetViews>
    <sheetView tabSelected="1" view="pageBreakPreview" zoomScale="90" zoomScaleNormal="100" zoomScaleSheetLayoutView="80" workbookViewId="0">
      <selection activeCell="C13" sqref="C13"/>
    </sheetView>
  </sheetViews>
  <sheetFormatPr defaultRowHeight="14.25" x14ac:dyDescent="0.45"/>
  <cols>
    <col min="3" max="3" width="21.9296875" customWidth="1"/>
    <col min="6" max="6" width="20.06640625" customWidth="1"/>
    <col min="7" max="7" width="30.59765625" customWidth="1"/>
  </cols>
  <sheetData>
    <row r="1" spans="1:7" x14ac:dyDescent="0.45">
      <c r="A1" s="1"/>
      <c r="B1" s="1"/>
      <c r="C1" s="1"/>
      <c r="D1" s="1"/>
      <c r="E1" s="1"/>
      <c r="F1" s="1"/>
      <c r="G1" s="1"/>
    </row>
    <row r="2" spans="1:7" x14ac:dyDescent="0.45">
      <c r="A2" s="1"/>
      <c r="B2" s="1"/>
      <c r="C2" s="1"/>
      <c r="D2" s="1"/>
      <c r="E2" s="1"/>
      <c r="F2" s="1"/>
      <c r="G2" s="1"/>
    </row>
    <row r="3" spans="1:7" x14ac:dyDescent="0.45">
      <c r="A3" s="1"/>
      <c r="B3" s="1"/>
      <c r="C3" s="1"/>
      <c r="D3" s="1"/>
      <c r="E3" s="1"/>
      <c r="F3" s="1"/>
      <c r="G3" s="1"/>
    </row>
    <row r="4" spans="1:7" x14ac:dyDescent="0.45">
      <c r="A4" s="1"/>
      <c r="B4" s="1"/>
      <c r="C4" s="1"/>
      <c r="D4" s="1"/>
      <c r="E4" s="1"/>
      <c r="F4" s="1"/>
      <c r="G4" s="1"/>
    </row>
    <row r="5" spans="1:7" x14ac:dyDescent="0.45">
      <c r="A5" s="1"/>
      <c r="B5" s="1"/>
      <c r="C5" s="1"/>
      <c r="D5" s="1"/>
      <c r="E5" s="1"/>
      <c r="F5" s="1"/>
      <c r="G5" s="1"/>
    </row>
    <row r="6" spans="1:7" x14ac:dyDescent="0.45">
      <c r="A6" s="1"/>
      <c r="B6" s="1"/>
      <c r="C6" s="1"/>
      <c r="D6" s="1"/>
      <c r="E6" s="1"/>
      <c r="F6" s="1"/>
      <c r="G6" s="1"/>
    </row>
    <row r="7" spans="1:7" x14ac:dyDescent="0.45">
      <c r="A7" s="1"/>
      <c r="B7" s="1"/>
      <c r="C7" s="1"/>
      <c r="D7" s="1"/>
      <c r="E7" s="1"/>
      <c r="F7" s="1"/>
      <c r="G7" s="1"/>
    </row>
    <row r="8" spans="1:7" x14ac:dyDescent="0.45">
      <c r="A8" s="1"/>
      <c r="B8" s="1"/>
      <c r="C8" s="1"/>
      <c r="D8" s="1"/>
      <c r="E8" s="1"/>
      <c r="F8" s="1"/>
      <c r="G8" s="1"/>
    </row>
    <row r="9" spans="1:7" x14ac:dyDescent="0.45">
      <c r="A9" s="1"/>
      <c r="B9" s="1"/>
      <c r="C9" s="1"/>
      <c r="D9" s="1"/>
      <c r="E9" s="1"/>
      <c r="F9" s="1"/>
      <c r="G9" s="1"/>
    </row>
    <row r="10" spans="1:7" x14ac:dyDescent="0.45">
      <c r="A10" s="1"/>
      <c r="B10" s="1"/>
      <c r="C10" s="1"/>
      <c r="D10" s="1"/>
      <c r="E10" s="1"/>
      <c r="F10" s="1"/>
      <c r="G10" s="1"/>
    </row>
    <row r="11" spans="1:7" x14ac:dyDescent="0.45">
      <c r="A11" s="1"/>
      <c r="B11" s="1"/>
      <c r="C11" s="1"/>
      <c r="D11" s="1"/>
      <c r="E11" s="1"/>
      <c r="F11" s="1"/>
      <c r="G11" s="1"/>
    </row>
    <row r="12" spans="1:7" x14ac:dyDescent="0.45">
      <c r="A12" s="1"/>
      <c r="B12" s="1"/>
      <c r="C12" s="1"/>
      <c r="D12" s="1"/>
      <c r="E12" s="1"/>
      <c r="F12" s="1"/>
      <c r="G12" s="1"/>
    </row>
    <row r="13" spans="1:7" ht="22.9" x14ac:dyDescent="0.65">
      <c r="A13" s="1"/>
      <c r="B13" s="1"/>
      <c r="C13" s="2" t="s">
        <v>56</v>
      </c>
      <c r="D13" s="1"/>
      <c r="E13" s="1"/>
      <c r="F13" s="1"/>
      <c r="G13" s="1"/>
    </row>
    <row r="14" spans="1:7" x14ac:dyDescent="0.45">
      <c r="A14" s="1"/>
      <c r="B14" s="1"/>
      <c r="C14" s="3"/>
      <c r="D14" s="1"/>
      <c r="E14" s="1"/>
      <c r="F14" s="1"/>
      <c r="G14" s="1"/>
    </row>
    <row r="15" spans="1:7" ht="17.649999999999999" x14ac:dyDescent="0.5">
      <c r="A15" s="1"/>
      <c r="B15" s="1"/>
      <c r="C15" s="4" t="s">
        <v>0</v>
      </c>
      <c r="D15" s="1"/>
      <c r="E15" s="1"/>
      <c r="F15" s="1"/>
      <c r="G15" s="1"/>
    </row>
    <row r="16" spans="1:7" x14ac:dyDescent="0.45">
      <c r="A16" s="1"/>
      <c r="B16" s="1"/>
      <c r="C16" s="3"/>
      <c r="D16" s="1"/>
      <c r="E16" s="1"/>
      <c r="F16" s="1"/>
      <c r="G16" s="1"/>
    </row>
    <row r="17" spans="1:7" ht="17.649999999999999" x14ac:dyDescent="0.45">
      <c r="A17" s="1"/>
      <c r="B17" s="1"/>
      <c r="C17" s="5">
        <v>45657</v>
      </c>
      <c r="D17" s="6"/>
      <c r="E17" s="6"/>
      <c r="F17" s="6"/>
      <c r="G17" s="1"/>
    </row>
    <row r="18" spans="1:7" x14ac:dyDescent="0.45">
      <c r="A18" s="1"/>
      <c r="B18" s="1"/>
      <c r="C18" s="1"/>
      <c r="D18" s="1"/>
      <c r="E18" s="1"/>
      <c r="F18" s="1"/>
      <c r="G18" s="1"/>
    </row>
    <row r="19" spans="1:7" x14ac:dyDescent="0.45">
      <c r="A19" s="1"/>
      <c r="B19" s="1"/>
      <c r="C19" s="1"/>
      <c r="D19" s="1"/>
      <c r="E19" s="1"/>
      <c r="F19" s="1"/>
      <c r="G19" s="1"/>
    </row>
    <row r="20" spans="1:7" x14ac:dyDescent="0.45">
      <c r="A20" s="1"/>
      <c r="B20" s="1"/>
      <c r="C20" s="1"/>
      <c r="D20" s="1"/>
      <c r="E20" s="1"/>
      <c r="F20" s="1"/>
      <c r="G20" s="1"/>
    </row>
    <row r="21" spans="1:7" x14ac:dyDescent="0.45">
      <c r="A21" s="1"/>
      <c r="B21" s="1"/>
      <c r="C21" s="1"/>
      <c r="D21" s="1"/>
      <c r="E21" s="1"/>
      <c r="F21" s="1"/>
      <c r="G21" s="1"/>
    </row>
    <row r="22" spans="1:7" x14ac:dyDescent="0.45">
      <c r="A22" s="1"/>
      <c r="B22" s="1"/>
      <c r="C22" s="1"/>
      <c r="D22" s="1"/>
      <c r="E22" s="1"/>
      <c r="F22" s="1"/>
      <c r="G22" s="1"/>
    </row>
    <row r="23" spans="1:7" x14ac:dyDescent="0.45">
      <c r="A23" s="1"/>
      <c r="B23" s="1"/>
      <c r="C23" s="1"/>
      <c r="D23" s="1"/>
      <c r="E23" s="1"/>
      <c r="F23" s="1"/>
      <c r="G23" s="1"/>
    </row>
    <row r="24" spans="1:7" x14ac:dyDescent="0.45">
      <c r="A24" s="1"/>
      <c r="B24" s="1"/>
      <c r="C24" s="1"/>
      <c r="D24" s="1"/>
      <c r="E24" s="1"/>
      <c r="F24" s="1"/>
      <c r="G24" s="1"/>
    </row>
    <row r="25" spans="1:7" x14ac:dyDescent="0.45">
      <c r="A25" s="1"/>
      <c r="B25" s="1"/>
      <c r="C25" s="1"/>
      <c r="D25" s="1"/>
      <c r="E25" s="1"/>
      <c r="F25" s="1"/>
      <c r="G25" s="1"/>
    </row>
    <row r="26" spans="1:7" x14ac:dyDescent="0.45">
      <c r="A26" s="1"/>
      <c r="B26" s="1"/>
      <c r="C26" s="1"/>
      <c r="D26" s="1"/>
      <c r="E26" s="1"/>
      <c r="F26" s="1"/>
      <c r="G26" s="1"/>
    </row>
    <row r="27" spans="1:7" x14ac:dyDescent="0.45">
      <c r="A27" s="1"/>
      <c r="B27" s="1"/>
      <c r="C27" s="1"/>
      <c r="D27" s="1"/>
      <c r="E27" s="1"/>
      <c r="F27" s="1"/>
      <c r="G27" s="1"/>
    </row>
    <row r="28" spans="1:7" x14ac:dyDescent="0.45">
      <c r="A28" s="1"/>
      <c r="B28" s="1"/>
      <c r="C28" s="1"/>
      <c r="D28" s="1"/>
      <c r="E28" s="1"/>
      <c r="F28" s="1"/>
      <c r="G28" s="1"/>
    </row>
    <row r="29" spans="1:7" x14ac:dyDescent="0.45">
      <c r="A29" s="1"/>
      <c r="B29" s="1"/>
      <c r="C29" s="1"/>
      <c r="D29" s="1"/>
      <c r="E29" s="1"/>
      <c r="F29" s="1"/>
      <c r="G29" s="1"/>
    </row>
    <row r="30" spans="1:7" x14ac:dyDescent="0.45">
      <c r="A30" s="1"/>
      <c r="B30" s="1"/>
      <c r="C30" s="1"/>
      <c r="D30" s="1"/>
      <c r="E30" s="1"/>
      <c r="F30" s="1"/>
      <c r="G30" s="1"/>
    </row>
    <row r="31" spans="1:7" x14ac:dyDescent="0.45">
      <c r="A31" s="1"/>
      <c r="B31" s="1"/>
      <c r="C31" s="1"/>
      <c r="D31" s="1"/>
      <c r="E31" s="1"/>
      <c r="F31" s="1"/>
      <c r="G31" s="1"/>
    </row>
    <row r="32" spans="1:7" x14ac:dyDescent="0.45">
      <c r="A32" s="1"/>
      <c r="B32" s="1"/>
      <c r="C32" s="1"/>
      <c r="D32" s="1"/>
      <c r="E32" s="1"/>
      <c r="F32" s="1"/>
      <c r="G32" s="1"/>
    </row>
    <row r="33" spans="1:7" x14ac:dyDescent="0.45">
      <c r="A33" s="1"/>
      <c r="B33" s="1"/>
      <c r="C33" s="1"/>
      <c r="D33" s="1"/>
      <c r="E33" s="1"/>
      <c r="F33" s="1"/>
      <c r="G33" s="1"/>
    </row>
    <row r="34" spans="1:7" x14ac:dyDescent="0.45">
      <c r="A34" s="1"/>
      <c r="B34" s="1"/>
      <c r="C34" s="1"/>
      <c r="D34" s="1"/>
      <c r="E34" s="1"/>
      <c r="F34" s="1"/>
      <c r="G34" s="1"/>
    </row>
  </sheetData>
  <pageMargins left="0.7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E6C2-56B7-486D-B525-D9DB2D5CC866}">
  <dimension ref="A1:K22"/>
  <sheetViews>
    <sheetView view="pageBreakPreview" zoomScale="90" zoomScaleNormal="100" zoomScaleSheetLayoutView="90" workbookViewId="0">
      <selection activeCell="C23" sqref="C23"/>
    </sheetView>
  </sheetViews>
  <sheetFormatPr defaultRowHeight="14.25" x14ac:dyDescent="0.45"/>
  <cols>
    <col min="1" max="1" width="26" customWidth="1"/>
    <col min="2" max="2" width="6.59765625" customWidth="1"/>
    <col min="3" max="3" width="19.265625" customWidth="1"/>
    <col min="4" max="4" width="19.1328125" customWidth="1"/>
    <col min="5" max="5" width="14.53125" customWidth="1"/>
    <col min="6" max="6" width="14.19921875" customWidth="1"/>
    <col min="7" max="7" width="13.9296875" customWidth="1"/>
    <col min="8" max="8" width="29.59765625" customWidth="1"/>
  </cols>
  <sheetData>
    <row r="1" spans="1:11" ht="15.4" x14ac:dyDescent="0.45">
      <c r="A1" s="7" t="str">
        <f>Cover!C13</f>
        <v xml:space="preserve">30BG Telecommunications Solutions Plc 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4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65" thickBot="1" x14ac:dyDescent="0.5">
      <c r="A3" s="10">
        <f>Cover!C17</f>
        <v>45657</v>
      </c>
      <c r="B3" s="11"/>
      <c r="C3" s="10"/>
      <c r="D3" s="10"/>
      <c r="E3" s="11"/>
      <c r="F3" s="11"/>
      <c r="G3" s="11"/>
      <c r="H3" s="11"/>
      <c r="I3" s="11"/>
      <c r="J3" s="11"/>
      <c r="K3" s="11"/>
    </row>
    <row r="4" spans="1:11" x14ac:dyDescent="0.45">
      <c r="A4" s="8"/>
      <c r="B4" s="8"/>
      <c r="C4" s="12">
        <f>Cover!C17</f>
        <v>45657</v>
      </c>
      <c r="D4" s="12">
        <f>EDATE(C4,-1*12)</f>
        <v>45291</v>
      </c>
      <c r="E4" s="13" t="s">
        <v>2</v>
      </c>
      <c r="F4" s="13" t="s">
        <v>2</v>
      </c>
      <c r="G4" s="13" t="s">
        <v>3</v>
      </c>
      <c r="H4" s="14" t="s">
        <v>4</v>
      </c>
      <c r="I4" s="15"/>
      <c r="J4" s="15"/>
      <c r="K4" s="15"/>
    </row>
    <row r="5" spans="1:11" x14ac:dyDescent="0.45">
      <c r="A5" s="8"/>
      <c r="B5" s="8"/>
      <c r="C5" s="16" t="s">
        <v>5</v>
      </c>
      <c r="D5" s="16" t="s">
        <v>5</v>
      </c>
      <c r="E5" s="16" t="s">
        <v>5</v>
      </c>
      <c r="F5" s="16" t="s">
        <v>6</v>
      </c>
      <c r="G5" s="16" t="s">
        <v>5</v>
      </c>
      <c r="H5" s="17"/>
      <c r="I5" s="8"/>
      <c r="J5" s="8"/>
      <c r="K5" s="8"/>
    </row>
    <row r="6" spans="1:11" ht="14.65" thickBot="1" x14ac:dyDescent="0.5">
      <c r="A6" s="8"/>
      <c r="B6" s="13" t="s">
        <v>7</v>
      </c>
      <c r="C6" s="8"/>
      <c r="D6" s="8"/>
      <c r="E6" s="8"/>
      <c r="F6" s="8"/>
      <c r="G6" s="8"/>
      <c r="H6" s="8"/>
      <c r="I6" s="8"/>
      <c r="J6" s="8"/>
      <c r="K6" s="8"/>
    </row>
    <row r="7" spans="1:11" ht="14.65" thickBot="1" x14ac:dyDescent="0.5">
      <c r="A7" s="18" t="s">
        <v>8</v>
      </c>
      <c r="B7" s="19">
        <v>1</v>
      </c>
      <c r="C7" s="20"/>
      <c r="D7" s="20"/>
      <c r="E7" s="21">
        <f>C7-D7</f>
        <v>0</v>
      </c>
      <c r="F7" s="22">
        <f>IFERROR((C7-D7)/D7,0)</f>
        <v>0</v>
      </c>
      <c r="G7" s="18"/>
      <c r="H7" s="18"/>
      <c r="I7" s="18"/>
      <c r="J7" s="18"/>
      <c r="K7" s="18"/>
    </row>
    <row r="8" spans="1:11" ht="14.65" thickBot="1" x14ac:dyDescent="0.5">
      <c r="A8" s="18" t="s">
        <v>9</v>
      </c>
      <c r="B8" s="19">
        <v>2</v>
      </c>
      <c r="C8" s="20"/>
      <c r="D8" s="20"/>
      <c r="E8" s="21">
        <f>C8-D8</f>
        <v>0</v>
      </c>
      <c r="F8" s="22">
        <f>IFERROR((C8-D8)/D8,0)</f>
        <v>0</v>
      </c>
      <c r="G8" s="18"/>
      <c r="H8" s="18"/>
      <c r="I8" s="18"/>
      <c r="J8" s="18"/>
      <c r="K8" s="18"/>
    </row>
    <row r="9" spans="1:11" x14ac:dyDescent="0.45">
      <c r="A9" s="23" t="s">
        <v>10</v>
      </c>
      <c r="B9" s="18"/>
      <c r="C9" s="24">
        <f>C7-C8</f>
        <v>0</v>
      </c>
      <c r="D9" s="24">
        <f>D7-D8</f>
        <v>0</v>
      </c>
      <c r="E9" s="24">
        <f>E7-E8</f>
        <v>0</v>
      </c>
      <c r="F9" s="25">
        <f>IFERROR((C9-D9)/D9,0)</f>
        <v>0</v>
      </c>
      <c r="G9" s="26"/>
      <c r="H9" s="27"/>
      <c r="I9" s="18"/>
      <c r="J9" s="18"/>
      <c r="K9" s="18"/>
    </row>
    <row r="10" spans="1:11" x14ac:dyDescent="0.45">
      <c r="A10" s="28" t="s">
        <v>11</v>
      </c>
      <c r="B10" s="29"/>
      <c r="C10" s="30">
        <f>IFERROR(C9/C7,0)</f>
        <v>0</v>
      </c>
      <c r="D10" s="30">
        <f>IFERROR(D9/D7,0)</f>
        <v>0</v>
      </c>
      <c r="E10" s="30">
        <f>IFERROR(E9/E7,0)</f>
        <v>0</v>
      </c>
      <c r="F10" s="31"/>
      <c r="G10" s="29"/>
      <c r="H10" s="18"/>
      <c r="I10" s="18"/>
      <c r="J10" s="18"/>
      <c r="K10" s="18"/>
    </row>
    <row r="11" spans="1:11" ht="14.65" thickBot="1" x14ac:dyDescent="0.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1" ht="14.65" thickBot="1" x14ac:dyDescent="0.5">
      <c r="A12" s="18" t="s">
        <v>12</v>
      </c>
      <c r="B12" s="19">
        <v>3</v>
      </c>
      <c r="C12" s="32"/>
      <c r="D12" s="32"/>
      <c r="E12" s="21">
        <f>C12-D12</f>
        <v>0</v>
      </c>
      <c r="F12" s="22">
        <f>IFERROR((C12-D12)/D12,0)</f>
        <v>0</v>
      </c>
      <c r="G12" s="18"/>
      <c r="H12" s="18"/>
      <c r="I12" s="18"/>
      <c r="J12" s="18"/>
      <c r="K12" s="18"/>
    </row>
    <row r="13" spans="1:11" x14ac:dyDescent="0.45">
      <c r="A13" s="33" t="s">
        <v>13</v>
      </c>
      <c r="B13" s="34"/>
      <c r="C13" s="35">
        <f>IFERROR(C12/C7,0)</f>
        <v>0</v>
      </c>
      <c r="D13" s="35">
        <f>IFERROR(D12/D7,0)</f>
        <v>0</v>
      </c>
      <c r="E13" s="35">
        <f>IFERROR(E12/E7,0)</f>
        <v>0</v>
      </c>
      <c r="F13" s="36"/>
      <c r="G13" s="34"/>
      <c r="H13" s="18"/>
      <c r="I13" s="18"/>
      <c r="J13" s="18"/>
      <c r="K13" s="18"/>
    </row>
    <row r="14" spans="1:11" x14ac:dyDescent="0.4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1" x14ac:dyDescent="0.45">
      <c r="A15" s="23" t="s">
        <v>14</v>
      </c>
      <c r="B15" s="18"/>
      <c r="C15" s="24">
        <f>C9-C12</f>
        <v>0</v>
      </c>
      <c r="D15" s="24">
        <f>D9-D12</f>
        <v>0</v>
      </c>
      <c r="E15" s="37">
        <f>C15-D15</f>
        <v>0</v>
      </c>
      <c r="F15" s="25">
        <f>IFERROR((C15-D15)/D15,0)</f>
        <v>0</v>
      </c>
      <c r="G15" s="38"/>
      <c r="H15" s="27"/>
      <c r="I15" s="18"/>
      <c r="J15" s="18"/>
      <c r="K15" s="18"/>
    </row>
    <row r="16" spans="1:11" x14ac:dyDescent="0.45">
      <c r="A16" s="33" t="s">
        <v>15</v>
      </c>
      <c r="B16" s="34"/>
      <c r="C16" s="35">
        <f>IFERROR(C15/C7,0)</f>
        <v>0</v>
      </c>
      <c r="D16" s="35">
        <f>IFERROR(D15/D7,0)</f>
        <v>0</v>
      </c>
      <c r="E16" s="35">
        <f>IFERROR(E15/E7,0)</f>
        <v>0</v>
      </c>
      <c r="F16" s="36"/>
      <c r="G16" s="34"/>
      <c r="H16" s="18"/>
      <c r="I16" s="39"/>
      <c r="J16" s="39"/>
      <c r="K16" s="39"/>
    </row>
    <row r="22" spans="3:3" x14ac:dyDescent="0.45">
      <c r="C22" s="101">
        <v>2468000000</v>
      </c>
    </row>
  </sheetData>
  <pageMargins left="0.7" right="0.7" top="0.75" bottom="0.75" header="0.3" footer="0.3"/>
  <pageSetup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42F7-3A27-43F8-8343-28EB3787678B}">
  <dimension ref="A1"/>
  <sheetViews>
    <sheetView workbookViewId="0">
      <selection activeCell="C23" sqref="C23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4910-B7FA-4728-BF12-C9D28F18EB7A}">
  <dimension ref="B2:L44"/>
  <sheetViews>
    <sheetView topLeftCell="A11" workbookViewId="0">
      <selection activeCell="D34" sqref="D33:H34"/>
    </sheetView>
  </sheetViews>
  <sheetFormatPr defaultRowHeight="14.25" x14ac:dyDescent="0.45"/>
  <cols>
    <col min="1" max="1" width="9.06640625" style="1"/>
    <col min="2" max="2" width="22.19921875" style="1" customWidth="1"/>
    <col min="3" max="3" width="15.3984375" style="1" customWidth="1"/>
    <col min="4" max="4" width="15.265625" style="1" bestFit="1" customWidth="1"/>
    <col min="5" max="8" width="14.46484375" style="1" bestFit="1" customWidth="1"/>
    <col min="9" max="11" width="14.19921875" style="1" bestFit="1" customWidth="1"/>
    <col min="12" max="16384" width="9.06640625" style="1"/>
  </cols>
  <sheetData>
    <row r="2" spans="2:12" ht="22.9" x14ac:dyDescent="0.65">
      <c r="B2" s="80" t="s">
        <v>42</v>
      </c>
      <c r="C2" s="81"/>
      <c r="D2" s="81"/>
      <c r="E2" s="81"/>
      <c r="F2" s="81"/>
      <c r="G2" s="81"/>
      <c r="H2" s="81"/>
      <c r="I2" s="81"/>
      <c r="J2" s="81"/>
      <c r="K2" s="81"/>
    </row>
    <row r="3" spans="2:12" ht="18" x14ac:dyDescent="0.55000000000000004">
      <c r="B3" s="82" t="s">
        <v>43</v>
      </c>
    </row>
    <row r="5" spans="2:12" ht="15.4" x14ac:dyDescent="0.45">
      <c r="B5" s="128" t="s">
        <v>44</v>
      </c>
      <c r="C5" s="128"/>
      <c r="D5" s="128"/>
      <c r="E5" s="128"/>
      <c r="F5" s="128"/>
      <c r="G5" s="128"/>
      <c r="H5" s="128"/>
      <c r="I5" s="128"/>
      <c r="J5" s="128"/>
      <c r="K5" s="128"/>
    </row>
    <row r="6" spans="2:12" ht="15.4" x14ac:dyDescent="0.45">
      <c r="B6" s="83" t="s">
        <v>45</v>
      </c>
      <c r="C6" s="84"/>
      <c r="D6" s="85">
        <v>0</v>
      </c>
      <c r="E6" s="85">
        <v>1</v>
      </c>
      <c r="F6" s="85">
        <v>2</v>
      </c>
      <c r="G6" s="85">
        <v>3</v>
      </c>
      <c r="H6" s="85">
        <v>4</v>
      </c>
      <c r="I6" s="85">
        <v>5</v>
      </c>
      <c r="J6" s="85">
        <v>6</v>
      </c>
      <c r="K6" s="85">
        <v>7</v>
      </c>
    </row>
    <row r="7" spans="2:12" x14ac:dyDescent="0.45">
      <c r="B7" s="8" t="s">
        <v>46</v>
      </c>
      <c r="C7" s="86" t="s">
        <v>47</v>
      </c>
      <c r="D7" s="8"/>
      <c r="E7" s="87"/>
      <c r="F7" s="87"/>
      <c r="G7" s="87"/>
      <c r="H7" s="87"/>
      <c r="I7" s="8"/>
      <c r="J7" s="8"/>
      <c r="K7" s="8"/>
      <c r="L7" s="8"/>
    </row>
    <row r="8" spans="2:12" x14ac:dyDescent="0.45">
      <c r="B8" s="8" t="s">
        <v>48</v>
      </c>
      <c r="C8" s="75" t="s">
        <v>47</v>
      </c>
      <c r="D8" s="87"/>
      <c r="E8" s="8"/>
      <c r="F8" s="8"/>
      <c r="G8" s="8"/>
      <c r="H8" s="8"/>
      <c r="I8" s="8"/>
      <c r="J8" s="8"/>
      <c r="K8" s="8"/>
      <c r="L8" s="8"/>
    </row>
    <row r="9" spans="2:12" ht="14.65" thickBot="1" x14ac:dyDescent="0.5">
      <c r="B9" s="88" t="s">
        <v>49</v>
      </c>
      <c r="C9" s="75" t="s">
        <v>47</v>
      </c>
      <c r="D9" s="89">
        <f>SUM(D7:D8)</f>
        <v>0</v>
      </c>
      <c r="E9" s="89">
        <f t="shared" ref="E9:K9" si="0">SUM(E7:E8)</f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"/>
    </row>
    <row r="10" spans="2:12" ht="14.65" thickBot="1" x14ac:dyDescent="0.5">
      <c r="B10" s="90" t="s">
        <v>50</v>
      </c>
      <c r="C10" s="91"/>
      <c r="D10" s="92">
        <f>D9</f>
        <v>0</v>
      </c>
      <c r="E10" s="93">
        <f>D10+E9</f>
        <v>0</v>
      </c>
      <c r="F10" s="93">
        <f t="shared" ref="F10:K10" si="1">E10+F9</f>
        <v>0</v>
      </c>
      <c r="G10" s="93">
        <f t="shared" si="1"/>
        <v>0</v>
      </c>
      <c r="H10" s="93">
        <f t="shared" si="1"/>
        <v>0</v>
      </c>
      <c r="I10" s="93">
        <f t="shared" si="1"/>
        <v>0</v>
      </c>
      <c r="J10" s="93">
        <f t="shared" si="1"/>
        <v>0</v>
      </c>
      <c r="K10" s="93">
        <f t="shared" si="1"/>
        <v>0</v>
      </c>
      <c r="L10" s="8"/>
    </row>
    <row r="11" spans="2:12" x14ac:dyDescent="0.4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2:12" ht="15.4" x14ac:dyDescent="0.45">
      <c r="B12" s="94" t="s">
        <v>51</v>
      </c>
      <c r="C12" s="95"/>
      <c r="D12" s="8"/>
      <c r="E12" s="8"/>
      <c r="F12" s="8"/>
      <c r="G12" s="8"/>
      <c r="H12" s="8"/>
      <c r="I12" s="8"/>
      <c r="J12" s="8"/>
      <c r="K12" s="8"/>
      <c r="L12" s="8"/>
    </row>
    <row r="13" spans="2:12" ht="9" customHeight="1" x14ac:dyDescent="0.5">
      <c r="B13" s="94"/>
      <c r="C13" s="96"/>
      <c r="D13" s="8"/>
      <c r="E13" s="8"/>
      <c r="F13" s="8"/>
      <c r="G13" s="8"/>
      <c r="H13" s="8"/>
      <c r="I13" s="8"/>
      <c r="J13" s="8"/>
      <c r="K13" s="8"/>
      <c r="L13" s="8"/>
    </row>
    <row r="14" spans="2:12" ht="15.4" x14ac:dyDescent="0.45">
      <c r="B14" s="94" t="s">
        <v>52</v>
      </c>
      <c r="C14" s="97">
        <f>NPV(C12,E9:K9)+D9</f>
        <v>0</v>
      </c>
      <c r="D14" s="8"/>
      <c r="E14" s="8"/>
      <c r="F14" s="8"/>
      <c r="G14" s="8"/>
      <c r="H14" s="8"/>
      <c r="I14" s="8"/>
      <c r="J14" s="8"/>
      <c r="K14" s="8"/>
      <c r="L14" s="8"/>
    </row>
    <row r="15" spans="2:12" ht="7.5" customHeight="1" x14ac:dyDescent="0.5">
      <c r="B15" s="94"/>
      <c r="C15" s="96"/>
      <c r="D15" s="8"/>
      <c r="E15" s="8"/>
      <c r="F15" s="8"/>
      <c r="G15" s="8"/>
      <c r="H15" s="8"/>
      <c r="I15" s="8"/>
      <c r="J15" s="8"/>
      <c r="K15" s="8"/>
      <c r="L15" s="8"/>
    </row>
    <row r="16" spans="2:12" ht="15.4" x14ac:dyDescent="0.45">
      <c r="B16" s="94" t="s">
        <v>53</v>
      </c>
      <c r="C16" s="98" t="e">
        <f>IRR(D9:K9)</f>
        <v>#NUM!</v>
      </c>
      <c r="D16" s="8"/>
      <c r="E16" s="8"/>
      <c r="F16" s="8"/>
      <c r="G16" s="8"/>
      <c r="H16" s="8"/>
      <c r="I16" s="8"/>
      <c r="J16" s="8"/>
      <c r="K16" s="8"/>
      <c r="L16" s="8"/>
    </row>
    <row r="17" spans="2:12" ht="8.75" customHeight="1" x14ac:dyDescent="0.5">
      <c r="B17" s="94"/>
      <c r="C17" s="96"/>
      <c r="D17" s="8"/>
      <c r="E17" s="8"/>
      <c r="F17" s="8"/>
      <c r="G17" s="8"/>
      <c r="H17" s="8"/>
      <c r="I17" s="8"/>
      <c r="J17" s="8"/>
      <c r="K17" s="8"/>
      <c r="L17" s="8"/>
    </row>
    <row r="18" spans="2:12" ht="15.4" x14ac:dyDescent="0.45">
      <c r="B18" s="94" t="s">
        <v>54</v>
      </c>
      <c r="C18" s="99"/>
      <c r="D18" s="8"/>
      <c r="E18" s="8"/>
      <c r="F18" s="8"/>
      <c r="G18" s="8"/>
      <c r="H18" s="8"/>
      <c r="I18" s="8"/>
      <c r="J18" s="8"/>
      <c r="K18" s="8"/>
      <c r="L18" s="8"/>
    </row>
    <row r="26" spans="2:12" x14ac:dyDescent="0.45">
      <c r="B26" s="100"/>
    </row>
    <row r="31" spans="2:12" ht="15.4" x14ac:dyDescent="0.45">
      <c r="B31" s="128" t="s">
        <v>55</v>
      </c>
      <c r="C31" s="128"/>
      <c r="D31" s="128"/>
      <c r="E31" s="128"/>
      <c r="F31" s="128"/>
      <c r="G31" s="128"/>
      <c r="H31" s="128"/>
      <c r="I31" s="128"/>
      <c r="J31" s="128"/>
      <c r="K31" s="128"/>
    </row>
    <row r="32" spans="2:12" ht="15.4" x14ac:dyDescent="0.45">
      <c r="B32" s="83" t="s">
        <v>45</v>
      </c>
      <c r="C32" s="84"/>
      <c r="D32" s="85">
        <v>0</v>
      </c>
      <c r="E32" s="85">
        <v>1</v>
      </c>
      <c r="F32" s="85">
        <v>2</v>
      </c>
      <c r="G32" s="85">
        <v>3</v>
      </c>
      <c r="H32" s="85">
        <v>4</v>
      </c>
      <c r="I32" s="85">
        <v>5</v>
      </c>
      <c r="J32" s="85">
        <v>6</v>
      </c>
      <c r="K32" s="85">
        <v>7</v>
      </c>
    </row>
    <row r="33" spans="2:11" x14ac:dyDescent="0.45">
      <c r="B33" s="8" t="s">
        <v>46</v>
      </c>
      <c r="C33" s="86" t="s">
        <v>47</v>
      </c>
      <c r="D33" s="8"/>
      <c r="E33" s="87"/>
      <c r="F33" s="87"/>
      <c r="G33" s="87"/>
      <c r="H33" s="87"/>
      <c r="I33" s="8"/>
      <c r="J33" s="8"/>
      <c r="K33" s="8"/>
    </row>
    <row r="34" spans="2:11" x14ac:dyDescent="0.45">
      <c r="B34" s="8" t="s">
        <v>48</v>
      </c>
      <c r="C34" s="75" t="s">
        <v>47</v>
      </c>
      <c r="D34" s="87"/>
      <c r="E34" s="8"/>
      <c r="F34" s="8"/>
      <c r="G34" s="8"/>
      <c r="H34" s="8"/>
      <c r="I34" s="8"/>
      <c r="J34" s="8"/>
      <c r="K34" s="8"/>
    </row>
    <row r="35" spans="2:11" ht="14.65" thickBot="1" x14ac:dyDescent="0.5">
      <c r="B35" s="88" t="s">
        <v>49</v>
      </c>
      <c r="C35" s="75" t="s">
        <v>47</v>
      </c>
      <c r="D35" s="89">
        <f t="shared" ref="D35:K35" si="2">SUM(D33:D34)</f>
        <v>0</v>
      </c>
      <c r="E35" s="89">
        <f t="shared" si="2"/>
        <v>0</v>
      </c>
      <c r="F35" s="89">
        <f t="shared" si="2"/>
        <v>0</v>
      </c>
      <c r="G35" s="89">
        <f t="shared" si="2"/>
        <v>0</v>
      </c>
      <c r="H35" s="89">
        <f t="shared" si="2"/>
        <v>0</v>
      </c>
      <c r="I35" s="89">
        <f t="shared" si="2"/>
        <v>0</v>
      </c>
      <c r="J35" s="89">
        <f t="shared" si="2"/>
        <v>0</v>
      </c>
      <c r="K35" s="89">
        <f t="shared" si="2"/>
        <v>0</v>
      </c>
    </row>
    <row r="36" spans="2:11" ht="14.65" thickBot="1" x14ac:dyDescent="0.5">
      <c r="B36" s="90" t="s">
        <v>50</v>
      </c>
      <c r="C36" s="91"/>
      <c r="D36" s="92">
        <f>D35</f>
        <v>0</v>
      </c>
      <c r="E36" s="93">
        <f t="shared" ref="E36:K36" si="3">D36+E35</f>
        <v>0</v>
      </c>
      <c r="F36" s="93">
        <f t="shared" si="3"/>
        <v>0</v>
      </c>
      <c r="G36" s="93">
        <f t="shared" si="3"/>
        <v>0</v>
      </c>
      <c r="H36" s="93">
        <f t="shared" si="3"/>
        <v>0</v>
      </c>
      <c r="I36" s="93">
        <f t="shared" si="3"/>
        <v>0</v>
      </c>
      <c r="J36" s="93">
        <f t="shared" si="3"/>
        <v>0</v>
      </c>
      <c r="K36" s="93">
        <f t="shared" si="3"/>
        <v>0</v>
      </c>
    </row>
    <row r="37" spans="2:11" x14ac:dyDescent="0.45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2:11" ht="15.4" x14ac:dyDescent="0.45">
      <c r="B38" s="94" t="s">
        <v>51</v>
      </c>
      <c r="C38" s="95">
        <v>0.12</v>
      </c>
      <c r="D38" s="8"/>
      <c r="E38" s="8"/>
      <c r="F38" s="8"/>
      <c r="G38" s="8"/>
      <c r="H38" s="8"/>
      <c r="I38" s="8"/>
      <c r="J38" s="8"/>
      <c r="K38" s="8"/>
    </row>
    <row r="39" spans="2:11" ht="15.75" x14ac:dyDescent="0.5">
      <c r="B39" s="94"/>
      <c r="C39" s="96"/>
      <c r="D39" s="8"/>
      <c r="E39" s="8"/>
      <c r="F39" s="8"/>
      <c r="G39" s="8"/>
      <c r="H39" s="8"/>
      <c r="I39" s="8"/>
      <c r="J39" s="8"/>
      <c r="K39" s="8"/>
    </row>
    <row r="40" spans="2:11" ht="15.4" x14ac:dyDescent="0.45">
      <c r="B40" s="94" t="s">
        <v>52</v>
      </c>
      <c r="C40" s="97">
        <f>NPV(C38,E35:K35)+D35</f>
        <v>0</v>
      </c>
      <c r="D40" s="8"/>
      <c r="E40" s="8"/>
      <c r="F40" s="8"/>
      <c r="G40" s="8"/>
      <c r="H40" s="8"/>
      <c r="I40" s="8"/>
      <c r="J40" s="8"/>
      <c r="K40" s="8"/>
    </row>
    <row r="41" spans="2:11" ht="15.75" x14ac:dyDescent="0.5">
      <c r="B41" s="94"/>
      <c r="C41" s="96"/>
      <c r="D41" s="8"/>
      <c r="E41" s="8"/>
      <c r="F41" s="8"/>
      <c r="G41" s="8"/>
      <c r="H41" s="8"/>
      <c r="I41" s="8"/>
      <c r="J41" s="8"/>
      <c r="K41" s="8"/>
    </row>
    <row r="42" spans="2:11" ht="15.4" x14ac:dyDescent="0.45">
      <c r="B42" s="94" t="s">
        <v>53</v>
      </c>
      <c r="C42" s="98" t="e">
        <f>IRR(D35:K35)</f>
        <v>#NUM!</v>
      </c>
      <c r="D42" s="8"/>
      <c r="E42" s="8"/>
      <c r="F42" s="8"/>
      <c r="G42" s="8"/>
      <c r="H42" s="8"/>
      <c r="I42" s="8"/>
      <c r="J42" s="8"/>
      <c r="K42" s="8"/>
    </row>
    <row r="43" spans="2:11" ht="15.75" x14ac:dyDescent="0.5">
      <c r="B43" s="94"/>
      <c r="C43" s="96"/>
      <c r="D43" s="8"/>
      <c r="E43" s="8"/>
      <c r="F43" s="8"/>
      <c r="G43" s="8"/>
      <c r="H43" s="8"/>
      <c r="I43" s="8"/>
      <c r="J43" s="8"/>
      <c r="K43" s="8"/>
    </row>
    <row r="44" spans="2:11" ht="15.4" x14ac:dyDescent="0.45">
      <c r="B44" s="94" t="s">
        <v>54</v>
      </c>
      <c r="C44" s="99"/>
      <c r="D44" s="8"/>
      <c r="E44" s="8"/>
      <c r="F44" s="8"/>
      <c r="G44" s="8"/>
      <c r="H44" s="8"/>
      <c r="I44" s="8"/>
      <c r="J44" s="8"/>
      <c r="K44" s="8"/>
    </row>
  </sheetData>
  <mergeCells count="2">
    <mergeCell ref="B5:K5"/>
    <mergeCell ref="B31:K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938E-F400-4B87-96C0-EBCB118C998E}">
  <dimension ref="A1:N77"/>
  <sheetViews>
    <sheetView view="pageBreakPreview" zoomScale="90" zoomScaleNormal="100" zoomScaleSheetLayoutView="90" workbookViewId="0">
      <selection activeCell="F14" sqref="F14"/>
    </sheetView>
  </sheetViews>
  <sheetFormatPr defaultRowHeight="14.25" outlineLevelRow="1" x14ac:dyDescent="0.45"/>
  <cols>
    <col min="1" max="1" width="21.3984375" customWidth="1"/>
    <col min="2" max="2" width="6.59765625" customWidth="1"/>
    <col min="3" max="3" width="19.265625" customWidth="1"/>
    <col min="4" max="4" width="0.59765625" style="121" customWidth="1"/>
    <col min="5" max="5" width="18.1328125" bestFit="1" customWidth="1"/>
    <col min="6" max="7" width="16.9296875" customWidth="1"/>
    <col min="8" max="8" width="13.9296875" customWidth="1"/>
    <col min="9" max="9" width="13.6640625" customWidth="1"/>
    <col min="10" max="10" width="17.796875" bestFit="1" customWidth="1"/>
    <col min="12" max="12" width="16.59765625" bestFit="1" customWidth="1"/>
    <col min="14" max="14" width="14.59765625" bestFit="1" customWidth="1"/>
  </cols>
  <sheetData>
    <row r="1" spans="1:14" ht="15.75" thickBot="1" x14ac:dyDescent="0.5">
      <c r="A1" s="7" t="str">
        <f>Cover!C13</f>
        <v xml:space="preserve">30BG Telecommunications Solutions Plc </v>
      </c>
      <c r="B1" s="8"/>
      <c r="C1" s="8"/>
      <c r="D1" s="109"/>
      <c r="E1" s="8"/>
      <c r="F1" s="8"/>
      <c r="G1" s="8"/>
      <c r="H1" s="68" t="s">
        <v>31</v>
      </c>
      <c r="I1" s="69">
        <v>1</v>
      </c>
      <c r="J1" s="70"/>
      <c r="K1" s="8"/>
      <c r="L1" s="8"/>
    </row>
    <row r="2" spans="1:14" x14ac:dyDescent="0.45">
      <c r="A2" s="9" t="s">
        <v>32</v>
      </c>
      <c r="B2" s="8"/>
      <c r="C2" s="8"/>
      <c r="D2" s="109"/>
      <c r="E2" s="8"/>
      <c r="F2" s="8"/>
      <c r="G2" s="8"/>
      <c r="H2" s="8"/>
      <c r="I2" s="8"/>
      <c r="J2" s="8"/>
      <c r="K2" s="8"/>
      <c r="L2" s="8"/>
    </row>
    <row r="3" spans="1:14" ht="14.65" thickBot="1" x14ac:dyDescent="0.5">
      <c r="A3" s="10">
        <v>45657</v>
      </c>
      <c r="B3" s="11"/>
      <c r="C3" s="10"/>
      <c r="D3" s="110"/>
      <c r="E3" s="11"/>
      <c r="F3" s="11"/>
      <c r="G3" s="11"/>
      <c r="H3" s="11"/>
      <c r="I3" s="11"/>
      <c r="J3" s="11"/>
      <c r="K3" s="11"/>
      <c r="L3" s="11"/>
    </row>
    <row r="4" spans="1:14" ht="14.65" thickBot="1" x14ac:dyDescent="0.5">
      <c r="A4" s="105"/>
      <c r="B4" s="8"/>
      <c r="C4" s="106" t="s">
        <v>61</v>
      </c>
      <c r="D4" s="111"/>
      <c r="E4" s="130" t="s">
        <v>62</v>
      </c>
      <c r="F4" s="130"/>
      <c r="G4" s="130"/>
      <c r="H4" s="8"/>
      <c r="I4" s="8"/>
      <c r="J4" s="8"/>
      <c r="K4" s="8"/>
      <c r="L4" s="8"/>
    </row>
    <row r="5" spans="1:14" x14ac:dyDescent="0.45">
      <c r="A5" s="8"/>
      <c r="B5" s="8"/>
      <c r="C5" s="71">
        <f>E5-1</f>
        <v>2024</v>
      </c>
      <c r="D5" s="112"/>
      <c r="E5" s="71">
        <v>2025</v>
      </c>
      <c r="F5" s="71">
        <v>2026</v>
      </c>
      <c r="G5" s="71">
        <v>2027</v>
      </c>
      <c r="H5" s="13" t="s">
        <v>3</v>
      </c>
      <c r="I5" s="14"/>
      <c r="J5" s="15"/>
      <c r="K5" s="15"/>
      <c r="L5" s="15"/>
    </row>
    <row r="6" spans="1:14" x14ac:dyDescent="0.45">
      <c r="A6" s="8"/>
      <c r="B6" s="8"/>
      <c r="C6" s="16" t="s">
        <v>5</v>
      </c>
      <c r="D6" s="113"/>
      <c r="E6" s="16" t="s">
        <v>5</v>
      </c>
      <c r="F6" s="16" t="s">
        <v>5</v>
      </c>
      <c r="G6" s="16" t="s">
        <v>5</v>
      </c>
      <c r="H6" s="16" t="s">
        <v>5</v>
      </c>
      <c r="I6" s="17"/>
      <c r="J6" s="8"/>
      <c r="K6" s="8"/>
      <c r="L6" s="8"/>
    </row>
    <row r="7" spans="1:14" ht="14.65" thickBot="1" x14ac:dyDescent="0.5">
      <c r="A7" s="8"/>
      <c r="B7" s="13" t="s">
        <v>7</v>
      </c>
      <c r="C7" s="8"/>
      <c r="D7" s="109"/>
      <c r="E7" s="13"/>
      <c r="F7" s="13"/>
      <c r="G7" s="13"/>
      <c r="H7" s="8"/>
      <c r="J7" s="8"/>
      <c r="K7" s="8"/>
      <c r="L7" s="8">
        <v>3540739892.8000002</v>
      </c>
      <c r="N7" s="126">
        <f>F8-L7</f>
        <v>597602507.19999981</v>
      </c>
    </row>
    <row r="8" spans="1:14" ht="14.65" thickBot="1" x14ac:dyDescent="0.5">
      <c r="A8" s="18" t="s">
        <v>8</v>
      </c>
      <c r="B8" s="19">
        <v>1</v>
      </c>
      <c r="C8" s="20">
        <v>2468000000</v>
      </c>
      <c r="D8" s="114"/>
      <c r="E8" s="72">
        <f>(1+E39)*C8</f>
        <v>3233080000</v>
      </c>
      <c r="F8" s="72">
        <f>(1+F39)*E8</f>
        <v>4138342400</v>
      </c>
      <c r="G8" s="72">
        <f>(1+G39)*F8</f>
        <v>5090161152</v>
      </c>
      <c r="H8" s="18"/>
      <c r="I8" s="18"/>
      <c r="J8" s="102">
        <f>C8*1.836</f>
        <v>4531248000</v>
      </c>
      <c r="K8" s="18"/>
      <c r="L8" s="18"/>
    </row>
    <row r="9" spans="1:14" ht="14.65" thickBot="1" x14ac:dyDescent="0.5">
      <c r="A9" s="18" t="s">
        <v>9</v>
      </c>
      <c r="B9" s="19">
        <v>2</v>
      </c>
      <c r="C9" s="20">
        <v>404752000</v>
      </c>
      <c r="D9" s="114"/>
      <c r="E9" s="20">
        <f>530225120+E41*E8</f>
        <v>543157440</v>
      </c>
      <c r="F9" s="20">
        <f>597602507.2+F41*F8</f>
        <v>614155876.80000007</v>
      </c>
      <c r="G9" s="72">
        <f>451791892.43+F41*F8</f>
        <v>468345262.03000003</v>
      </c>
      <c r="H9" s="18"/>
      <c r="I9" s="18"/>
      <c r="J9" s="18"/>
      <c r="K9" s="18"/>
      <c r="L9" s="18"/>
      <c r="N9">
        <v>4638369259.5679998</v>
      </c>
    </row>
    <row r="10" spans="1:14" x14ac:dyDescent="0.45">
      <c r="A10" s="23" t="s">
        <v>10</v>
      </c>
      <c r="B10" s="18"/>
      <c r="C10" s="24">
        <f>C8-C9</f>
        <v>2063248000</v>
      </c>
      <c r="D10" s="115"/>
      <c r="E10" s="24">
        <f>E8-E9</f>
        <v>2689922560</v>
      </c>
      <c r="F10" s="24">
        <f>F8-F9</f>
        <v>3524186523.1999998</v>
      </c>
      <c r="G10" s="24">
        <f>G8-G9</f>
        <v>4621815889.9700003</v>
      </c>
      <c r="H10" s="26"/>
      <c r="I10" s="27"/>
      <c r="J10" s="103">
        <f>J8-C8</f>
        <v>2063248000</v>
      </c>
      <c r="K10" s="18"/>
      <c r="L10" s="18">
        <v>2702854880</v>
      </c>
    </row>
    <row r="11" spans="1:14" x14ac:dyDescent="0.45">
      <c r="A11" s="28" t="s">
        <v>33</v>
      </c>
      <c r="B11" s="29"/>
      <c r="C11" s="30">
        <f>IFERROR(C10/C8,0)</f>
        <v>0.83599999999999997</v>
      </c>
      <c r="D11" s="116"/>
      <c r="E11" s="30">
        <f>IFERROR(E10/E8,0)</f>
        <v>0.83199999999999996</v>
      </c>
      <c r="F11" s="30">
        <f>IFERROR(F10/F8,0)</f>
        <v>0.85159374999999993</v>
      </c>
      <c r="G11" s="30">
        <f>IFERROR(G10/G8,0)</f>
        <v>0.9079900914638076</v>
      </c>
      <c r="H11" s="29"/>
      <c r="I11" s="18"/>
      <c r="J11" s="103">
        <f>1.836*G8</f>
        <v>9345535875.0720005</v>
      </c>
      <c r="K11" s="18"/>
      <c r="L11" s="18"/>
    </row>
    <row r="12" spans="1:14" ht="14.65" thickBot="1" x14ac:dyDescent="0.5">
      <c r="A12" s="18"/>
      <c r="B12" s="18"/>
      <c r="C12" s="18"/>
      <c r="D12" s="117"/>
      <c r="E12" s="18"/>
      <c r="F12" s="18"/>
      <c r="G12" s="18"/>
      <c r="H12" s="18"/>
      <c r="I12" s="18"/>
      <c r="J12" s="18"/>
      <c r="K12" s="18"/>
      <c r="L12" s="127">
        <f>E8-L10</f>
        <v>530225120</v>
      </c>
      <c r="N12" s="126">
        <f>G8-N9</f>
        <v>451791892.43200016</v>
      </c>
    </row>
    <row r="13" spans="1:14" ht="14.65" thickBot="1" x14ac:dyDescent="0.5">
      <c r="A13" s="18" t="s">
        <v>12</v>
      </c>
      <c r="B13" s="19">
        <v>3</v>
      </c>
      <c r="C13" s="104">
        <f>SUM(C14:C17)</f>
        <v>1058446224</v>
      </c>
      <c r="D13" s="118"/>
      <c r="E13" s="20">
        <f>SUM(E14:E15)</f>
        <v>59275628.544000015</v>
      </c>
      <c r="F13" s="20">
        <f t="shared" ref="F13:G13" si="0">SUM(F14:F15)</f>
        <v>2966501.4272000012</v>
      </c>
      <c r="G13" s="20">
        <f t="shared" si="0"/>
        <v>121620.05708800005</v>
      </c>
      <c r="H13" s="18"/>
      <c r="I13" s="18"/>
      <c r="J13" s="103">
        <f>J11-G8</f>
        <v>4255374723.0720005</v>
      </c>
      <c r="K13" s="18"/>
      <c r="L13" s="18"/>
    </row>
    <row r="14" spans="1:14" outlineLevel="1" x14ac:dyDescent="0.45">
      <c r="A14" s="18" t="s">
        <v>57</v>
      </c>
      <c r="B14" s="73"/>
      <c r="C14" s="104">
        <f>0.8*1058446224</f>
        <v>846756979.20000005</v>
      </c>
      <c r="D14" s="118"/>
      <c r="E14" s="104">
        <f>(0.8*1650)+(0.2*(0.28*C14))</f>
        <v>47419710.835200012</v>
      </c>
      <c r="F14" s="104">
        <f>(0.8*1700)+(0.2*(0.25*E14))</f>
        <v>2372345.5417600009</v>
      </c>
      <c r="G14" s="104">
        <f>(0.8*1850)+(0.2*(0.2*F14))</f>
        <v>96373.821670400037</v>
      </c>
      <c r="H14" s="18"/>
      <c r="I14" s="18"/>
      <c r="J14" s="18"/>
      <c r="K14" s="18"/>
      <c r="L14" s="18"/>
    </row>
    <row r="15" spans="1:14" outlineLevel="1" x14ac:dyDescent="0.45">
      <c r="A15" s="18" t="s">
        <v>58</v>
      </c>
      <c r="B15" s="73"/>
      <c r="C15" s="104">
        <f>0.2*1058446224</f>
        <v>211689244.80000001</v>
      </c>
      <c r="D15" s="118"/>
      <c r="E15" s="104">
        <f>(0.8*1650)+(0.2*(0.28*C15))</f>
        <v>11855917.708800003</v>
      </c>
      <c r="F15" s="104">
        <f>(0.8*1700)+(0.2*(0.25*E15))</f>
        <v>594155.88544000022</v>
      </c>
      <c r="G15" s="104">
        <f>(0.8*1850)+(0.2*(0.2*F15))</f>
        <v>25246.235417600012</v>
      </c>
      <c r="H15" s="18"/>
      <c r="I15" s="18"/>
      <c r="J15" s="18"/>
      <c r="K15" s="18"/>
      <c r="L15" s="18"/>
    </row>
    <row r="17" spans="1:12" outlineLevel="1" x14ac:dyDescent="0.45">
      <c r="A17" s="18"/>
      <c r="B17" s="73"/>
      <c r="C17" s="32"/>
      <c r="D17" s="119"/>
      <c r="E17" s="32"/>
      <c r="F17" s="32"/>
      <c r="G17" s="32"/>
      <c r="H17" s="18"/>
      <c r="I17" s="18"/>
      <c r="J17" s="103">
        <f>1.487*C10</f>
        <v>3068049776</v>
      </c>
      <c r="K17" s="18"/>
      <c r="L17" s="18"/>
    </row>
    <row r="18" spans="1:12" x14ac:dyDescent="0.45">
      <c r="A18" s="33" t="s">
        <v>13</v>
      </c>
      <c r="B18" s="34"/>
      <c r="C18" s="35">
        <f>IFERROR(C13/C8,0)</f>
        <v>0.42886800000000003</v>
      </c>
      <c r="D18" s="116"/>
      <c r="E18" s="35">
        <f>IFERROR(E13/E8,0)</f>
        <v>1.8334105108441492E-2</v>
      </c>
      <c r="F18" s="35">
        <f>IFERROR(F13/F8,0)</f>
        <v>7.1683324879062715E-4</v>
      </c>
      <c r="G18" s="35">
        <f>IFERROR(G13/G8,0)</f>
        <v>2.3893164372647359E-5</v>
      </c>
      <c r="H18" s="34"/>
      <c r="I18" s="18"/>
      <c r="J18" s="18"/>
      <c r="K18" s="18"/>
      <c r="L18" s="18"/>
    </row>
    <row r="19" spans="1:12" x14ac:dyDescent="0.45">
      <c r="A19" s="18"/>
      <c r="B19" s="18"/>
      <c r="C19" s="18"/>
      <c r="D19" s="117"/>
      <c r="E19" s="18"/>
      <c r="F19" s="18"/>
      <c r="G19" s="18"/>
      <c r="H19" s="18"/>
      <c r="I19" s="18"/>
      <c r="J19" s="18"/>
      <c r="K19" s="18"/>
      <c r="L19" s="18"/>
    </row>
    <row r="20" spans="1:12" ht="39.75" x14ac:dyDescent="0.45">
      <c r="A20" s="123" t="s">
        <v>65</v>
      </c>
      <c r="B20" s="18"/>
      <c r="C20" s="24">
        <f>C10-C13</f>
        <v>1004801776</v>
      </c>
      <c r="D20" s="115"/>
      <c r="E20" s="24">
        <f>E10-E13</f>
        <v>2630646931.4559999</v>
      </c>
      <c r="F20" s="24">
        <f>F10-F13</f>
        <v>3521220021.7728</v>
      </c>
      <c r="G20" s="24">
        <f>G10-G13</f>
        <v>4621694269.9129124</v>
      </c>
      <c r="H20" s="38"/>
      <c r="I20" s="27"/>
      <c r="J20" s="18"/>
      <c r="K20" s="18"/>
      <c r="L20" s="103">
        <f>0.487*C10</f>
        <v>1004801776</v>
      </c>
    </row>
    <row r="21" spans="1:12" ht="14.65" thickBot="1" x14ac:dyDescent="0.5">
      <c r="A21" s="33" t="s">
        <v>67</v>
      </c>
      <c r="B21" s="34"/>
      <c r="C21" s="35">
        <f>IFERROR(C20/C8,0)</f>
        <v>0.40713199999999999</v>
      </c>
      <c r="D21" s="116"/>
      <c r="E21" s="35">
        <f>IFERROR(E20/E8,0)</f>
        <v>0.81366589489155849</v>
      </c>
      <c r="F21" s="35">
        <f>IFERROR(F20/F8,0)</f>
        <v>0.85087691675120936</v>
      </c>
      <c r="G21" s="35">
        <f>IFERROR(G20/G8,0)</f>
        <v>0.90796619829943492</v>
      </c>
      <c r="H21" s="34"/>
      <c r="I21" s="18"/>
      <c r="J21" s="124">
        <f>C8-J22</f>
        <v>404752000</v>
      </c>
      <c r="K21" s="39"/>
      <c r="L21" s="39"/>
    </row>
    <row r="22" spans="1:12" ht="20.25" customHeight="1" outlineLevel="1" thickBot="1" x14ac:dyDescent="0.5">
      <c r="A22" s="18" t="s">
        <v>59</v>
      </c>
      <c r="B22" s="19">
        <v>4</v>
      </c>
      <c r="C22" s="32">
        <v>690298820.11000001</v>
      </c>
      <c r="D22" s="119"/>
      <c r="E22" s="32">
        <f>(1+E56)*C22</f>
        <v>724813761.11550009</v>
      </c>
      <c r="F22" s="32">
        <f>(1+F56)*E22</f>
        <v>761054449.17127514</v>
      </c>
      <c r="G22" s="32">
        <f>(1+G56)*F22</f>
        <v>799107171.62983894</v>
      </c>
      <c r="H22" s="18"/>
      <c r="I22" s="18"/>
      <c r="J22" s="103">
        <f>0.836*C8</f>
        <v>2063248000</v>
      </c>
      <c r="K22" s="18"/>
      <c r="L22" s="18"/>
    </row>
    <row r="23" spans="1:12" ht="13.5" customHeight="1" outlineLevel="1" x14ac:dyDescent="0.45">
      <c r="A23" s="18"/>
      <c r="B23" s="73"/>
      <c r="C23" s="32"/>
      <c r="D23" s="119"/>
      <c r="E23" s="32"/>
      <c r="F23" s="32"/>
      <c r="G23" s="32"/>
      <c r="H23" s="18"/>
      <c r="I23" s="18"/>
      <c r="J23" s="18"/>
      <c r="K23" s="18"/>
      <c r="L23" s="103">
        <f>L20-C10</f>
        <v>-1058446224</v>
      </c>
    </row>
    <row r="24" spans="1:12" ht="26.65" outlineLevel="1" x14ac:dyDescent="0.45">
      <c r="A24" s="123" t="s">
        <v>68</v>
      </c>
      <c r="B24" s="18"/>
      <c r="C24" s="24">
        <f>C20-C22</f>
        <v>314502955.88999999</v>
      </c>
      <c r="D24" s="115"/>
      <c r="E24" s="24">
        <f>E20-E22</f>
        <v>1905833170.3404999</v>
      </c>
      <c r="F24" s="24">
        <f>F20-F22</f>
        <v>2760165572.6015248</v>
      </c>
      <c r="G24" s="24">
        <f>G20-G22</f>
        <v>3822587098.2830734</v>
      </c>
      <c r="H24" s="38"/>
      <c r="I24" s="18"/>
      <c r="J24" s="103">
        <f>0.487*C10</f>
        <v>1004801776</v>
      </c>
      <c r="K24" s="18"/>
      <c r="L24" s="18"/>
    </row>
    <row r="25" spans="1:12" outlineLevel="1" x14ac:dyDescent="0.45">
      <c r="A25" s="33" t="s">
        <v>69</v>
      </c>
      <c r="B25" s="34"/>
      <c r="C25" s="35">
        <f>C24/C8</f>
        <v>0.12743231600081037</v>
      </c>
      <c r="D25" s="116"/>
      <c r="E25" s="35">
        <f>E24/E8</f>
        <v>0.58947912527388735</v>
      </c>
      <c r="F25" s="35">
        <f>F24/F8</f>
        <v>0.66697370729921357</v>
      </c>
      <c r="G25" s="35">
        <f>G24/G8</f>
        <v>0.75097565364529217</v>
      </c>
      <c r="H25" s="34"/>
      <c r="I25" s="18"/>
      <c r="J25" s="18"/>
      <c r="K25" s="18"/>
      <c r="L25" s="18"/>
    </row>
    <row r="26" spans="1:12" ht="14.65" outlineLevel="1" thickBot="1" x14ac:dyDescent="0.5">
      <c r="A26" s="23"/>
      <c r="B26" s="18"/>
      <c r="C26" s="107"/>
      <c r="D26" s="120"/>
      <c r="E26" s="107"/>
      <c r="F26" s="107"/>
      <c r="G26" s="107"/>
      <c r="H26" s="108"/>
      <c r="I26" s="18"/>
      <c r="J26" s="103">
        <f>C10-J24</f>
        <v>1058446224</v>
      </c>
      <c r="K26" s="18"/>
      <c r="L26" s="18"/>
    </row>
    <row r="27" spans="1:12" ht="14.65" thickBot="1" x14ac:dyDescent="0.5">
      <c r="A27" s="18" t="s">
        <v>60</v>
      </c>
      <c r="B27" s="19">
        <v>5</v>
      </c>
      <c r="C27" s="104">
        <f>951544000</f>
        <v>951544000</v>
      </c>
      <c r="D27" s="118"/>
      <c r="E27" s="104">
        <f>(1.388)*C27</f>
        <v>1320743072</v>
      </c>
      <c r="F27" s="104">
        <f>(1-0.836)*E27</f>
        <v>216601863.80800006</v>
      </c>
      <c r="G27" s="104">
        <f>(1.1371)*F27</f>
        <v>246297979.33607686</v>
      </c>
      <c r="H27" s="1"/>
      <c r="I27" s="1"/>
      <c r="L27" s="126">
        <f>C20*0.313</f>
        <v>314502955.88800001</v>
      </c>
    </row>
    <row r="28" spans="1:12" x14ac:dyDescent="0.45">
      <c r="A28" s="18"/>
      <c r="B28" s="1"/>
      <c r="C28" s="104"/>
      <c r="D28" s="118"/>
      <c r="E28" s="104"/>
      <c r="F28" s="104"/>
      <c r="G28" s="104"/>
      <c r="H28" s="1"/>
      <c r="I28" s="1"/>
    </row>
    <row r="29" spans="1:12" x14ac:dyDescent="0.45">
      <c r="A29" s="23" t="s">
        <v>70</v>
      </c>
      <c r="B29" s="18"/>
      <c r="C29" s="24">
        <f>C24-C27</f>
        <v>-637041044.11000001</v>
      </c>
      <c r="D29" s="115"/>
      <c r="E29" s="24">
        <f t="shared" ref="E29:G29" si="1">E20-E27</f>
        <v>1309903859.4559999</v>
      </c>
      <c r="F29" s="24">
        <f t="shared" si="1"/>
        <v>3304618157.9647999</v>
      </c>
      <c r="G29" s="24">
        <f t="shared" si="1"/>
        <v>4375396290.5768356</v>
      </c>
      <c r="H29" s="38"/>
      <c r="I29" s="1"/>
    </row>
    <row r="30" spans="1:12" x14ac:dyDescent="0.45">
      <c r="A30" s="33" t="s">
        <v>71</v>
      </c>
      <c r="B30" s="34"/>
      <c r="C30" s="35">
        <f>C29/C8</f>
        <v>-0.25812035822933549</v>
      </c>
      <c r="D30" s="116"/>
      <c r="E30" s="35">
        <f>E29/E8</f>
        <v>0.40515664921870165</v>
      </c>
      <c r="F30" s="35">
        <f>F29/F8</f>
        <v>0.79853666964937453</v>
      </c>
      <c r="G30" s="35">
        <f>G29/G8</f>
        <v>0.85957912921041357</v>
      </c>
      <c r="H30" s="34"/>
      <c r="I30" s="1"/>
      <c r="J30" s="126">
        <f>C16-J27</f>
        <v>0</v>
      </c>
    </row>
    <row r="31" spans="1:12" ht="14.65" thickBot="1" x14ac:dyDescent="0.5">
      <c r="A31" s="23"/>
      <c r="B31" s="18"/>
      <c r="C31" s="107"/>
      <c r="D31" s="120"/>
      <c r="E31" s="107"/>
      <c r="F31" s="107"/>
      <c r="G31" s="107"/>
      <c r="H31" s="108"/>
      <c r="I31" s="1"/>
    </row>
    <row r="32" spans="1:12" ht="14.65" thickBot="1" x14ac:dyDescent="0.5">
      <c r="A32" s="18" t="s">
        <v>63</v>
      </c>
      <c r="B32" s="19">
        <v>6</v>
      </c>
      <c r="C32" s="107">
        <f>IF(C29&lt;0,0,(0.33*C29))</f>
        <v>0</v>
      </c>
      <c r="D32" s="120"/>
      <c r="E32" s="107">
        <f>IF(E29&lt;0,0,(0.33*E29))</f>
        <v>432268273.62048</v>
      </c>
      <c r="F32" s="107">
        <f t="shared" ref="F32:G32" si="2">IF(F29&lt;0,0,(0.33*F29))</f>
        <v>1090523992.1283841</v>
      </c>
      <c r="G32" s="107">
        <f t="shared" si="2"/>
        <v>1443880775.8903558</v>
      </c>
      <c r="H32" s="108"/>
      <c r="I32" s="1"/>
      <c r="J32" s="126">
        <f>0.313*C20</f>
        <v>314502955.88800001</v>
      </c>
      <c r="L32" s="126">
        <f>C20-L27</f>
        <v>690298820.11199999</v>
      </c>
    </row>
    <row r="33" spans="1:12" x14ac:dyDescent="0.45">
      <c r="A33" s="23"/>
      <c r="B33" s="18"/>
      <c r="C33" s="107"/>
      <c r="D33" s="120"/>
      <c r="E33" s="107"/>
      <c r="F33" s="107"/>
      <c r="G33" s="107"/>
      <c r="H33" s="108"/>
      <c r="I33" s="1"/>
    </row>
    <row r="34" spans="1:12" x14ac:dyDescent="0.45">
      <c r="A34" s="23" t="s">
        <v>64</v>
      </c>
      <c r="C34" s="24">
        <f>C29-C32</f>
        <v>-637041044.11000001</v>
      </c>
      <c r="D34" s="115"/>
      <c r="E34" s="24">
        <f t="shared" ref="E34:G34" si="3">E29-E32</f>
        <v>877635585.83551979</v>
      </c>
      <c r="F34" s="24">
        <f t="shared" si="3"/>
        <v>2214094165.8364158</v>
      </c>
      <c r="G34" s="24">
        <f t="shared" si="3"/>
        <v>2931515514.6864796</v>
      </c>
      <c r="H34" s="38"/>
    </row>
    <row r="35" spans="1:12" x14ac:dyDescent="0.45">
      <c r="A35" s="33" t="s">
        <v>66</v>
      </c>
      <c r="B35" s="34"/>
      <c r="C35" s="35">
        <f>C34/C8</f>
        <v>-0.25812035822933549</v>
      </c>
      <c r="D35" s="116"/>
      <c r="E35" s="35">
        <f>E34/E8</f>
        <v>0.27145495497653005</v>
      </c>
      <c r="F35" s="35">
        <f>F34/F8</f>
        <v>0.53501956866508094</v>
      </c>
      <c r="G35" s="35">
        <f>G34/G8</f>
        <v>0.57591801657097708</v>
      </c>
      <c r="H35" s="34"/>
      <c r="I35" s="1"/>
      <c r="J35" s="126">
        <f>C20-J32</f>
        <v>690298820.11199999</v>
      </c>
    </row>
    <row r="36" spans="1:12" x14ac:dyDescent="0.45">
      <c r="A36" s="33"/>
      <c r="B36" s="34"/>
      <c r="C36" s="35"/>
      <c r="D36" s="116"/>
      <c r="E36" s="35"/>
      <c r="F36" s="35"/>
      <c r="G36" s="35"/>
      <c r="H36" s="34"/>
      <c r="I36" s="1"/>
    </row>
    <row r="37" spans="1:12" outlineLevel="1" x14ac:dyDescent="0.45">
      <c r="A37" s="18"/>
      <c r="B37" s="73"/>
      <c r="C37" s="32"/>
      <c r="D37" s="119"/>
      <c r="E37" s="32"/>
      <c r="F37" s="32"/>
      <c r="G37" s="32"/>
      <c r="H37" s="18"/>
      <c r="I37" s="18"/>
      <c r="J37" s="18"/>
      <c r="K37" s="18"/>
      <c r="L37" s="18"/>
    </row>
    <row r="38" spans="1:12" x14ac:dyDescent="0.45">
      <c r="A38" s="129" t="s">
        <v>34</v>
      </c>
      <c r="B38" s="129"/>
      <c r="C38" s="74"/>
      <c r="E38" s="74"/>
      <c r="F38" s="74"/>
      <c r="G38" s="74"/>
      <c r="H38" s="74"/>
      <c r="I38" s="1"/>
      <c r="J38" s="126">
        <f>0.049*C24</f>
        <v>15410644.838609999</v>
      </c>
    </row>
    <row r="39" spans="1:12" x14ac:dyDescent="0.45">
      <c r="A39" s="8" t="s">
        <v>35</v>
      </c>
      <c r="B39" s="75" t="s">
        <v>6</v>
      </c>
      <c r="C39" s="76">
        <f>CHOOSE($I$1,C50,C60,C70)</f>
        <v>0</v>
      </c>
      <c r="D39" s="122"/>
      <c r="E39" s="77">
        <f t="shared" ref="E39:H43" si="4">CHOOSE($I$1,E50,E60,E70)</f>
        <v>0.31</v>
      </c>
      <c r="F39" s="76">
        <f t="shared" si="4"/>
        <v>0.28000000000000003</v>
      </c>
      <c r="G39" s="76">
        <f t="shared" si="4"/>
        <v>0.23</v>
      </c>
      <c r="H39" s="76">
        <f t="shared" si="4"/>
        <v>0</v>
      </c>
      <c r="I39" s="1"/>
    </row>
    <row r="40" spans="1:12" x14ac:dyDescent="0.45">
      <c r="A40" s="8"/>
      <c r="B40" s="75"/>
      <c r="C40" s="76">
        <f>CHOOSE($I$1,C51,C61,C71)</f>
        <v>0</v>
      </c>
      <c r="D40" s="122"/>
      <c r="E40" s="77">
        <f t="shared" si="4"/>
        <v>0</v>
      </c>
      <c r="F40" s="76">
        <f t="shared" si="4"/>
        <v>0</v>
      </c>
      <c r="G40" s="76">
        <f t="shared" si="4"/>
        <v>0</v>
      </c>
      <c r="H40" s="76">
        <f t="shared" si="4"/>
        <v>0</v>
      </c>
      <c r="I40" s="1"/>
      <c r="J40" s="126">
        <f>J38-C24</f>
        <v>-299092311.05138999</v>
      </c>
    </row>
    <row r="41" spans="1:12" x14ac:dyDescent="0.45">
      <c r="A41" s="8" t="s">
        <v>36</v>
      </c>
      <c r="B41" s="75" t="s">
        <v>5</v>
      </c>
      <c r="C41" s="76">
        <f>CHOOSE($I$1,C52,C62,C72)</f>
        <v>0</v>
      </c>
      <c r="D41" s="122"/>
      <c r="E41" s="77">
        <f t="shared" si="4"/>
        <v>4.0000000000000001E-3</v>
      </c>
      <c r="F41" s="76">
        <f t="shared" si="4"/>
        <v>4.0000000000000001E-3</v>
      </c>
      <c r="G41" s="76">
        <f t="shared" si="4"/>
        <v>4.0000000000000001E-3</v>
      </c>
      <c r="H41" s="76">
        <f t="shared" si="4"/>
        <v>0</v>
      </c>
      <c r="I41" s="1"/>
    </row>
    <row r="42" spans="1:12" x14ac:dyDescent="0.45">
      <c r="A42" s="8"/>
      <c r="B42" s="75"/>
      <c r="C42" s="76">
        <f>CHOOSE($I$1,C53,C63,C73)</f>
        <v>0</v>
      </c>
      <c r="D42" s="122"/>
      <c r="E42" s="77">
        <f t="shared" si="4"/>
        <v>0</v>
      </c>
      <c r="F42" s="76">
        <f t="shared" si="4"/>
        <v>0</v>
      </c>
      <c r="G42" s="76">
        <f t="shared" si="4"/>
        <v>0</v>
      </c>
      <c r="H42" s="76">
        <f t="shared" si="4"/>
        <v>0</v>
      </c>
      <c r="I42" s="1"/>
      <c r="J42" s="125">
        <f>0.487*C10</f>
        <v>1004801776</v>
      </c>
    </row>
    <row r="43" spans="1:12" x14ac:dyDescent="0.45">
      <c r="A43" s="8" t="s">
        <v>37</v>
      </c>
      <c r="B43" s="75" t="s">
        <v>6</v>
      </c>
      <c r="C43" s="76">
        <f>CHOOSE($I$1,C54,C64,C74)</f>
        <v>0</v>
      </c>
      <c r="D43" s="122"/>
      <c r="E43" s="77">
        <f t="shared" si="4"/>
        <v>0</v>
      </c>
      <c r="F43" s="76">
        <f t="shared" si="4"/>
        <v>0</v>
      </c>
      <c r="G43" s="76">
        <f t="shared" si="4"/>
        <v>0</v>
      </c>
      <c r="H43" s="76">
        <f t="shared" si="4"/>
        <v>0</v>
      </c>
      <c r="I43" s="1"/>
      <c r="J43" s="125">
        <f>J42-C10</f>
        <v>-1058446224</v>
      </c>
    </row>
    <row r="44" spans="1:12" x14ac:dyDescent="0.45">
      <c r="A44" s="8" t="s">
        <v>59</v>
      </c>
      <c r="B44" s="8"/>
      <c r="C44" s="76">
        <f>CHOOSE($I$1,C56,C65,C75)</f>
        <v>0</v>
      </c>
      <c r="D44" s="122"/>
      <c r="E44" s="77">
        <f t="shared" ref="E44:H45" si="5">CHOOSE($I$1,E56,E65,E75)</f>
        <v>0.05</v>
      </c>
      <c r="F44" s="76">
        <f t="shared" si="5"/>
        <v>0.05</v>
      </c>
      <c r="G44" s="76">
        <f t="shared" si="5"/>
        <v>0.05</v>
      </c>
      <c r="H44" s="76">
        <f t="shared" si="5"/>
        <v>0</v>
      </c>
      <c r="I44" s="1"/>
    </row>
    <row r="45" spans="1:12" ht="28.5" x14ac:dyDescent="0.45">
      <c r="A45" s="78" t="s">
        <v>38</v>
      </c>
      <c r="B45" s="1"/>
      <c r="C45" s="76">
        <f>CHOOSE($I$1,C57,C66,C76)</f>
        <v>0</v>
      </c>
      <c r="D45" s="122"/>
      <c r="E45" s="77">
        <f t="shared" si="5"/>
        <v>0</v>
      </c>
      <c r="F45" s="76">
        <f t="shared" si="5"/>
        <v>0</v>
      </c>
      <c r="G45" s="76">
        <f t="shared" si="5"/>
        <v>0</v>
      </c>
      <c r="H45" s="76">
        <f t="shared" si="5"/>
        <v>0</v>
      </c>
      <c r="I45" s="1"/>
    </row>
    <row r="46" spans="1:12" x14ac:dyDescent="0.45">
      <c r="A46" s="1"/>
      <c r="B46" s="1"/>
      <c r="C46" s="1"/>
      <c r="E46" s="1"/>
      <c r="F46" s="1"/>
      <c r="G46" s="1"/>
      <c r="H46" s="1"/>
      <c r="I46" s="1"/>
    </row>
    <row r="47" spans="1:12" x14ac:dyDescent="0.45">
      <c r="A47" s="1"/>
      <c r="B47" s="1"/>
      <c r="C47" s="1"/>
      <c r="E47" s="1"/>
      <c r="F47" s="1"/>
      <c r="G47" s="1"/>
      <c r="H47" s="1"/>
      <c r="I47" s="1"/>
      <c r="J47">
        <f>1-0.8369</f>
        <v>0.16310000000000002</v>
      </c>
    </row>
    <row r="48" spans="1:12" x14ac:dyDescent="0.45">
      <c r="A48" s="1"/>
      <c r="B48" s="1"/>
      <c r="C48" s="1"/>
      <c r="E48" s="1"/>
      <c r="F48" s="1"/>
      <c r="G48" s="1"/>
      <c r="H48" s="1"/>
      <c r="I48" s="1"/>
      <c r="J48" s="126">
        <f>J47*C8</f>
        <v>402530800.00000006</v>
      </c>
    </row>
    <row r="49" spans="1:10" x14ac:dyDescent="0.45">
      <c r="A49" s="129" t="s">
        <v>39</v>
      </c>
      <c r="B49" s="129"/>
      <c r="C49" s="74"/>
      <c r="E49" s="74"/>
      <c r="F49" s="74"/>
      <c r="G49" s="74"/>
      <c r="H49" s="74"/>
      <c r="I49" s="1"/>
    </row>
    <row r="50" spans="1:10" x14ac:dyDescent="0.45">
      <c r="A50" s="8" t="s">
        <v>35</v>
      </c>
      <c r="B50" s="75" t="s">
        <v>6</v>
      </c>
      <c r="C50" s="1"/>
      <c r="E50" s="79">
        <v>0.31</v>
      </c>
      <c r="F50" s="79">
        <v>0.28000000000000003</v>
      </c>
      <c r="G50" s="79">
        <v>0.23</v>
      </c>
      <c r="H50" s="1"/>
      <c r="I50" s="1"/>
    </row>
    <row r="51" spans="1:10" x14ac:dyDescent="0.45">
      <c r="A51" s="8"/>
      <c r="B51" s="75"/>
      <c r="C51" s="1"/>
      <c r="E51" s="75"/>
      <c r="F51" s="75"/>
      <c r="G51" s="1"/>
      <c r="H51" s="1"/>
      <c r="I51" s="1"/>
      <c r="J51" s="125">
        <f>0.836*C8</f>
        <v>2063248000</v>
      </c>
    </row>
    <row r="52" spans="1:10" x14ac:dyDescent="0.45">
      <c r="A52" s="8" t="s">
        <v>36</v>
      </c>
      <c r="B52" s="75" t="s">
        <v>5</v>
      </c>
      <c r="C52" s="1"/>
      <c r="E52" s="79">
        <v>4.0000000000000001E-3</v>
      </c>
      <c r="F52" s="79">
        <v>4.0000000000000001E-3</v>
      </c>
      <c r="G52" s="79">
        <v>4.0000000000000001E-3</v>
      </c>
      <c r="H52" s="1"/>
      <c r="I52" s="1"/>
    </row>
    <row r="53" spans="1:10" x14ac:dyDescent="0.45">
      <c r="A53" s="8"/>
      <c r="B53" s="75"/>
      <c r="C53" s="1"/>
      <c r="E53" s="75"/>
      <c r="F53" s="75"/>
      <c r="G53" s="1"/>
      <c r="H53" s="1"/>
      <c r="I53" s="1"/>
    </row>
    <row r="54" spans="1:10" x14ac:dyDescent="0.45">
      <c r="A54" s="8" t="s">
        <v>37</v>
      </c>
      <c r="B54" s="75" t="s">
        <v>6</v>
      </c>
      <c r="C54" s="1"/>
      <c r="E54" s="79">
        <v>0</v>
      </c>
      <c r="F54" s="79">
        <v>0</v>
      </c>
      <c r="G54" s="1"/>
      <c r="H54" s="1"/>
      <c r="I54" s="1"/>
    </row>
    <row r="55" spans="1:10" x14ac:dyDescent="0.45">
      <c r="A55" s="8"/>
      <c r="B55" s="75"/>
      <c r="C55" s="1"/>
      <c r="E55" s="79"/>
      <c r="F55" s="79"/>
      <c r="G55" s="1"/>
      <c r="H55" s="1"/>
      <c r="I55" s="1"/>
    </row>
    <row r="56" spans="1:10" x14ac:dyDescent="0.45">
      <c r="A56" s="8" t="s">
        <v>59</v>
      </c>
      <c r="B56" s="8"/>
      <c r="C56" s="1"/>
      <c r="E56" s="79">
        <v>0.05</v>
      </c>
      <c r="F56" s="79">
        <v>0.05</v>
      </c>
      <c r="G56" s="79">
        <v>0.05</v>
      </c>
      <c r="H56" s="1"/>
      <c r="I56" s="1"/>
    </row>
    <row r="57" spans="1:10" ht="28.5" x14ac:dyDescent="0.45">
      <c r="A57" s="78" t="s">
        <v>38</v>
      </c>
      <c r="B57" s="1"/>
      <c r="C57" s="1"/>
      <c r="E57" s="1"/>
      <c r="F57" s="1"/>
      <c r="G57" s="1"/>
      <c r="H57" s="1"/>
      <c r="I57" s="1"/>
    </row>
    <row r="58" spans="1:10" x14ac:dyDescent="0.45">
      <c r="A58" s="1"/>
      <c r="B58" s="1"/>
      <c r="C58" s="1"/>
      <c r="E58" s="1"/>
      <c r="F58" s="1"/>
      <c r="G58" s="1"/>
      <c r="H58" s="1"/>
      <c r="I58" s="1"/>
    </row>
    <row r="59" spans="1:10" x14ac:dyDescent="0.45">
      <c r="A59" s="129" t="s">
        <v>40</v>
      </c>
      <c r="B59" s="129"/>
      <c r="C59" s="74"/>
      <c r="E59" s="74"/>
      <c r="F59" s="74"/>
      <c r="G59" s="74"/>
      <c r="H59" s="74"/>
      <c r="I59" s="1"/>
    </row>
    <row r="60" spans="1:10" x14ac:dyDescent="0.45">
      <c r="A60" s="8" t="s">
        <v>35</v>
      </c>
      <c r="B60" s="75" t="s">
        <v>6</v>
      </c>
      <c r="C60" s="1"/>
      <c r="E60" s="79">
        <v>0</v>
      </c>
      <c r="F60" s="79">
        <v>0</v>
      </c>
      <c r="G60" s="1"/>
      <c r="H60" s="1"/>
      <c r="I60" s="1"/>
    </row>
    <row r="61" spans="1:10" x14ac:dyDescent="0.45">
      <c r="A61" s="8"/>
      <c r="B61" s="75"/>
      <c r="C61" s="1"/>
      <c r="E61" s="75"/>
      <c r="F61" s="75"/>
      <c r="G61" s="1"/>
      <c r="H61" s="1"/>
      <c r="I61" s="1"/>
    </row>
    <row r="62" spans="1:10" x14ac:dyDescent="0.45">
      <c r="A62" s="8" t="s">
        <v>36</v>
      </c>
      <c r="B62" s="75" t="s">
        <v>5</v>
      </c>
      <c r="C62" s="1"/>
      <c r="E62" s="79">
        <v>0</v>
      </c>
      <c r="F62" s="79">
        <v>0</v>
      </c>
      <c r="G62" s="1"/>
      <c r="H62" s="1"/>
      <c r="I62" s="1"/>
    </row>
    <row r="63" spans="1:10" x14ac:dyDescent="0.45">
      <c r="A63" s="8"/>
      <c r="B63" s="75"/>
      <c r="C63" s="1"/>
      <c r="E63" s="75"/>
      <c r="F63" s="75"/>
      <c r="G63" s="1"/>
      <c r="H63" s="1"/>
      <c r="I63" s="1"/>
    </row>
    <row r="64" spans="1:10" x14ac:dyDescent="0.45">
      <c r="A64" s="8" t="s">
        <v>37</v>
      </c>
      <c r="B64" s="75" t="s">
        <v>6</v>
      </c>
      <c r="C64" s="1"/>
      <c r="E64" s="79">
        <v>0</v>
      </c>
      <c r="F64" s="79">
        <v>0</v>
      </c>
      <c r="G64" s="1"/>
      <c r="H64" s="1"/>
      <c r="I64" s="1"/>
    </row>
    <row r="65" spans="1:9" x14ac:dyDescent="0.45">
      <c r="A65" s="8"/>
      <c r="B65" s="8"/>
      <c r="C65" s="1"/>
      <c r="E65" s="1"/>
      <c r="F65" s="79"/>
      <c r="G65" s="1"/>
      <c r="H65" s="1"/>
      <c r="I65" s="1"/>
    </row>
    <row r="66" spans="1:9" ht="28.5" x14ac:dyDescent="0.45">
      <c r="A66" s="78" t="s">
        <v>38</v>
      </c>
      <c r="B66" s="1"/>
      <c r="C66" s="1"/>
      <c r="E66" s="1"/>
      <c r="F66" s="1"/>
      <c r="G66" s="1"/>
      <c r="H66" s="1"/>
      <c r="I66" s="1"/>
    </row>
    <row r="67" spans="1:9" x14ac:dyDescent="0.45">
      <c r="A67" s="1"/>
      <c r="B67" s="1"/>
      <c r="C67" s="1"/>
      <c r="E67" s="1"/>
      <c r="F67" s="1"/>
      <c r="G67" s="1"/>
      <c r="H67" s="1"/>
      <c r="I67" s="1"/>
    </row>
    <row r="68" spans="1:9" x14ac:dyDescent="0.45">
      <c r="A68" s="1"/>
      <c r="B68" s="1"/>
      <c r="C68" s="1"/>
      <c r="E68" s="1"/>
      <c r="F68" s="1"/>
      <c r="G68" s="1"/>
      <c r="H68" s="1"/>
      <c r="I68" s="1"/>
    </row>
    <row r="69" spans="1:9" x14ac:dyDescent="0.45">
      <c r="A69" s="129" t="s">
        <v>41</v>
      </c>
      <c r="B69" s="129"/>
      <c r="C69" s="74"/>
      <c r="E69" s="74"/>
      <c r="F69" s="74"/>
      <c r="G69" s="74"/>
      <c r="H69" s="74"/>
      <c r="I69" s="1"/>
    </row>
    <row r="70" spans="1:9" x14ac:dyDescent="0.45">
      <c r="A70" s="8" t="s">
        <v>35</v>
      </c>
      <c r="B70" s="75" t="s">
        <v>6</v>
      </c>
      <c r="C70" s="1"/>
      <c r="E70" s="79">
        <v>0</v>
      </c>
      <c r="F70" s="79">
        <v>0</v>
      </c>
      <c r="G70" s="1"/>
      <c r="H70" s="1"/>
      <c r="I70" s="1"/>
    </row>
    <row r="71" spans="1:9" x14ac:dyDescent="0.45">
      <c r="A71" s="8"/>
      <c r="B71" s="75"/>
      <c r="C71" s="1"/>
      <c r="E71" s="75"/>
      <c r="F71" s="75"/>
      <c r="G71" s="1"/>
      <c r="H71" s="1"/>
      <c r="I71" s="1"/>
    </row>
    <row r="72" spans="1:9" x14ac:dyDescent="0.45">
      <c r="A72" s="8" t="s">
        <v>36</v>
      </c>
      <c r="B72" s="75" t="s">
        <v>5</v>
      </c>
      <c r="C72" s="1"/>
      <c r="E72" s="79">
        <v>0</v>
      </c>
      <c r="F72" s="79">
        <v>0</v>
      </c>
      <c r="G72" s="1"/>
      <c r="H72" s="1"/>
      <c r="I72" s="1"/>
    </row>
    <row r="73" spans="1:9" x14ac:dyDescent="0.45">
      <c r="A73" s="8"/>
      <c r="B73" s="75"/>
      <c r="C73" s="1"/>
      <c r="E73" s="75"/>
      <c r="F73" s="75"/>
      <c r="G73" s="1"/>
      <c r="H73" s="1"/>
      <c r="I73" s="1"/>
    </row>
    <row r="74" spans="1:9" x14ac:dyDescent="0.45">
      <c r="A74" s="8" t="s">
        <v>37</v>
      </c>
      <c r="B74" s="75" t="s">
        <v>6</v>
      </c>
      <c r="C74" s="1"/>
      <c r="E74" s="79">
        <v>0</v>
      </c>
      <c r="F74" s="79">
        <v>0</v>
      </c>
      <c r="G74" s="1"/>
      <c r="H74" s="1"/>
      <c r="I74" s="1"/>
    </row>
    <row r="75" spans="1:9" x14ac:dyDescent="0.45">
      <c r="A75" s="8"/>
      <c r="B75" s="8"/>
      <c r="C75" s="1"/>
      <c r="E75" s="1"/>
      <c r="F75" s="79"/>
      <c r="G75" s="1"/>
      <c r="H75" s="1"/>
      <c r="I75" s="1"/>
    </row>
    <row r="76" spans="1:9" ht="28.5" x14ac:dyDescent="0.45">
      <c r="A76" s="78" t="s">
        <v>38</v>
      </c>
      <c r="B76" s="1"/>
      <c r="C76" s="1"/>
      <c r="E76" s="1"/>
      <c r="F76" s="1"/>
      <c r="G76" s="1"/>
      <c r="H76" s="1"/>
      <c r="I76" s="1"/>
    </row>
    <row r="77" spans="1:9" x14ac:dyDescent="0.45">
      <c r="A77" s="1"/>
      <c r="B77" s="1"/>
      <c r="C77" s="1"/>
      <c r="E77" s="1"/>
      <c r="F77" s="1"/>
      <c r="G77" s="1"/>
      <c r="H77" s="1"/>
      <c r="I77" s="1"/>
    </row>
  </sheetData>
  <dataConsolidate link="1"/>
  <mergeCells count="5">
    <mergeCell ref="A38:B38"/>
    <mergeCell ref="A49:B49"/>
    <mergeCell ref="A59:B59"/>
    <mergeCell ref="A69:B69"/>
    <mergeCell ref="E4:G4"/>
  </mergeCells>
  <dataValidations count="1">
    <dataValidation type="list" allowBlank="1" showInputMessage="1" showErrorMessage="1" sqref="I1" xr:uid="{B3A693F7-DA95-4BAE-A597-36A85BC45087}">
      <formula1>"1,2"</formula1>
    </dataValidation>
  </dataValidations>
  <pageMargins left="0.7" right="0.7" top="0.75" bottom="0.75" header="0.3" footer="0.3"/>
  <pageSetup scale="4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BF18-0780-419D-9E36-E742A90C9448}">
  <sheetPr>
    <outlinePr summaryBelow="0" summaryRight="0"/>
  </sheetPr>
  <dimension ref="A1:D38"/>
  <sheetViews>
    <sheetView view="pageBreakPreview" zoomScaleNormal="100" zoomScaleSheetLayoutView="100" workbookViewId="0">
      <selection activeCell="C5" sqref="C5"/>
    </sheetView>
  </sheetViews>
  <sheetFormatPr defaultColWidth="12.59765625" defaultRowHeight="15.75" customHeight="1" x14ac:dyDescent="0.4"/>
  <cols>
    <col min="1" max="1" width="21.73046875" style="54" customWidth="1"/>
    <col min="2" max="2" width="18.3984375" style="54" customWidth="1"/>
    <col min="3" max="3" width="13.59765625" style="54" customWidth="1"/>
    <col min="4" max="4" width="13.19921875" style="54" bestFit="1" customWidth="1"/>
    <col min="5" max="16384" width="12.59765625" style="54"/>
  </cols>
  <sheetData>
    <row r="1" spans="1:4" ht="15.75" customHeight="1" x14ac:dyDescent="0.8">
      <c r="A1" s="53"/>
    </row>
    <row r="2" spans="1:4" ht="15.75" customHeight="1" thickBot="1" x14ac:dyDescent="0.45"/>
    <row r="3" spans="1:4" ht="15.75" customHeight="1" x14ac:dyDescent="0.55000000000000004">
      <c r="A3" s="55" t="s">
        <v>22</v>
      </c>
      <c r="B3" s="56" t="s">
        <v>23</v>
      </c>
      <c r="C3" s="56" t="s">
        <v>24</v>
      </c>
      <c r="D3" s="57" t="s">
        <v>25</v>
      </c>
    </row>
    <row r="4" spans="1:4" ht="15.75" customHeight="1" x14ac:dyDescent="0.4">
      <c r="A4" s="58" t="s">
        <v>8</v>
      </c>
      <c r="B4" s="59"/>
      <c r="C4" s="60"/>
      <c r="D4" s="61" t="str">
        <f>IFERROR((B4-C4)/C4,"")</f>
        <v/>
      </c>
    </row>
    <row r="5" spans="1:4" ht="15.75" customHeight="1" x14ac:dyDescent="0.4">
      <c r="A5" s="58" t="s">
        <v>10</v>
      </c>
      <c r="B5" s="62"/>
      <c r="C5" s="63"/>
      <c r="D5" s="61" t="str">
        <f>IFERROR((B5-C5)/C5,"")</f>
        <v/>
      </c>
    </row>
    <row r="6" spans="1:4" ht="15.75" customHeight="1" x14ac:dyDescent="0.45">
      <c r="A6" s="64" t="s">
        <v>26</v>
      </c>
      <c r="B6" s="65"/>
      <c r="C6" s="66"/>
      <c r="D6" s="61">
        <f>B6-C6</f>
        <v>0</v>
      </c>
    </row>
    <row r="7" spans="1:4" ht="15.75" customHeight="1" x14ac:dyDescent="0.4">
      <c r="A7" s="58" t="s">
        <v>27</v>
      </c>
      <c r="B7" s="62"/>
      <c r="C7" s="63"/>
      <c r="D7" s="61" t="str">
        <f>IFERROR((C7-B7)/C7,"")</f>
        <v/>
      </c>
    </row>
    <row r="8" spans="1:4" ht="15.75" customHeight="1" x14ac:dyDescent="0.45">
      <c r="A8" s="64" t="s">
        <v>28</v>
      </c>
      <c r="B8" s="65"/>
      <c r="C8" s="66"/>
      <c r="D8" s="61">
        <f>C8-B8</f>
        <v>0</v>
      </c>
    </row>
    <row r="9" spans="1:4" ht="15.75" customHeight="1" x14ac:dyDescent="0.4">
      <c r="A9" s="58" t="s">
        <v>29</v>
      </c>
      <c r="B9" s="62"/>
      <c r="C9" s="63"/>
      <c r="D9" s="61" t="str">
        <f>IFERROR((C9-B9)/C9,"")</f>
        <v/>
      </c>
    </row>
    <row r="10" spans="1:4" ht="15.75" customHeight="1" x14ac:dyDescent="0.45">
      <c r="A10" s="64" t="s">
        <v>30</v>
      </c>
      <c r="B10" s="65"/>
      <c r="C10" s="66"/>
      <c r="D10" s="61">
        <f>C10-B10</f>
        <v>0</v>
      </c>
    </row>
    <row r="11" spans="1:4" ht="13.15" x14ac:dyDescent="0.4">
      <c r="A11" s="67"/>
    </row>
    <row r="12" spans="1:4" ht="13.15" x14ac:dyDescent="0.4"/>
    <row r="13" spans="1:4" ht="13.15" x14ac:dyDescent="0.4"/>
    <row r="14" spans="1:4" ht="13.15" x14ac:dyDescent="0.4"/>
    <row r="15" spans="1:4" ht="13.15" x14ac:dyDescent="0.4"/>
    <row r="16" spans="1:4" ht="13.15" x14ac:dyDescent="0.4"/>
    <row r="17" ht="13.15" x14ac:dyDescent="0.4"/>
    <row r="18" ht="13.15" x14ac:dyDescent="0.4"/>
    <row r="19" ht="13.15" x14ac:dyDescent="0.4"/>
    <row r="20" ht="13.15" x14ac:dyDescent="0.4"/>
    <row r="21" ht="13.15" x14ac:dyDescent="0.4"/>
    <row r="22" ht="13.15" x14ac:dyDescent="0.4"/>
    <row r="23" ht="13.15" x14ac:dyDescent="0.4"/>
    <row r="24" ht="13.15" x14ac:dyDescent="0.4"/>
    <row r="25" ht="13.15" x14ac:dyDescent="0.4"/>
    <row r="26" ht="13.15" x14ac:dyDescent="0.4"/>
    <row r="27" ht="13.15" x14ac:dyDescent="0.4"/>
    <row r="28" ht="13.15" x14ac:dyDescent="0.4"/>
    <row r="29" ht="13.15" x14ac:dyDescent="0.4"/>
    <row r="30" ht="13.15" x14ac:dyDescent="0.4"/>
    <row r="31" ht="13.15" x14ac:dyDescent="0.4"/>
    <row r="32" ht="13.15" x14ac:dyDescent="0.4"/>
    <row r="33" ht="13.15" x14ac:dyDescent="0.4"/>
    <row r="34" ht="13.15" x14ac:dyDescent="0.4"/>
    <row r="35" ht="13.15" x14ac:dyDescent="0.4"/>
    <row r="36" ht="13.15" x14ac:dyDescent="0.4"/>
    <row r="37" ht="13.15" x14ac:dyDescent="0.4"/>
    <row r="38" ht="13.15" x14ac:dyDescent="0.4"/>
  </sheetData>
  <conditionalFormatting sqref="D4:D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2684-2370-40DA-8284-3DFCD78BE6C7}">
  <dimension ref="A1:H7"/>
  <sheetViews>
    <sheetView view="pageBreakPreview" zoomScale="90" zoomScaleNormal="100" zoomScaleSheetLayoutView="90" workbookViewId="0">
      <selection activeCell="C28" sqref="C28"/>
    </sheetView>
  </sheetViews>
  <sheetFormatPr defaultRowHeight="14.25" x14ac:dyDescent="0.45"/>
  <cols>
    <col min="2" max="2" width="23.46484375" customWidth="1"/>
    <col min="3" max="3" width="16.73046875" customWidth="1"/>
    <col min="4" max="4" width="17.73046875" customWidth="1"/>
    <col min="5" max="5" width="13.1328125" customWidth="1"/>
    <col min="6" max="6" width="10.9296875" bestFit="1" customWidth="1"/>
    <col min="7" max="8" width="9.6640625" customWidth="1"/>
  </cols>
  <sheetData>
    <row r="1" spans="1:8" ht="14.65" thickBot="1" x14ac:dyDescent="0.5">
      <c r="A1" s="40"/>
      <c r="B1" s="41" t="s">
        <v>16</v>
      </c>
      <c r="C1" s="42"/>
      <c r="D1" s="42"/>
      <c r="E1" s="42"/>
      <c r="F1" s="39"/>
      <c r="G1" s="39"/>
      <c r="H1" s="39"/>
    </row>
    <row r="2" spans="1:8" x14ac:dyDescent="0.45">
      <c r="A2" s="40"/>
      <c r="B2" s="43"/>
      <c r="C2" s="44"/>
      <c r="D2" s="44"/>
      <c r="E2" s="45"/>
      <c r="F2" s="39"/>
      <c r="G2" s="39"/>
      <c r="H2" s="39"/>
    </row>
    <row r="3" spans="1:8" x14ac:dyDescent="0.45">
      <c r="A3" s="40"/>
      <c r="B3" s="45"/>
      <c r="C3" s="44">
        <f>'[1]Cover 1'!C17</f>
        <v>45657</v>
      </c>
      <c r="D3" s="44">
        <v>45291</v>
      </c>
      <c r="E3" s="46" t="s">
        <v>2</v>
      </c>
      <c r="F3" s="46" t="s">
        <v>2</v>
      </c>
      <c r="G3" s="47" t="s">
        <v>3</v>
      </c>
      <c r="H3" s="47" t="s">
        <v>3</v>
      </c>
    </row>
    <row r="4" spans="1:8" x14ac:dyDescent="0.45">
      <c r="A4" s="40"/>
      <c r="B4" s="45"/>
      <c r="C4" s="48" t="s">
        <v>17</v>
      </c>
      <c r="D4" s="48" t="s">
        <v>17</v>
      </c>
      <c r="E4" s="49" t="s">
        <v>17</v>
      </c>
      <c r="F4" s="49" t="s">
        <v>6</v>
      </c>
      <c r="G4" s="48" t="s">
        <v>17</v>
      </c>
      <c r="H4" s="48" t="s">
        <v>18</v>
      </c>
    </row>
    <row r="5" spans="1:8" x14ac:dyDescent="0.45">
      <c r="A5" s="40">
        <v>1</v>
      </c>
      <c r="B5" s="46" t="s">
        <v>19</v>
      </c>
      <c r="C5" s="50"/>
      <c r="D5" s="50"/>
      <c r="E5" s="51">
        <f>C5-D5</f>
        <v>0</v>
      </c>
      <c r="F5" s="52">
        <f>IFERROR((C5-D5)/D5,0)</f>
        <v>0</v>
      </c>
      <c r="G5" s="39"/>
      <c r="H5" s="39"/>
    </row>
    <row r="6" spans="1:8" x14ac:dyDescent="0.45">
      <c r="A6" s="40">
        <v>2</v>
      </c>
      <c r="B6" s="46" t="s">
        <v>20</v>
      </c>
      <c r="C6" s="50"/>
      <c r="D6" s="50"/>
      <c r="E6" s="51">
        <f>C6-D6</f>
        <v>0</v>
      </c>
      <c r="F6" s="52">
        <f>IFERROR((C6-D6)/D6,0)</f>
        <v>0</v>
      </c>
    </row>
    <row r="7" spans="1:8" x14ac:dyDescent="0.45">
      <c r="A7" s="40">
        <v>3</v>
      </c>
      <c r="B7" s="46" t="s">
        <v>21</v>
      </c>
      <c r="C7" s="50"/>
      <c r="D7" s="50"/>
      <c r="E7" s="51">
        <f>C7-D7</f>
        <v>0</v>
      </c>
      <c r="F7" s="52">
        <f>IFERROR((C7-D7)/D7,0)</f>
        <v>0</v>
      </c>
    </row>
  </sheetData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Profit and Loss</vt:lpstr>
      <vt:lpstr>Sheet1</vt:lpstr>
      <vt:lpstr>Capital Budgeting</vt:lpstr>
      <vt:lpstr>Forecast Profit and Loss</vt:lpstr>
      <vt:lpstr>Budget</vt:lpstr>
      <vt:lpstr>Notes to Accounts </vt:lpstr>
      <vt:lpstr>Cover!Print_Area</vt:lpstr>
      <vt:lpstr>'Forecast Profit and Loss'!Print_Area</vt:lpstr>
      <vt:lpstr>'Notes to Accounts '!Print_Area</vt:lpstr>
      <vt:lpstr>'Profit and Loss'!Print_Area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 Elekwa</dc:creator>
  <cp:lastModifiedBy>Amarachi Elekwa</cp:lastModifiedBy>
  <dcterms:created xsi:type="dcterms:W3CDTF">2025-05-18T10:14:45Z</dcterms:created>
  <dcterms:modified xsi:type="dcterms:W3CDTF">2025-07-08T13:19:56Z</dcterms:modified>
</cp:coreProperties>
</file>