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Machine-Learning-con-Jupiter\bdd\"/>
    </mc:Choice>
  </mc:AlternateContent>
  <xr:revisionPtr revIDLastSave="0" documentId="13_ncr:1_{75A460D1-7E4B-4953-8045-A18E9CC4064F}" xr6:coauthVersionLast="47" xr6:coauthVersionMax="47" xr10:uidLastSave="{00000000-0000-0000-0000-000000000000}"/>
  <bookViews>
    <workbookView xWindow="21015" yWindow="0" windowWidth="17385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9" i="1" l="1"/>
  <c r="BX2" i="1"/>
  <c r="BX14" i="1"/>
  <c r="CE45" i="1"/>
  <c r="BZ45" i="1"/>
  <c r="BY45" i="1"/>
  <c r="BX45" i="1"/>
  <c r="CE44" i="1"/>
  <c r="BZ44" i="1"/>
  <c r="BY44" i="1"/>
  <c r="BX44" i="1"/>
  <c r="CE43" i="1"/>
  <c r="BZ43" i="1"/>
  <c r="BY43" i="1"/>
  <c r="BX43" i="1"/>
  <c r="CE42" i="1"/>
  <c r="BZ42" i="1"/>
  <c r="BY42" i="1"/>
  <c r="BX42" i="1"/>
  <c r="CE41" i="1"/>
  <c r="BZ41" i="1"/>
  <c r="BY41" i="1"/>
  <c r="BX41" i="1"/>
  <c r="CE40" i="1"/>
  <c r="BZ40" i="1"/>
  <c r="BY40" i="1"/>
  <c r="BX40" i="1"/>
  <c r="CE39" i="1"/>
  <c r="BZ39" i="1"/>
  <c r="BY39" i="1"/>
  <c r="BX39" i="1"/>
  <c r="CE38" i="1"/>
  <c r="BZ38" i="1"/>
  <c r="BY38" i="1"/>
  <c r="BX38" i="1"/>
  <c r="CE37" i="1"/>
  <c r="BZ37" i="1"/>
  <c r="BY37" i="1"/>
  <c r="BX37" i="1"/>
  <c r="CE36" i="1"/>
  <c r="BZ36" i="1"/>
  <c r="BY36" i="1"/>
  <c r="BX36" i="1"/>
  <c r="CE35" i="1"/>
  <c r="BZ35" i="1"/>
  <c r="BY35" i="1"/>
  <c r="BX35" i="1"/>
  <c r="CE34" i="1"/>
  <c r="BZ34" i="1"/>
  <c r="BY34" i="1"/>
  <c r="BX34" i="1"/>
  <c r="CE33" i="1"/>
  <c r="BZ33" i="1"/>
  <c r="BY33" i="1"/>
  <c r="BX33" i="1"/>
  <c r="CE32" i="1"/>
  <c r="BZ32" i="1"/>
  <c r="BY32" i="1"/>
  <c r="BX32" i="1"/>
  <c r="CE31" i="1"/>
  <c r="BZ31" i="1"/>
  <c r="BY31" i="1"/>
  <c r="BX31" i="1"/>
  <c r="CE30" i="1"/>
  <c r="BZ30" i="1"/>
  <c r="BY30" i="1"/>
  <c r="BX30" i="1"/>
  <c r="CE29" i="1"/>
  <c r="BZ29" i="1"/>
  <c r="BY29" i="1"/>
  <c r="BX29" i="1"/>
  <c r="CE28" i="1"/>
  <c r="BZ28" i="1"/>
  <c r="BY28" i="1"/>
  <c r="BX28" i="1"/>
  <c r="CE27" i="1"/>
  <c r="BZ27" i="1"/>
  <c r="BY27" i="1"/>
  <c r="BX27" i="1"/>
  <c r="CE26" i="1"/>
  <c r="BZ26" i="1"/>
  <c r="BY26" i="1"/>
  <c r="BX26" i="1"/>
  <c r="CE25" i="1"/>
  <c r="BZ25" i="1"/>
  <c r="BY25" i="1"/>
  <c r="BX25" i="1"/>
  <c r="CE24" i="1"/>
  <c r="BZ24" i="1"/>
  <c r="BY24" i="1"/>
  <c r="BX24" i="1"/>
  <c r="CE23" i="1"/>
  <c r="BZ23" i="1"/>
  <c r="BY23" i="1"/>
  <c r="BX23" i="1"/>
  <c r="CE22" i="1"/>
  <c r="BZ22" i="1"/>
  <c r="BY22" i="1"/>
  <c r="BX22" i="1"/>
  <c r="F22" i="1"/>
  <c r="CE21" i="1"/>
  <c r="BZ21" i="1"/>
  <c r="BY21" i="1"/>
  <c r="BX21" i="1"/>
  <c r="F21" i="1"/>
  <c r="CE20" i="1"/>
  <c r="BZ20" i="1"/>
  <c r="BY20" i="1"/>
  <c r="BX20" i="1"/>
  <c r="F20" i="1"/>
  <c r="CE19" i="1"/>
  <c r="BZ19" i="1"/>
  <c r="BY19" i="1"/>
  <c r="BX19" i="1"/>
  <c r="F19" i="1"/>
  <c r="CE18" i="1"/>
  <c r="BZ18" i="1"/>
  <c r="BY18" i="1"/>
  <c r="BX18" i="1"/>
  <c r="F18" i="1"/>
  <c r="CE17" i="1"/>
  <c r="BZ17" i="1"/>
  <c r="BY17" i="1"/>
  <c r="BX17" i="1"/>
  <c r="F17" i="1"/>
  <c r="CE16" i="1"/>
  <c r="BZ16" i="1"/>
  <c r="BY16" i="1"/>
  <c r="BX16" i="1"/>
  <c r="F16" i="1"/>
  <c r="CE15" i="1"/>
  <c r="BZ15" i="1"/>
  <c r="BY15" i="1"/>
  <c r="BX15" i="1"/>
  <c r="F15" i="1"/>
  <c r="CE14" i="1"/>
  <c r="BZ14" i="1"/>
  <c r="BY14" i="1"/>
  <c r="F14" i="1"/>
  <c r="CE13" i="1"/>
  <c r="BZ13" i="1"/>
  <c r="BY13" i="1"/>
  <c r="BX13" i="1"/>
  <c r="F13" i="1"/>
  <c r="CE12" i="1"/>
  <c r="BZ12" i="1"/>
  <c r="BY12" i="1"/>
  <c r="BX12" i="1"/>
  <c r="F12" i="1"/>
  <c r="CE11" i="1"/>
  <c r="BZ11" i="1"/>
  <c r="BY11" i="1"/>
  <c r="BX11" i="1"/>
  <c r="F11" i="1"/>
  <c r="CE10" i="1"/>
  <c r="BZ10" i="1"/>
  <c r="BY10" i="1"/>
  <c r="BX10" i="1"/>
  <c r="F10" i="1"/>
  <c r="CE9" i="1"/>
  <c r="BY9" i="1"/>
  <c r="BX9" i="1"/>
  <c r="F9" i="1"/>
  <c r="CE8" i="1"/>
  <c r="BZ8" i="1"/>
  <c r="BY8" i="1"/>
  <c r="BX8" i="1"/>
  <c r="F8" i="1"/>
  <c r="CE7" i="1"/>
  <c r="BZ7" i="1"/>
  <c r="BY7" i="1"/>
  <c r="BX7" i="1"/>
  <c r="F7" i="1"/>
  <c r="CE6" i="1"/>
  <c r="BZ6" i="1"/>
  <c r="BY6" i="1"/>
  <c r="BX6" i="1"/>
  <c r="F6" i="1"/>
  <c r="CE5" i="1"/>
  <c r="BZ5" i="1"/>
  <c r="BY5" i="1"/>
  <c r="BX5" i="1"/>
  <c r="F5" i="1"/>
  <c r="CE4" i="1"/>
  <c r="BZ4" i="1"/>
  <c r="BY4" i="1"/>
  <c r="BX4" i="1"/>
  <c r="F4" i="1"/>
  <c r="CE3" i="1"/>
  <c r="BZ3" i="1"/>
  <c r="BY3" i="1"/>
  <c r="BX3" i="1"/>
  <c r="F3" i="1"/>
  <c r="CE2" i="1"/>
  <c r="BZ2" i="1"/>
  <c r="BY2" i="1"/>
  <c r="F2" i="1"/>
  <c r="CG32" i="1" l="1"/>
  <c r="CG31" i="1"/>
  <c r="CG35" i="1"/>
  <c r="CG25" i="1"/>
  <c r="CA21" i="1"/>
  <c r="CB24" i="1"/>
  <c r="CB28" i="1"/>
  <c r="CB15" i="1"/>
  <c r="CG9" i="1"/>
  <c r="CF4" i="1"/>
  <c r="CB7" i="1"/>
  <c r="CG12" i="1"/>
  <c r="CA20" i="1"/>
  <c r="CG17" i="1"/>
  <c r="CB12" i="1"/>
  <c r="CB34" i="1"/>
  <c r="CG2" i="1"/>
  <c r="CA15" i="1"/>
  <c r="CB36" i="1"/>
  <c r="CB39" i="1"/>
  <c r="CG24" i="1"/>
  <c r="CG28" i="1"/>
  <c r="CG36" i="1"/>
  <c r="CB5" i="1"/>
  <c r="CG8" i="1"/>
  <c r="CF18" i="1"/>
  <c r="CB8" i="1"/>
  <c r="CB13" i="1"/>
  <c r="CG4" i="1"/>
  <c r="CG5" i="1"/>
  <c r="CB14" i="1"/>
  <c r="CG26" i="1"/>
  <c r="CG27" i="1"/>
  <c r="CG29" i="1"/>
  <c r="CG33" i="1"/>
  <c r="CG38" i="1"/>
  <c r="CB11" i="1"/>
  <c r="CG23" i="1"/>
  <c r="CB6" i="1"/>
  <c r="CG11" i="1"/>
  <c r="CB19" i="1"/>
  <c r="CG3" i="1"/>
  <c r="CB41" i="1"/>
  <c r="CB43" i="1"/>
  <c r="CB18" i="1"/>
  <c r="CG39" i="1"/>
  <c r="CG41" i="1"/>
  <c r="CG43" i="1"/>
  <c r="CA10" i="1"/>
  <c r="CB16" i="1"/>
  <c r="CG19" i="1"/>
  <c r="CG16" i="1"/>
  <c r="CG13" i="1"/>
  <c r="CB21" i="1"/>
  <c r="CG7" i="1"/>
  <c r="CG10" i="1"/>
  <c r="CF5" i="1"/>
  <c r="CA14" i="1"/>
  <c r="CG45" i="1"/>
  <c r="CB2" i="1"/>
  <c r="CA16" i="1"/>
  <c r="CG18" i="1"/>
  <c r="CB23" i="1"/>
  <c r="CB26" i="1"/>
  <c r="CB27" i="1"/>
  <c r="CB29" i="1"/>
  <c r="CB33" i="1"/>
  <c r="CB38" i="1"/>
  <c r="CF2" i="1"/>
  <c r="CA8" i="1"/>
  <c r="CF8" i="1"/>
  <c r="CB9" i="1"/>
  <c r="CA11" i="1"/>
  <c r="CF14" i="1"/>
  <c r="CB20" i="1"/>
  <c r="CF16" i="1"/>
  <c r="CF9" i="1"/>
  <c r="CG14" i="1"/>
  <c r="CG20" i="1"/>
  <c r="CG34" i="1"/>
  <c r="CF12" i="1"/>
  <c r="CB3" i="1"/>
  <c r="CB17" i="1"/>
  <c r="CG6" i="1"/>
  <c r="CB10" i="1"/>
  <c r="CF17" i="1"/>
  <c r="CB22" i="1"/>
  <c r="CB30" i="1"/>
  <c r="CB37" i="1"/>
  <c r="CB40" i="1"/>
  <c r="CB42" i="1"/>
  <c r="CB44" i="1"/>
  <c r="CG30" i="1"/>
  <c r="CG37" i="1"/>
  <c r="CG40" i="1"/>
  <c r="CG42" i="1"/>
  <c r="CG44" i="1"/>
  <c r="CB4" i="1"/>
  <c r="CF10" i="1"/>
  <c r="CG21" i="1"/>
  <c r="CG22" i="1"/>
  <c r="CA4" i="1"/>
  <c r="CG15" i="1"/>
  <c r="CF19" i="1"/>
  <c r="CA7" i="1"/>
  <c r="CB25" i="1"/>
  <c r="CB31" i="1"/>
  <c r="CB32" i="1"/>
  <c r="CB35" i="1"/>
  <c r="CB45" i="1"/>
  <c r="CF6" i="1"/>
  <c r="CA17" i="1"/>
  <c r="CF20" i="1"/>
  <c r="CA3" i="1"/>
  <c r="CA13" i="1"/>
  <c r="CF15" i="1"/>
  <c r="CA22" i="1"/>
  <c r="CA23" i="1"/>
  <c r="CA26" i="1"/>
  <c r="CA27" i="1"/>
  <c r="CA29" i="1"/>
  <c r="CA30" i="1"/>
  <c r="CA33" i="1"/>
  <c r="CA37" i="1"/>
  <c r="CA38" i="1"/>
  <c r="CA40" i="1"/>
  <c r="CA42" i="1"/>
  <c r="CA44" i="1"/>
  <c r="CF11" i="1"/>
  <c r="CA9" i="1"/>
  <c r="CA18" i="1"/>
  <c r="CA12" i="1"/>
  <c r="CA5" i="1"/>
  <c r="CF3" i="1"/>
  <c r="CF13" i="1"/>
  <c r="CA19" i="1"/>
  <c r="CF22" i="1"/>
  <c r="CF23" i="1"/>
  <c r="CF26" i="1"/>
  <c r="CF27" i="1"/>
  <c r="CF29" i="1"/>
  <c r="CF30" i="1"/>
  <c r="CF33" i="1"/>
  <c r="CF37" i="1"/>
  <c r="CF38" i="1"/>
  <c r="CF40" i="1"/>
  <c r="CF42" i="1"/>
  <c r="CF44" i="1"/>
  <c r="CA2" i="1"/>
  <c r="CF7" i="1"/>
  <c r="CF21" i="1"/>
  <c r="CA24" i="1"/>
  <c r="CA25" i="1"/>
  <c r="CA28" i="1"/>
  <c r="CA31" i="1"/>
  <c r="CA32" i="1"/>
  <c r="CA34" i="1"/>
  <c r="CA35" i="1"/>
  <c r="CA36" i="1"/>
  <c r="CA39" i="1"/>
  <c r="CA41" i="1"/>
  <c r="CA43" i="1"/>
  <c r="CA45" i="1"/>
  <c r="CA6" i="1"/>
  <c r="CF24" i="1"/>
  <c r="CF25" i="1"/>
  <c r="CF28" i="1"/>
  <c r="CF31" i="1"/>
  <c r="CF32" i="1"/>
  <c r="CF34" i="1"/>
  <c r="CF35" i="1"/>
  <c r="CF36" i="1"/>
  <c r="CF39" i="1"/>
  <c r="CF41" i="1"/>
  <c r="CF43" i="1"/>
  <c r="CF45" i="1"/>
</calcChain>
</file>

<file path=xl/sharedStrings.xml><?xml version="1.0" encoding="utf-8"?>
<sst xmlns="http://schemas.openxmlformats.org/spreadsheetml/2006/main" count="627" uniqueCount="338">
  <si>
    <t>CLAVE</t>
  </si>
  <si>
    <t>COMUNA</t>
  </si>
  <si>
    <t xml:space="preserve">TELEFONOS </t>
  </si>
  <si>
    <t>FICHA CLINICA</t>
  </si>
  <si>
    <t>CTA CTE</t>
  </si>
  <si>
    <t>EDAD</t>
  </si>
  <si>
    <t>PESO</t>
  </si>
  <si>
    <t>TALLA</t>
  </si>
  <si>
    <t>HTA</t>
  </si>
  <si>
    <t>DIABETES</t>
  </si>
  <si>
    <t>OTRAS PATOLOGIAS</t>
  </si>
  <si>
    <t>FUMA</t>
  </si>
  <si>
    <t>FC</t>
  </si>
  <si>
    <t>PAS</t>
  </si>
  <si>
    <t>PAD</t>
  </si>
  <si>
    <t>GLUCOSA</t>
  </si>
  <si>
    <t>Hb A/C  %</t>
  </si>
  <si>
    <t>COL. TOTAL</t>
  </si>
  <si>
    <t>TRIGLICERIDOS</t>
  </si>
  <si>
    <t>LDL</t>
  </si>
  <si>
    <t>HDL</t>
  </si>
  <si>
    <t>HCTO</t>
  </si>
  <si>
    <t>HB</t>
  </si>
  <si>
    <t>VCM</t>
  </si>
  <si>
    <t>HCM</t>
  </si>
  <si>
    <t>VHS</t>
  </si>
  <si>
    <t>PLAQUETAS</t>
  </si>
  <si>
    <t>INR</t>
  </si>
  <si>
    <t>CONTEO G.B.</t>
  </si>
  <si>
    <t>P.C.R</t>
  </si>
  <si>
    <t>Uremia</t>
  </si>
  <si>
    <t>Creatinina</t>
  </si>
  <si>
    <t>TTPA</t>
  </si>
  <si>
    <t>TP</t>
  </si>
  <si>
    <t>NA</t>
  </si>
  <si>
    <t>K</t>
  </si>
  <si>
    <t>CL</t>
  </si>
  <si>
    <t>Gamma glutamil</t>
  </si>
  <si>
    <t>Transaminasa piruvica</t>
  </si>
  <si>
    <t>Trans oxal</t>
  </si>
  <si>
    <t xml:space="preserve">AREA DE LESION </t>
  </si>
  <si>
    <t>No  ESTENOSIS INTRACRANEAL</t>
  </si>
  <si>
    <t>No  ESTENOSIS EXTRACRANEAL</t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</si>
  <si>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INTRACRANEAL</t>
    </r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</si>
  <si>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EXTRACRANEAL</t>
    </r>
  </si>
  <si>
    <t>GLASGOW AL INICO ACV</t>
  </si>
  <si>
    <t>NIHSS alta ACV</t>
  </si>
  <si>
    <r>
      <t>RANKI</t>
    </r>
    <r>
      <rPr>
        <sz val="10"/>
        <rFont val="Arial"/>
        <family val="2"/>
      </rPr>
      <t>N alta ACV</t>
    </r>
  </si>
  <si>
    <t>RANKIN 6M</t>
  </si>
  <si>
    <t>diag Elopez</t>
  </si>
  <si>
    <t>DIAG. NEUROLOGICO</t>
  </si>
  <si>
    <t>Diag2</t>
  </si>
  <si>
    <t>Diag3</t>
  </si>
  <si>
    <t>FECHA TOMA MUESTRA</t>
  </si>
  <si>
    <t>Estado paciente</t>
  </si>
  <si>
    <t>Fecha defuncion</t>
  </si>
  <si>
    <t xml:space="preserve">CAUSA  DEFUNCION </t>
  </si>
  <si>
    <t xml:space="preserve">MOTIVO DE DESCARTE </t>
  </si>
  <si>
    <t>TROMBOLISIS</t>
  </si>
  <si>
    <t>eduardo</t>
  </si>
  <si>
    <t xml:space="preserve">sirve </t>
  </si>
  <si>
    <t>escala</t>
  </si>
  <si>
    <t>exosomes 1</t>
  </si>
  <si>
    <t>exosomes 2</t>
  </si>
  <si>
    <t>VEGF ab1</t>
  </si>
  <si>
    <t>VEGF ab2</t>
  </si>
  <si>
    <t>VEGF prome</t>
  </si>
  <si>
    <t>plgf mg prot</t>
  </si>
  <si>
    <t>plgf promedio</t>
  </si>
  <si>
    <t>logVEGF</t>
  </si>
  <si>
    <t>logPlGF</t>
  </si>
  <si>
    <t>logPCR</t>
  </si>
  <si>
    <t>PCR/VEGF ratio</t>
  </si>
  <si>
    <t>PCR/PLGF ratio</t>
  </si>
  <si>
    <t>IL-6 (pg/ml)</t>
  </si>
  <si>
    <t>IL-6 corregida</t>
  </si>
  <si>
    <t>log IL-6</t>
  </si>
  <si>
    <t>IL-6/VEGF</t>
  </si>
  <si>
    <t>IL-6/PlGF</t>
  </si>
  <si>
    <t>san carlos</t>
  </si>
  <si>
    <t>INFARTO AGUDO CEREBRAL MEDIAL IZQUIERDA</t>
  </si>
  <si>
    <t>fallecido</t>
  </si>
  <si>
    <t>mayor</t>
  </si>
  <si>
    <t>INFARTO CEREBRAL DEBIDO A TROMBOSIS DE ARTERAIAS PRECEREBRALES</t>
  </si>
  <si>
    <t>Fallecido</t>
  </si>
  <si>
    <t>PCR</t>
  </si>
  <si>
    <t xml:space="preserve">infarto mayor acm malign, fallece por herniacion </t>
  </si>
  <si>
    <t xml:space="preserve">si </t>
  </si>
  <si>
    <t>taci</t>
  </si>
  <si>
    <t>coihueco</t>
  </si>
  <si>
    <t>41723921-74822219</t>
  </si>
  <si>
    <t>si</t>
  </si>
  <si>
    <t>vertigo postural paroxistico</t>
  </si>
  <si>
    <t>no</t>
  </si>
  <si>
    <t xml:space="preserve">lesion lacunar en ganglios basales a izquierda acv en corona radiada derecha </t>
  </si>
  <si>
    <t>menor</t>
  </si>
  <si>
    <t>ACV Isquemico transitorio TIA</t>
  </si>
  <si>
    <t xml:space="preserve">hipertension arterial primaria </t>
  </si>
  <si>
    <t xml:space="preserve">vertigo paroxistico benigno </t>
  </si>
  <si>
    <t>Vivo</t>
  </si>
  <si>
    <t>chillan</t>
  </si>
  <si>
    <t>71818219-50323843</t>
  </si>
  <si>
    <t>INSULINO REQUERIENTE</t>
  </si>
  <si>
    <t>ACV LACUNAR DERECHO</t>
  </si>
  <si>
    <t>Infarto lagunar capsular derecho</t>
  </si>
  <si>
    <t xml:space="preserve">hipertension esencial primaria </t>
  </si>
  <si>
    <t xml:space="preserve">diabetes mellitus no especificada </t>
  </si>
  <si>
    <t>77107584-93406930</t>
  </si>
  <si>
    <t xml:space="preserve">dislipidemia,secuela de infarto </t>
  </si>
  <si>
    <t xml:space="preserve">parenquima cerebral subcotical y periventricular </t>
  </si>
  <si>
    <t>ACV lacunar derecho</t>
  </si>
  <si>
    <t xml:space="preserve">TIA carotideo </t>
  </si>
  <si>
    <t>IAM antiguo</t>
  </si>
  <si>
    <t>yungay</t>
  </si>
  <si>
    <t>99240760-77884029</t>
  </si>
  <si>
    <t xml:space="preserve">pudunculo cerebeloso izquierdo </t>
  </si>
  <si>
    <t xml:space="preserve">Infarto cerebral debido a embolia de arterias precerebrales </t>
  </si>
  <si>
    <t>hipertension primaria</t>
  </si>
  <si>
    <t xml:space="preserve">infarto moderado fosa posterior troncocerebeloso </t>
  </si>
  <si>
    <t>poci</t>
  </si>
  <si>
    <t>2225404-81923149</t>
  </si>
  <si>
    <t>insufisiencia renal,dislipidemia</t>
  </si>
  <si>
    <t xml:space="preserve">sin hallazgos patologicos </t>
  </si>
  <si>
    <t xml:space="preserve">hipertension primaria </t>
  </si>
  <si>
    <t>20/05/15</t>
  </si>
  <si>
    <t xml:space="preserve">infarto cerebral debido a trombosis de arterias cerebrales </t>
  </si>
  <si>
    <t xml:space="preserve">hipertencion primaria </t>
  </si>
  <si>
    <t>56010835-91599074</t>
  </si>
  <si>
    <t>hipertension, artritis</t>
  </si>
  <si>
    <t>pontino anterior derecha lacunar</t>
  </si>
  <si>
    <t xml:space="preserve">compromiso ateromatoso parcialmente calcificado en bulbos carotideos </t>
  </si>
  <si>
    <t>Infarto cerebral</t>
  </si>
  <si>
    <t>24/05/15</t>
  </si>
  <si>
    <t xml:space="preserve">infarto pontino. Recuperacion completa </t>
  </si>
  <si>
    <t>si?</t>
  </si>
  <si>
    <t>fibrilacion y aleteo auricular</t>
  </si>
  <si>
    <t>san ignacio</t>
  </si>
  <si>
    <t>61527104-89322643</t>
  </si>
  <si>
    <t xml:space="preserve">hipertension,diabetes </t>
  </si>
  <si>
    <t>pontino derecho</t>
  </si>
  <si>
    <t xml:space="preserve">ecocardiograma normal, 1 aterosclerotica, bulbar izquierdo </t>
  </si>
  <si>
    <t>4.5 x 2,1 mm</t>
  </si>
  <si>
    <t>infarto cerebral</t>
  </si>
  <si>
    <t>diabetes mellitus insulinodependiente</t>
  </si>
  <si>
    <t xml:space="preserve">infarto puente tronco cerebral, se recupera completo, lesion chica. </t>
  </si>
  <si>
    <t>2272251-88830046</t>
  </si>
  <si>
    <t>fibrosis pulmonar</t>
  </si>
  <si>
    <t>INFARTO CEREBRAL SIBCORTICAL GANGLIONAR DERECHO</t>
  </si>
  <si>
    <t>INFARTO CEREBRAL DEBIDO A OCLUSION O ESTENOSIS NO ESPECIFICADA DE ARTERIAS CEREBRALES</t>
  </si>
  <si>
    <t>OTRAS ENFERMEDADES PULMONARES INTERTICIALES CON FIBROSIS</t>
  </si>
  <si>
    <t>BRADICARDIA NO ESPECIFICADA</t>
  </si>
  <si>
    <t>acm derecha mayor</t>
  </si>
  <si>
    <t>chillan viejo</t>
  </si>
  <si>
    <t>hipotiroidsmo, discopatia cervical, dislipidemia</t>
  </si>
  <si>
    <t xml:space="preserve">infarto talamo capsular izquierdo </t>
  </si>
  <si>
    <t>acm menor, robo sub clavia incompleto</t>
  </si>
  <si>
    <t>paci</t>
  </si>
  <si>
    <t>18/06/15</t>
  </si>
  <si>
    <t>2269572-81724277</t>
  </si>
  <si>
    <t xml:space="preserve">epilepsia </t>
  </si>
  <si>
    <t xml:space="preserve">infarto subcortical limitrofe </t>
  </si>
  <si>
    <t xml:space="preserve">cardiomegalia </t>
  </si>
  <si>
    <t>acv limitrofe subcortical moderado</t>
  </si>
  <si>
    <t>76400026-76900086</t>
  </si>
  <si>
    <t>infarto talamico izquierdo lagunar</t>
  </si>
  <si>
    <t>2227197-89192370</t>
  </si>
  <si>
    <t>insuficiencia renal cronica, artrosis, hematoma occipital</t>
  </si>
  <si>
    <t>ateromatosis calcica de sifones carotideos y a. vertebral izq.</t>
  </si>
  <si>
    <t xml:space="preserve">isquenia cerebral transitoria carotidio </t>
  </si>
  <si>
    <t>19/06/15</t>
  </si>
  <si>
    <t>2229152-87329187</t>
  </si>
  <si>
    <t>injerto pierna derecha, cirugia senos nasales, peritonitis</t>
  </si>
  <si>
    <t xml:space="preserve">talamo izquierdo </t>
  </si>
  <si>
    <t xml:space="preserve">hipertension  esencial primaria </t>
  </si>
  <si>
    <t xml:space="preserve">infarto menor pontino , secuela moderada </t>
  </si>
  <si>
    <t>bulnes</t>
  </si>
  <si>
    <t>artrosis de cadera</t>
  </si>
  <si>
    <t xml:space="preserve">territorio de ACM con arteria espontaneamente hiperdensa </t>
  </si>
  <si>
    <t>infarto cerebral debido a embolia de arteria cerebral</t>
  </si>
  <si>
    <t>infarto embolico</t>
  </si>
  <si>
    <t>24/07/15</t>
  </si>
  <si>
    <t>acv mayor acm , secuela grave , acudio a control si fallecio fue despues</t>
  </si>
  <si>
    <t>2333848-88026618</t>
  </si>
  <si>
    <t>talamo capsular izquierdo</t>
  </si>
  <si>
    <t>bulbar derecha</t>
  </si>
  <si>
    <t xml:space="preserve">carotida comun izq, acm izquierda. </t>
  </si>
  <si>
    <t>0,6*7 mm</t>
  </si>
  <si>
    <t>5,3 x 0,39; 3,9 x 0,9.</t>
  </si>
  <si>
    <t xml:space="preserve">inafrto lacunar capsular , menor </t>
  </si>
  <si>
    <t>laci</t>
  </si>
  <si>
    <t xml:space="preserve">infarto cerebral </t>
  </si>
  <si>
    <t>tumor laringeo, bronquitis aguda</t>
  </si>
  <si>
    <t>isquemia cerebral transitoria</t>
  </si>
  <si>
    <t>Ca laringeo</t>
  </si>
  <si>
    <t>58650484-78019234</t>
  </si>
  <si>
    <t>gastritis cronica antigua</t>
  </si>
  <si>
    <t xml:space="preserve">corona radiada iazquierda </t>
  </si>
  <si>
    <t>Infarto cerebral lagunar, lenticulo capsular. Microcirculacion</t>
  </si>
  <si>
    <t>67566603-50388187</t>
  </si>
  <si>
    <t xml:space="preserve">diplopia </t>
  </si>
  <si>
    <t xml:space="preserve">arterias cerebrales </t>
  </si>
  <si>
    <t>infarto lacunar de tronco</t>
  </si>
  <si>
    <t xml:space="preserve">oftalmo paresia internuclear </t>
  </si>
  <si>
    <t xml:space="preserve">ateroesclerosis generalizada </t>
  </si>
  <si>
    <t>15/07</t>
  </si>
  <si>
    <t>81854546-63038088</t>
  </si>
  <si>
    <t>tabaquismo, bradicardia sinusal</t>
  </si>
  <si>
    <t>ecocardio normal, doppler carotideo normal</t>
  </si>
  <si>
    <t>infarto lacunar</t>
  </si>
  <si>
    <t xml:space="preserve">infarto agusdo al miocardio </t>
  </si>
  <si>
    <t xml:space="preserve">sustancia blanca periventricular de aspecto microangiopatico </t>
  </si>
  <si>
    <t xml:space="preserve">hipodensidad capsular externa derecha </t>
  </si>
  <si>
    <t xml:space="preserve">sin estenosis significativa </t>
  </si>
  <si>
    <t>4,4mm</t>
  </si>
  <si>
    <t xml:space="preserve">diabetes mellitus no insulinodependiente </t>
  </si>
  <si>
    <t>21/07</t>
  </si>
  <si>
    <t xml:space="preserve">tia carotideo , sin lesion, recuperado en 30 min </t>
  </si>
  <si>
    <t>2236980-763557794</t>
  </si>
  <si>
    <t>cerebeloso extenso</t>
  </si>
  <si>
    <t>sin hallazgos patologicos</t>
  </si>
  <si>
    <t>oclusion arteria vertebral izq</t>
  </si>
  <si>
    <t>infarto cerebral debido a embolia de arterias precerebrales</t>
  </si>
  <si>
    <t>HTA primaria</t>
  </si>
  <si>
    <t>Dilatacion severa AI, hipertrofia concentrica mod VI</t>
  </si>
  <si>
    <t>infarto  cerebeloso izquierda, moderado</t>
  </si>
  <si>
    <t>2224385-76210747</t>
  </si>
  <si>
    <t>fronto-parietal izq, region insular</t>
  </si>
  <si>
    <t>Tenue hipodensidad fronto-parietal izq</t>
  </si>
  <si>
    <t>Infarto cerebral debido a embolia de arterias cerebrales</t>
  </si>
  <si>
    <t>hipertension esencial, trastorno deglucion severa</t>
  </si>
  <si>
    <t>acm mayor , fa embolico</t>
  </si>
  <si>
    <t>76463013-62104334</t>
  </si>
  <si>
    <t>TAC NORMAL</t>
  </si>
  <si>
    <t xml:space="preserve">ISQUEMIA CEREBRAL TRANSITORIA SIN ESPECIFICACION </t>
  </si>
  <si>
    <t>HIPERTENSION ESCENCIAL  PRIMARIA</t>
  </si>
  <si>
    <t>87723004-63993755</t>
  </si>
  <si>
    <t>cataratas</t>
  </si>
  <si>
    <t>lesion isquemia lacunar lenticular izq de 9*6mm</t>
  </si>
  <si>
    <t>minima ateromatosis a nivel de corotida interna bilateral. No estenosis</t>
  </si>
  <si>
    <t>infarto lacunar isquemico ganglionar izquierdo</t>
  </si>
  <si>
    <t>AVE secuelado</t>
  </si>
  <si>
    <t>INFARTO DE LA RAGION PARIETAL IZDA</t>
  </si>
  <si>
    <t>ACCIDENTE CEREBROVASCULAR ISQUEMICO</t>
  </si>
  <si>
    <t>Falla multiorganica</t>
  </si>
  <si>
    <t xml:space="preserve">hemodialisis, acv moderado, se recupera de acv, si fallecio fue despues. </t>
  </si>
  <si>
    <t>quirihue</t>
  </si>
  <si>
    <t>68270079-96239085</t>
  </si>
  <si>
    <t xml:space="preserve">RTU </t>
  </si>
  <si>
    <t xml:space="preserve">infarto cerebral debido a embolia de arterias cerebrales </t>
  </si>
  <si>
    <t xml:space="preserve">infarto debido a embolia de arterias cerebrales </t>
  </si>
  <si>
    <t xml:space="preserve">fibrilacion y aleteo auricuar </t>
  </si>
  <si>
    <t xml:space="preserve">neumonia </t>
  </si>
  <si>
    <t>infarto mayor acm izq. Fa cronica</t>
  </si>
  <si>
    <t>84909690-92947505</t>
  </si>
  <si>
    <t xml:space="preserve">depresion </t>
  </si>
  <si>
    <t xml:space="preserve">hipodensidad redondeada pequeña en la region ganglionar hacia la insula </t>
  </si>
  <si>
    <t xml:space="preserve">ACV lacunar </t>
  </si>
  <si>
    <t xml:space="preserve">sin mayor informacion por falta de registros </t>
  </si>
  <si>
    <t xml:space="preserve">insuficiencia aortica </t>
  </si>
  <si>
    <t xml:space="preserve">sifones carotideos y tronco basilar </t>
  </si>
  <si>
    <t xml:space="preserve">hipertension primaria esencial </t>
  </si>
  <si>
    <t>infarto pontino tronco cerebral , leve, se recupera</t>
  </si>
  <si>
    <t>68187427-94490241</t>
  </si>
  <si>
    <t xml:space="preserve">acv lacunar menor </t>
  </si>
  <si>
    <t>OH</t>
  </si>
  <si>
    <t xml:space="preserve">infarto cerebral granve extenso de cerebral medial </t>
  </si>
  <si>
    <t>infarto cerebral debido a tormbosis de arterias cerebrales</t>
  </si>
  <si>
    <t>neumonia no especficada</t>
  </si>
  <si>
    <t>problemas relacionados con movilidad reducida</t>
  </si>
  <si>
    <t>Neumonia aspirativa</t>
  </si>
  <si>
    <t xml:space="preserve">infarto cerebral acm der extenso, fallece por neumonia </t>
  </si>
  <si>
    <t>oh</t>
  </si>
  <si>
    <t xml:space="preserve">tac normal </t>
  </si>
  <si>
    <t xml:space="preserve">engrosamiento intimal difuso </t>
  </si>
  <si>
    <t xml:space="preserve">temblor no especificado </t>
  </si>
  <si>
    <t xml:space="preserve">cervicalgia </t>
  </si>
  <si>
    <t>infarto lacunar ganglios de la base, lesion pequeña</t>
  </si>
  <si>
    <t>extenso infarto territorio cerebal media a derecha</t>
  </si>
  <si>
    <t>ACV ISQUEMICO</t>
  </si>
  <si>
    <t>Insuficiencia respiratoria</t>
  </si>
  <si>
    <t>infarto cerebral extenso acm der , embolico x fa, muere por neumonia</t>
  </si>
  <si>
    <t>pinto</t>
  </si>
  <si>
    <t>2211534-55842664</t>
  </si>
  <si>
    <t>ACV isquemico lacunar con placa vulnerable en ACI izdo.</t>
  </si>
  <si>
    <t>infarto cerebral debido a oclusion o estenosis no especificada de arterias cerebrales</t>
  </si>
  <si>
    <t>HTA-DM2</t>
  </si>
  <si>
    <t>81200283-54189207</t>
  </si>
  <si>
    <t>infarto ACM izdo.</t>
  </si>
  <si>
    <t>enfermedades cerebrovasculares</t>
  </si>
  <si>
    <t>hipertension esencial primaria</t>
  </si>
  <si>
    <t>diabetes mellitus no especificada</t>
  </si>
  <si>
    <t>infarto mayor acm con trasformacion hemorragica, si</t>
  </si>
  <si>
    <t>74900225-83604635</t>
  </si>
  <si>
    <t>TEP</t>
  </si>
  <si>
    <t>hemisferio derecho</t>
  </si>
  <si>
    <t xml:space="preserve">ACI izquierda </t>
  </si>
  <si>
    <t>50-69%</t>
  </si>
  <si>
    <t xml:space="preserve">infarto cerebral debiso a embolia de arteria cerebral </t>
  </si>
  <si>
    <t xml:space="preserve">infarto embolico por fa paroxistica, secuela doderada. </t>
  </si>
  <si>
    <t xml:space="preserve">lesion hipodensa cerebelosa izquierda </t>
  </si>
  <si>
    <t>2227449-92647949</t>
  </si>
  <si>
    <t xml:space="preserve">cardiomegalia y colesistectomizada </t>
  </si>
  <si>
    <t xml:space="preserve">hipodensidad ganglionar talamica izquierda </t>
  </si>
  <si>
    <t xml:space="preserve">ateromatosis carotidea bilateral </t>
  </si>
  <si>
    <t xml:space="preserve">infarto isquemico lacunar izquierdo </t>
  </si>
  <si>
    <t xml:space="preserve">normal </t>
  </si>
  <si>
    <t xml:space="preserve">ataque cerebro vascular </t>
  </si>
  <si>
    <t xml:space="preserve">sin mas informacion por falta de registros </t>
  </si>
  <si>
    <t>96284029-471006-97984409</t>
  </si>
  <si>
    <t>EPOC</t>
  </si>
  <si>
    <t xml:space="preserve">hemisferio cerebeloso derecho </t>
  </si>
  <si>
    <t xml:space="preserve">ataque de isquemia transitoria y sdindromes afines </t>
  </si>
  <si>
    <t xml:space="preserve">insuficiencia cardiaca </t>
  </si>
  <si>
    <t xml:space="preserve">enfermedad pulmonar obstructiva cronica  </t>
  </si>
  <si>
    <t xml:space="preserve">sin alteraciones tomodensitometricas </t>
  </si>
  <si>
    <t xml:space="preserve">accidente cerebro vascular isquemico </t>
  </si>
  <si>
    <t>acv menor , lacunar?</t>
  </si>
  <si>
    <t xml:space="preserve">lesion profunda isquemica de ACM izquierda </t>
  </si>
  <si>
    <t xml:space="preserve">si evidencia de estenosis </t>
  </si>
  <si>
    <t xml:space="preserve">ACV isquemico de territorio profundo ACM izquierda </t>
  </si>
  <si>
    <t xml:space="preserve">diabetes mellitus </t>
  </si>
  <si>
    <t>acm moderada</t>
  </si>
  <si>
    <t>50711724-87107760</t>
  </si>
  <si>
    <t>obesidad</t>
  </si>
  <si>
    <t xml:space="preserve">centro semioval derecho </t>
  </si>
  <si>
    <t xml:space="preserve">sin alteracion hemodinamica </t>
  </si>
  <si>
    <t xml:space="preserve">dislipidemia </t>
  </si>
  <si>
    <t xml:space="preserve">infarto acm  moderado </t>
  </si>
  <si>
    <t>TENS</t>
  </si>
  <si>
    <t>85226191-96473857</t>
  </si>
  <si>
    <t xml:space="preserve">lesion lacunar subaguda izquierda de tipo isquemico </t>
  </si>
  <si>
    <t xml:space="preserve">accidente vascular encefalico agudo no especificado ni como hemorragia ni isquemia </t>
  </si>
  <si>
    <t xml:space="preserve">lacunar ganglionar izquierdo </t>
  </si>
  <si>
    <r>
      <t>RANKI</t>
    </r>
    <r>
      <rPr>
        <sz val="10"/>
        <rFont val="Arial"/>
        <family val="2"/>
      </rPr>
      <t>N INICIO ACV</t>
    </r>
  </si>
  <si>
    <t>NIHSS_INICO_ACV</t>
  </si>
  <si>
    <t>Nitrogeno Ureico</t>
  </si>
  <si>
    <t>Fosfatasa Alcalina</t>
  </si>
  <si>
    <t>NIHSS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</si>
</sst>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color rgb="FF3366FF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3" fillId="0" borderId="0" xfId="0" applyFont="1"/>
    <xf numFmtId="11" fontId="0" fillId="0" borderId="0" xfId="0" applyNumberFormat="1"/>
    <xf numFmtId="0" fontId="5" fillId="5" borderId="0" xfId="0" applyFont="1" applyFill="1"/>
    <xf numFmtId="1" fontId="0" fillId="0" borderId="0" xfId="0" applyNumberFormat="1" applyAlignment="1">
      <alignment horizontal="right"/>
    </xf>
    <xf numFmtId="0" fontId="6" fillId="5" borderId="0" xfId="0" applyFont="1" applyFill="1"/>
    <xf numFmtId="0" fontId="0" fillId="0" borderId="0" xfId="0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5"/>
  <sheetViews>
    <sheetView tabSelected="1" topLeftCell="X1" workbookViewId="0">
      <selection activeCell="AA1" sqref="AA1"/>
    </sheetView>
  </sheetViews>
  <sheetFormatPr baseColWidth="10" defaultColWidth="9.140625" defaultRowHeight="15" x14ac:dyDescent="0.25"/>
  <cols>
    <col min="1" max="1" width="8.5703125" customWidth="1"/>
    <col min="2" max="3" width="26.28515625" customWidth="1"/>
    <col min="4" max="4" width="21" customWidth="1"/>
    <col min="5" max="5" width="15" customWidth="1"/>
    <col min="6" max="6" width="13" customWidth="1"/>
    <col min="7" max="7" width="12.5703125" customWidth="1"/>
    <col min="8" max="8" width="12.7109375" customWidth="1"/>
    <col min="9" max="9" width="11.5703125" customWidth="1"/>
    <col min="10" max="10" width="16.42578125" customWidth="1"/>
    <col min="11" max="11" width="79" customWidth="1"/>
    <col min="12" max="12" width="13.28515625" customWidth="1"/>
    <col min="13" max="13" width="10.140625" customWidth="1"/>
    <col min="14" max="14" width="11.42578125" customWidth="1"/>
    <col min="15" max="15" width="11.5703125" customWidth="1"/>
    <col min="16" max="17" width="16.7109375" customWidth="1"/>
    <col min="18" max="18" width="15" customWidth="1"/>
    <col min="19" max="19" width="19.28515625" customWidth="1"/>
    <col min="20" max="23" width="12.42578125" customWidth="1"/>
    <col min="24" max="26" width="12.5703125" customWidth="1"/>
    <col min="27" max="27" width="15.5703125" customWidth="1"/>
    <col min="28" max="28" width="12.42578125" customWidth="1"/>
    <col min="29" max="29" width="19.5703125" customWidth="1"/>
    <col min="30" max="30" width="12.5703125" customWidth="1"/>
    <col min="31" max="31" width="24.140625" customWidth="1"/>
    <col min="32" max="32" width="15" customWidth="1"/>
    <col min="33" max="33" width="18.140625" customWidth="1"/>
    <col min="34" max="38" width="12.5703125" customWidth="1"/>
    <col min="39" max="39" width="25.28515625" customWidth="1"/>
    <col min="40" max="40" width="23.85546875" customWidth="1"/>
    <col min="41" max="41" width="29.85546875" customWidth="1"/>
    <col min="42" max="42" width="17.7109375" customWidth="1"/>
    <col min="43" max="43" width="112" customWidth="1"/>
    <col min="44" max="44" width="105.5703125" customWidth="1"/>
    <col min="45" max="45" width="103.5703125" customWidth="1"/>
    <col min="46" max="46" width="31.28515625" customWidth="1"/>
    <col min="47" max="47" width="31.5703125" customWidth="1"/>
    <col min="48" max="48" width="24.42578125" customWidth="1"/>
    <col min="49" max="49" width="17.5703125" customWidth="1"/>
    <col min="50" max="50" width="25.28515625" customWidth="1"/>
    <col min="51" max="51" width="21.5703125" customWidth="1"/>
    <col min="52" max="55" width="23" customWidth="1"/>
    <col min="56" max="56" width="64.42578125" customWidth="1"/>
    <col min="57" max="57" width="63.5703125" customWidth="1"/>
    <col min="58" max="58" width="57.85546875" customWidth="1"/>
    <col min="59" max="59" width="0" hidden="1" customWidth="1"/>
    <col min="60" max="60" width="16.7109375" customWidth="1"/>
    <col min="61" max="61" width="17.140625" customWidth="1"/>
    <col min="62" max="62" width="0" hidden="1" customWidth="1"/>
    <col min="63" max="63" width="31.5703125" customWidth="1"/>
    <col min="64" max="64" width="13.85546875" customWidth="1"/>
    <col min="65" max="65" width="49.28515625" customWidth="1"/>
    <col min="66" max="85" width="12.42578125" customWidth="1"/>
    <col min="86" max="86" width="20" customWidth="1"/>
    <col min="87" max="87" width="17.42578125" customWidth="1"/>
  </cols>
  <sheetData>
    <row r="1" spans="1:8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335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336</v>
      </c>
      <c r="AN1" s="1" t="s">
        <v>37</v>
      </c>
      <c r="AO1" s="1" t="s">
        <v>38</v>
      </c>
      <c r="AP1" s="1" t="s">
        <v>39</v>
      </c>
      <c r="AQ1" s="1" t="s">
        <v>40</v>
      </c>
      <c r="AR1" s="2" t="s">
        <v>41</v>
      </c>
      <c r="AS1" s="2" t="s">
        <v>42</v>
      </c>
      <c r="AT1" s="1" t="s">
        <v>43</v>
      </c>
      <c r="AU1" s="1" t="s">
        <v>44</v>
      </c>
      <c r="AV1" s="2" t="s">
        <v>45</v>
      </c>
      <c r="AW1" s="2" t="s">
        <v>334</v>
      </c>
      <c r="AX1" s="1" t="s">
        <v>333</v>
      </c>
      <c r="AY1" s="2" t="s">
        <v>46</v>
      </c>
      <c r="AZ1" s="1" t="s">
        <v>47</v>
      </c>
      <c r="BA1" s="3" t="s">
        <v>337</v>
      </c>
      <c r="BB1" s="3" t="s">
        <v>48</v>
      </c>
      <c r="BC1" s="4" t="s">
        <v>49</v>
      </c>
      <c r="BD1" s="5" t="s">
        <v>50</v>
      </c>
      <c r="BE1" s="5" t="s">
        <v>51</v>
      </c>
      <c r="BF1" s="5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5" t="s">
        <v>73</v>
      </c>
      <c r="CC1" s="6" t="s">
        <v>74</v>
      </c>
      <c r="CD1" s="6" t="s">
        <v>75</v>
      </c>
      <c r="CE1" s="5" t="s">
        <v>76</v>
      </c>
      <c r="CF1" s="1" t="s">
        <v>77</v>
      </c>
      <c r="CG1" s="1" t="s">
        <v>78</v>
      </c>
      <c r="CH1" s="21"/>
      <c r="CI1" s="21"/>
      <c r="CJ1" s="21"/>
      <c r="CK1" s="21"/>
    </row>
    <row r="2" spans="1:89" ht="15.75" x14ac:dyDescent="0.25">
      <c r="A2">
        <v>1</v>
      </c>
      <c r="B2" t="s">
        <v>79</v>
      </c>
      <c r="D2">
        <v>2012418042</v>
      </c>
      <c r="E2">
        <v>11998898</v>
      </c>
      <c r="F2">
        <f>(2015-1962)</f>
        <v>53</v>
      </c>
      <c r="N2">
        <v>162</v>
      </c>
      <c r="O2">
        <v>64</v>
      </c>
      <c r="P2">
        <v>137.09</v>
      </c>
      <c r="Q2">
        <v>5.9</v>
      </c>
      <c r="R2">
        <v>268</v>
      </c>
      <c r="S2">
        <v>130</v>
      </c>
      <c r="T2">
        <v>202</v>
      </c>
      <c r="U2">
        <v>40</v>
      </c>
      <c r="V2">
        <v>42</v>
      </c>
      <c r="W2">
        <v>14.4</v>
      </c>
      <c r="X2">
        <v>90.8</v>
      </c>
      <c r="Y2">
        <v>30.8</v>
      </c>
      <c r="Z2">
        <v>31</v>
      </c>
      <c r="AA2">
        <v>267</v>
      </c>
      <c r="AB2">
        <v>1.08</v>
      </c>
      <c r="AC2">
        <v>41.9</v>
      </c>
      <c r="AD2" s="7">
        <v>1.48</v>
      </c>
      <c r="AE2">
        <v>21.13</v>
      </c>
      <c r="AF2">
        <v>45.22</v>
      </c>
      <c r="AG2">
        <v>0.93</v>
      </c>
      <c r="AH2">
        <v>21.8</v>
      </c>
      <c r="AI2">
        <v>11</v>
      </c>
      <c r="AJ2">
        <v>137.83000000000001</v>
      </c>
      <c r="AK2">
        <v>4.33</v>
      </c>
      <c r="AL2">
        <v>101.88</v>
      </c>
      <c r="AM2">
        <v>81.53</v>
      </c>
      <c r="AN2">
        <v>41.66</v>
      </c>
      <c r="AO2">
        <v>20.39</v>
      </c>
      <c r="AP2">
        <v>25.51</v>
      </c>
      <c r="AQ2" t="s">
        <v>80</v>
      </c>
      <c r="AV2" s="7">
        <v>11</v>
      </c>
      <c r="AW2" s="7">
        <v>14</v>
      </c>
      <c r="AX2">
        <v>5</v>
      </c>
      <c r="AY2">
        <v>42</v>
      </c>
      <c r="AZ2">
        <v>6</v>
      </c>
      <c r="BA2" t="s">
        <v>81</v>
      </c>
      <c r="BB2">
        <v>6</v>
      </c>
      <c r="BC2" s="4" t="s">
        <v>82</v>
      </c>
      <c r="BD2" t="s">
        <v>83</v>
      </c>
      <c r="BG2" s="8">
        <v>42313</v>
      </c>
      <c r="BH2" s="9" t="s">
        <v>84</v>
      </c>
      <c r="BI2" s="10">
        <v>42135</v>
      </c>
      <c r="BJ2" t="s">
        <v>85</v>
      </c>
      <c r="BM2" t="s">
        <v>86</v>
      </c>
      <c r="BN2" s="11" t="s">
        <v>87</v>
      </c>
      <c r="BO2" t="s">
        <v>88</v>
      </c>
      <c r="BR2" s="12">
        <v>54.631620258629141</v>
      </c>
      <c r="BS2" s="12">
        <v>62.640450540609486</v>
      </c>
      <c r="BT2" s="12">
        <v>58.636035399619317</v>
      </c>
      <c r="BU2" s="12">
        <v>10.096587586585819</v>
      </c>
      <c r="BV2" s="12">
        <v>8.7395197634792616</v>
      </c>
      <c r="BW2" s="12">
        <v>9.4180536750325405</v>
      </c>
      <c r="BX2" s="13">
        <f>LOG(BT2)</f>
        <v>1.7681645983609746</v>
      </c>
      <c r="BY2" s="13">
        <f t="shared" ref="BY2:BY38" si="0">LOG(BW2)</f>
        <v>0.97396116122923737</v>
      </c>
      <c r="BZ2" s="13">
        <f t="shared" ref="BZ2:BZ38" si="1">LOG(AD2)</f>
        <v>0.17026171539495738</v>
      </c>
      <c r="CA2" s="13">
        <f t="shared" ref="CA2:CA38" si="2">(BZ2/BX2)</f>
        <v>9.6292910486265759E-2</v>
      </c>
      <c r="CB2" s="13">
        <f t="shared" ref="CB2:CB38" si="3">(BZ2/BY2)</f>
        <v>0.17481366010536795</v>
      </c>
      <c r="CC2">
        <v>18.586835371280198</v>
      </c>
      <c r="CD2">
        <v>0.15695270776376222</v>
      </c>
      <c r="CE2" s="14">
        <f t="shared" ref="CE2:CE38" si="4">LOG(CD2)</f>
        <v>-0.80423118740760735</v>
      </c>
      <c r="CF2">
        <f t="shared" ref="CF2:CF38" si="5">(CE2/BX2)</f>
        <v>-0.45483954839560803</v>
      </c>
      <c r="CG2">
        <f t="shared" ref="CG2:CG38" si="6">(CE2/BY2)</f>
        <v>-0.82573229757189326</v>
      </c>
      <c r="CH2" s="21"/>
      <c r="CI2" s="21"/>
      <c r="CJ2" s="21"/>
      <c r="CK2" s="21"/>
    </row>
    <row r="3" spans="1:89" x14ac:dyDescent="0.25">
      <c r="A3">
        <v>2</v>
      </c>
      <c r="B3" t="s">
        <v>89</v>
      </c>
      <c r="C3" t="s">
        <v>90</v>
      </c>
      <c r="D3">
        <v>2000149601</v>
      </c>
      <c r="E3">
        <v>12002852</v>
      </c>
      <c r="F3">
        <f>(2015-1961)</f>
        <v>54</v>
      </c>
      <c r="G3">
        <v>88</v>
      </c>
      <c r="H3">
        <v>165</v>
      </c>
      <c r="I3" t="s">
        <v>91</v>
      </c>
      <c r="J3" t="s">
        <v>91</v>
      </c>
      <c r="K3" t="s">
        <v>92</v>
      </c>
      <c r="L3" t="s">
        <v>93</v>
      </c>
      <c r="M3">
        <v>56</v>
      </c>
      <c r="N3">
        <v>130</v>
      </c>
      <c r="O3">
        <v>89</v>
      </c>
      <c r="Q3">
        <v>6.5</v>
      </c>
      <c r="R3">
        <v>187</v>
      </c>
      <c r="S3">
        <v>130</v>
      </c>
      <c r="T3">
        <v>118</v>
      </c>
      <c r="U3">
        <v>44</v>
      </c>
      <c r="V3" s="7">
        <v>39</v>
      </c>
      <c r="W3" s="7">
        <v>13.9</v>
      </c>
      <c r="X3" s="7">
        <v>87.3</v>
      </c>
      <c r="Y3" s="7">
        <v>30.4</v>
      </c>
      <c r="Z3" s="7">
        <v>8</v>
      </c>
      <c r="AA3" s="7">
        <v>159</v>
      </c>
      <c r="AC3" s="7">
        <v>8.3000000000000007</v>
      </c>
      <c r="AD3" s="7">
        <v>1.67</v>
      </c>
      <c r="AE3" s="7"/>
      <c r="AF3" s="7"/>
      <c r="AG3" s="7">
        <v>0.9</v>
      </c>
      <c r="AH3" s="7"/>
      <c r="AI3" s="7"/>
      <c r="AJ3" s="7"/>
      <c r="AK3" s="7"/>
      <c r="AL3" s="7"/>
      <c r="AM3" s="7"/>
      <c r="AN3" s="7"/>
      <c r="AO3" s="7"/>
      <c r="AP3" s="7"/>
      <c r="AQ3" t="s">
        <v>94</v>
      </c>
      <c r="AV3" s="7">
        <v>15</v>
      </c>
      <c r="AW3" s="7">
        <v>6</v>
      </c>
      <c r="AX3" s="7">
        <v>5</v>
      </c>
      <c r="AY3" s="7">
        <v>0</v>
      </c>
      <c r="AZ3">
        <v>2</v>
      </c>
      <c r="BA3">
        <v>0</v>
      </c>
      <c r="BB3">
        <v>2</v>
      </c>
      <c r="BC3" s="4" t="s">
        <v>95</v>
      </c>
      <c r="BD3" s="15" t="s">
        <v>96</v>
      </c>
      <c r="BE3" s="15" t="s">
        <v>97</v>
      </c>
      <c r="BF3" s="15" t="s">
        <v>98</v>
      </c>
      <c r="BG3" s="8">
        <v>42343</v>
      </c>
      <c r="BH3" t="s">
        <v>99</v>
      </c>
      <c r="BR3" s="12">
        <v>118.18672541999449</v>
      </c>
      <c r="BS3" s="12">
        <v>159.89966033232349</v>
      </c>
      <c r="BT3" s="12">
        <v>139.043192876159</v>
      </c>
      <c r="BU3" s="12">
        <v>59.910125768842363</v>
      </c>
      <c r="BV3" s="12">
        <v>52.490085375929489</v>
      </c>
      <c r="BW3" s="12">
        <v>56.200105572385922</v>
      </c>
      <c r="BX3" s="13">
        <f t="shared" ref="BX3:BX38" si="7">LOG(BT3)</f>
        <v>2.1431497320086201</v>
      </c>
      <c r="BY3" s="13">
        <f t="shared" si="0"/>
        <v>1.7497371313957797</v>
      </c>
      <c r="BZ3" s="13">
        <f t="shared" si="1"/>
        <v>0.22271647114758325</v>
      </c>
      <c r="CA3" s="13">
        <f t="shared" si="2"/>
        <v>0.10392016377635319</v>
      </c>
      <c r="CB3" s="13">
        <f t="shared" si="3"/>
        <v>0.12728567460297335</v>
      </c>
      <c r="CC3" s="16">
        <v>1.2634414824451099</v>
      </c>
      <c r="CD3">
        <v>1.2817828324600714E-2</v>
      </c>
      <c r="CE3" s="14">
        <f t="shared" si="4"/>
        <v>-1.8921855494298956</v>
      </c>
      <c r="CF3">
        <f t="shared" si="5"/>
        <v>-0.88289937057103618</v>
      </c>
      <c r="CG3">
        <f t="shared" si="6"/>
        <v>-1.081411324865972</v>
      </c>
      <c r="CH3" s="21"/>
      <c r="CI3" s="21"/>
      <c r="CJ3" s="21"/>
      <c r="CK3" s="21"/>
    </row>
    <row r="4" spans="1:89" x14ac:dyDescent="0.25">
      <c r="A4">
        <v>3</v>
      </c>
      <c r="B4" t="s">
        <v>100</v>
      </c>
      <c r="C4" t="s">
        <v>101</v>
      </c>
      <c r="D4">
        <v>98085992</v>
      </c>
      <c r="E4">
        <v>12003092</v>
      </c>
      <c r="F4">
        <f>(2015-1937)</f>
        <v>78</v>
      </c>
      <c r="I4" t="s">
        <v>91</v>
      </c>
      <c r="J4" t="s">
        <v>91</v>
      </c>
      <c r="K4" t="s">
        <v>102</v>
      </c>
      <c r="M4">
        <v>91</v>
      </c>
      <c r="N4">
        <v>152</v>
      </c>
      <c r="O4">
        <v>75</v>
      </c>
      <c r="P4">
        <v>359.42</v>
      </c>
      <c r="Q4">
        <v>13.8</v>
      </c>
      <c r="R4">
        <v>159</v>
      </c>
      <c r="S4">
        <v>97</v>
      </c>
      <c r="T4">
        <v>26</v>
      </c>
      <c r="U4">
        <v>35</v>
      </c>
      <c r="V4" s="7">
        <v>41</v>
      </c>
      <c r="W4" s="7">
        <v>14.3</v>
      </c>
      <c r="X4" s="7">
        <v>83.3</v>
      </c>
      <c r="Y4" s="7">
        <v>28.4</v>
      </c>
      <c r="Z4">
        <v>13</v>
      </c>
      <c r="AA4">
        <v>161</v>
      </c>
      <c r="AB4" s="7">
        <v>0.89</v>
      </c>
      <c r="AC4" s="7">
        <v>8.5</v>
      </c>
      <c r="AD4" s="7">
        <v>12.11</v>
      </c>
      <c r="AE4" s="7">
        <v>12.68</v>
      </c>
      <c r="AF4" s="7">
        <v>27.14</v>
      </c>
      <c r="AG4" s="7">
        <v>0.74</v>
      </c>
      <c r="AH4" s="7">
        <v>26.3</v>
      </c>
      <c r="AI4" s="7">
        <v>9.8000000000000007</v>
      </c>
      <c r="AJ4" s="7">
        <v>137</v>
      </c>
      <c r="AK4" s="7">
        <v>3.84</v>
      </c>
      <c r="AL4" s="7">
        <v>101</v>
      </c>
      <c r="AM4" s="7">
        <v>80.38</v>
      </c>
      <c r="AN4" s="7">
        <v>130.38999999999999</v>
      </c>
      <c r="AO4" s="7">
        <v>49.57</v>
      </c>
      <c r="AP4" s="7">
        <v>23.4</v>
      </c>
      <c r="AQ4" t="s">
        <v>103</v>
      </c>
      <c r="AV4" s="7">
        <v>15</v>
      </c>
      <c r="AW4" s="7">
        <v>5</v>
      </c>
      <c r="AX4" s="7">
        <v>3</v>
      </c>
      <c r="AY4">
        <v>2</v>
      </c>
      <c r="AZ4" s="7">
        <v>1</v>
      </c>
      <c r="BA4" s="7"/>
      <c r="BB4" s="7"/>
      <c r="BC4" s="4" t="s">
        <v>95</v>
      </c>
      <c r="BD4" s="15" t="s">
        <v>104</v>
      </c>
      <c r="BE4" s="15" t="s">
        <v>105</v>
      </c>
      <c r="BF4" s="15" t="s">
        <v>106</v>
      </c>
      <c r="BG4" s="8">
        <v>42343</v>
      </c>
      <c r="BH4" t="s">
        <v>99</v>
      </c>
      <c r="BP4" s="17">
        <v>32500000000</v>
      </c>
      <c r="BQ4" s="17">
        <v>34250000000</v>
      </c>
      <c r="BR4" s="12">
        <v>38.456172061423331</v>
      </c>
      <c r="BS4" s="12">
        <v>34.306220560657799</v>
      </c>
      <c r="BT4" s="12">
        <v>36.381196311040569</v>
      </c>
      <c r="BU4" s="12">
        <v>15.081331157580699</v>
      </c>
      <c r="BV4" s="12">
        <v>17.607651550198177</v>
      </c>
      <c r="BW4" s="12">
        <v>16.344491353889438</v>
      </c>
      <c r="BX4" s="13">
        <f t="shared" si="7"/>
        <v>1.5608769757264023</v>
      </c>
      <c r="BY4" s="13">
        <f t="shared" si="0"/>
        <v>1.2133714097352133</v>
      </c>
      <c r="BZ4" s="13">
        <f t="shared" si="1"/>
        <v>1.0831441431430522</v>
      </c>
      <c r="CA4" s="13">
        <f t="shared" si="2"/>
        <v>0.69393306454467851</v>
      </c>
      <c r="CB4" s="13">
        <f t="shared" si="3"/>
        <v>0.89267320331819933</v>
      </c>
      <c r="CC4">
        <v>49.0918622186785</v>
      </c>
      <c r="CD4">
        <v>0.43636526205423398</v>
      </c>
      <c r="CE4" s="14">
        <f t="shared" si="4"/>
        <v>-0.3601498298037738</v>
      </c>
      <c r="CF4">
        <f t="shared" si="5"/>
        <v>-0.23073556430427003</v>
      </c>
      <c r="CG4">
        <f t="shared" si="6"/>
        <v>-0.29681746818343702</v>
      </c>
      <c r="CH4" s="21"/>
      <c r="CI4" s="21"/>
      <c r="CJ4" s="21"/>
      <c r="CK4" s="21"/>
    </row>
    <row r="5" spans="1:89" x14ac:dyDescent="0.25">
      <c r="A5">
        <v>4</v>
      </c>
      <c r="B5" t="s">
        <v>89</v>
      </c>
      <c r="C5" t="s">
        <v>107</v>
      </c>
      <c r="D5">
        <v>9772094</v>
      </c>
      <c r="E5">
        <v>11995391</v>
      </c>
      <c r="F5">
        <f>(2015-1928)</f>
        <v>87</v>
      </c>
      <c r="G5">
        <v>52.5</v>
      </c>
      <c r="I5" t="s">
        <v>91</v>
      </c>
      <c r="J5" t="s">
        <v>91</v>
      </c>
      <c r="K5" t="s">
        <v>108</v>
      </c>
      <c r="M5">
        <v>59</v>
      </c>
      <c r="N5">
        <v>136</v>
      </c>
      <c r="O5">
        <v>86</v>
      </c>
      <c r="P5">
        <v>186.2</v>
      </c>
      <c r="Q5">
        <v>5.9</v>
      </c>
      <c r="R5">
        <v>193</v>
      </c>
      <c r="S5">
        <v>133</v>
      </c>
      <c r="T5">
        <v>115</v>
      </c>
      <c r="U5">
        <v>51</v>
      </c>
      <c r="V5">
        <v>34.5</v>
      </c>
      <c r="W5">
        <v>11.7</v>
      </c>
      <c r="X5">
        <v>87.9</v>
      </c>
      <c r="Y5">
        <v>29.8</v>
      </c>
      <c r="Z5">
        <v>27</v>
      </c>
      <c r="AA5">
        <v>242</v>
      </c>
      <c r="AB5">
        <v>0.9</v>
      </c>
      <c r="AC5">
        <v>7</v>
      </c>
      <c r="AD5" s="7">
        <v>1.1499999999999999</v>
      </c>
      <c r="AE5">
        <v>24.1</v>
      </c>
      <c r="AF5">
        <v>51.6</v>
      </c>
      <c r="AG5">
        <v>0.92</v>
      </c>
      <c r="AH5">
        <v>27.2</v>
      </c>
      <c r="AI5">
        <v>10.1</v>
      </c>
      <c r="AJ5">
        <v>137.1</v>
      </c>
      <c r="AK5">
        <v>4.03</v>
      </c>
      <c r="AL5">
        <v>106.45</v>
      </c>
      <c r="AM5">
        <v>120.2</v>
      </c>
      <c r="AN5">
        <v>33.950000000000003</v>
      </c>
      <c r="AO5">
        <v>15.59</v>
      </c>
      <c r="AP5">
        <v>22.93</v>
      </c>
      <c r="AQ5" t="s">
        <v>109</v>
      </c>
      <c r="AV5" s="7">
        <v>15</v>
      </c>
      <c r="AW5" s="7">
        <v>1</v>
      </c>
      <c r="AX5">
        <v>4</v>
      </c>
      <c r="AY5">
        <v>0</v>
      </c>
      <c r="AZ5">
        <v>2</v>
      </c>
      <c r="BA5">
        <v>0</v>
      </c>
      <c r="BB5">
        <v>2</v>
      </c>
      <c r="BC5" s="4" t="s">
        <v>95</v>
      </c>
      <c r="BD5" s="15" t="s">
        <v>110</v>
      </c>
      <c r="BE5" s="15" t="s">
        <v>111</v>
      </c>
      <c r="BF5" s="15" t="s">
        <v>112</v>
      </c>
      <c r="BG5" s="8">
        <v>42137</v>
      </c>
      <c r="BH5" t="s">
        <v>99</v>
      </c>
      <c r="BR5" s="12">
        <v>188.90666272666715</v>
      </c>
      <c r="BS5" s="12">
        <v>170.74256538461378</v>
      </c>
      <c r="BT5" s="12">
        <v>179.82461405564047</v>
      </c>
      <c r="BU5" s="12">
        <v>53.025957405191313</v>
      </c>
      <c r="BV5" s="12">
        <v>38.450115282762823</v>
      </c>
      <c r="BW5" s="12">
        <v>45.738036343977072</v>
      </c>
      <c r="BX5" s="13">
        <f t="shared" si="7"/>
        <v>2.2548491368794803</v>
      </c>
      <c r="BY5" s="13">
        <f t="shared" si="0"/>
        <v>1.6602775152492726</v>
      </c>
      <c r="BZ5" s="13">
        <f t="shared" si="1"/>
        <v>6.069784035361165E-2</v>
      </c>
      <c r="CA5" s="13">
        <f t="shared" si="2"/>
        <v>2.6918803285266482E-2</v>
      </c>
      <c r="CB5" s="13">
        <f t="shared" si="3"/>
        <v>3.6558852237722761E-2</v>
      </c>
      <c r="CC5">
        <v>96.544126203520193</v>
      </c>
      <c r="CD5">
        <v>0.93485868787319681</v>
      </c>
      <c r="CE5" s="14">
        <f t="shared" si="4"/>
        <v>-2.9254031603474118E-2</v>
      </c>
      <c r="CF5">
        <f t="shared" si="5"/>
        <v>-1.2973830987184895E-2</v>
      </c>
      <c r="CG5">
        <f t="shared" si="6"/>
        <v>-1.7619964936453375E-2</v>
      </c>
      <c r="CH5" s="21"/>
      <c r="CI5" s="21"/>
      <c r="CJ5" s="21"/>
      <c r="CK5" s="21"/>
    </row>
    <row r="6" spans="1:89" x14ac:dyDescent="0.25">
      <c r="A6">
        <v>5</v>
      </c>
      <c r="B6" t="s">
        <v>113</v>
      </c>
      <c r="C6" t="s">
        <v>114</v>
      </c>
      <c r="D6">
        <v>98095110</v>
      </c>
      <c r="E6">
        <v>12014450</v>
      </c>
      <c r="F6">
        <f>(2015-1946)</f>
        <v>69</v>
      </c>
      <c r="G6">
        <v>94</v>
      </c>
      <c r="I6" t="s">
        <v>91</v>
      </c>
      <c r="J6" t="s">
        <v>91</v>
      </c>
      <c r="L6" t="s">
        <v>93</v>
      </c>
      <c r="M6">
        <v>104</v>
      </c>
      <c r="N6">
        <v>154</v>
      </c>
      <c r="O6">
        <v>95</v>
      </c>
      <c r="P6">
        <v>170</v>
      </c>
      <c r="Q6">
        <v>16.7</v>
      </c>
      <c r="R6">
        <v>184</v>
      </c>
      <c r="S6">
        <v>137</v>
      </c>
      <c r="T6">
        <v>125</v>
      </c>
      <c r="U6">
        <v>32</v>
      </c>
      <c r="V6">
        <v>46.7</v>
      </c>
      <c r="W6">
        <v>16.7</v>
      </c>
      <c r="X6">
        <v>90.4</v>
      </c>
      <c r="Y6">
        <v>32.4</v>
      </c>
      <c r="Z6">
        <v>16</v>
      </c>
      <c r="AA6">
        <v>259</v>
      </c>
      <c r="AB6">
        <v>1.28</v>
      </c>
      <c r="AC6">
        <v>12.1</v>
      </c>
      <c r="AD6" s="7">
        <v>1.28</v>
      </c>
      <c r="AE6">
        <v>16.690000000000001</v>
      </c>
      <c r="AF6">
        <v>35.72</v>
      </c>
      <c r="AG6">
        <v>1.05</v>
      </c>
      <c r="AH6">
        <v>24.2</v>
      </c>
      <c r="AI6">
        <v>13</v>
      </c>
      <c r="AJ6">
        <v>137.69999999999999</v>
      </c>
      <c r="AK6">
        <v>4.16</v>
      </c>
      <c r="AL6">
        <v>103.8</v>
      </c>
      <c r="AQ6" t="s">
        <v>115</v>
      </c>
      <c r="AV6" s="7">
        <v>15</v>
      </c>
      <c r="AW6" s="7">
        <v>3</v>
      </c>
      <c r="AX6">
        <v>4</v>
      </c>
      <c r="AY6">
        <v>2</v>
      </c>
      <c r="AZ6">
        <v>1</v>
      </c>
      <c r="BA6">
        <v>0</v>
      </c>
      <c r="BB6">
        <v>1</v>
      </c>
      <c r="BC6" s="4" t="s">
        <v>82</v>
      </c>
      <c r="BD6" s="15" t="s">
        <v>116</v>
      </c>
      <c r="BE6" s="15" t="s">
        <v>117</v>
      </c>
      <c r="BF6" s="15" t="s">
        <v>106</v>
      </c>
      <c r="BG6" s="8"/>
      <c r="BH6" t="s">
        <v>99</v>
      </c>
      <c r="BM6" t="s">
        <v>118</v>
      </c>
      <c r="BN6" s="11" t="s">
        <v>91</v>
      </c>
      <c r="BO6" t="s">
        <v>119</v>
      </c>
      <c r="BP6" s="17">
        <v>248000000</v>
      </c>
      <c r="BQ6" s="17">
        <v>26750000000</v>
      </c>
      <c r="BR6" s="12">
        <v>108.91021841143909</v>
      </c>
      <c r="BS6" s="12">
        <v>98.272458507632649</v>
      </c>
      <c r="BT6" s="12">
        <v>103.59133845953588</v>
      </c>
      <c r="BU6" s="12">
        <v>62.935935578786101</v>
      </c>
      <c r="BV6" s="12">
        <v>47.237010545518224</v>
      </c>
      <c r="BW6" s="12">
        <v>55.086473062152166</v>
      </c>
      <c r="BX6" s="13">
        <f t="shared" si="7"/>
        <v>2.0153234444392818</v>
      </c>
      <c r="BY6" s="13">
        <f t="shared" si="0"/>
        <v>1.7410449673510098</v>
      </c>
      <c r="BZ6" s="13">
        <f t="shared" si="1"/>
        <v>0.10720996964786837</v>
      </c>
      <c r="CA6" s="13">
        <f t="shared" si="2"/>
        <v>5.3197401113793487E-2</v>
      </c>
      <c r="CB6" s="13">
        <f t="shared" si="3"/>
        <v>6.1577944084343639E-2</v>
      </c>
      <c r="CC6">
        <v>43.309863665903599</v>
      </c>
      <c r="CD6">
        <v>0.37910183081954524</v>
      </c>
      <c r="CE6" s="14">
        <f t="shared" si="4"/>
        <v>-0.42124411820372654</v>
      </c>
      <c r="CF6">
        <f t="shared" si="5"/>
        <v>-0.20902060131639474</v>
      </c>
      <c r="CG6">
        <f t="shared" si="6"/>
        <v>-0.24194901688532899</v>
      </c>
      <c r="CH6" s="21"/>
      <c r="CI6" s="21"/>
      <c r="CJ6" s="21"/>
      <c r="CK6" s="21"/>
    </row>
    <row r="7" spans="1:89" ht="15.75" x14ac:dyDescent="0.25">
      <c r="A7">
        <v>6</v>
      </c>
      <c r="B7" t="s">
        <v>100</v>
      </c>
      <c r="C7" t="s">
        <v>120</v>
      </c>
      <c r="D7">
        <v>2000138897</v>
      </c>
      <c r="E7">
        <v>12015366</v>
      </c>
      <c r="F7">
        <f>(2015-1925)</f>
        <v>90</v>
      </c>
      <c r="G7">
        <v>69</v>
      </c>
      <c r="I7" t="s">
        <v>91</v>
      </c>
      <c r="J7" t="s">
        <v>91</v>
      </c>
      <c r="K7" t="s">
        <v>121</v>
      </c>
      <c r="L7" t="s">
        <v>93</v>
      </c>
      <c r="M7">
        <v>55</v>
      </c>
      <c r="N7">
        <v>216</v>
      </c>
      <c r="O7">
        <v>84</v>
      </c>
      <c r="P7">
        <v>160.94999999999999</v>
      </c>
      <c r="Q7">
        <v>12.3</v>
      </c>
      <c r="R7">
        <v>166</v>
      </c>
      <c r="S7">
        <v>128</v>
      </c>
      <c r="T7">
        <v>102</v>
      </c>
      <c r="U7">
        <v>37</v>
      </c>
      <c r="V7">
        <v>37</v>
      </c>
      <c r="W7">
        <v>12</v>
      </c>
      <c r="X7">
        <v>96.3</v>
      </c>
      <c r="Y7">
        <v>31.9</v>
      </c>
      <c r="Z7">
        <v>45</v>
      </c>
      <c r="AA7">
        <v>169</v>
      </c>
      <c r="AB7">
        <v>1</v>
      </c>
      <c r="AC7" s="9">
        <v>9.4</v>
      </c>
      <c r="AD7" s="7">
        <v>20.99</v>
      </c>
      <c r="AE7">
        <v>39.33</v>
      </c>
      <c r="AF7">
        <v>84.17</v>
      </c>
      <c r="AG7">
        <v>1.73</v>
      </c>
      <c r="AH7">
        <v>25.7</v>
      </c>
      <c r="AI7">
        <v>10.199999999999999</v>
      </c>
      <c r="AJ7">
        <v>137.91999999999999</v>
      </c>
      <c r="AK7">
        <v>4.78</v>
      </c>
      <c r="AL7">
        <v>107.68</v>
      </c>
      <c r="AM7">
        <v>157.13999999999999</v>
      </c>
      <c r="AN7">
        <v>58.95</v>
      </c>
      <c r="AO7">
        <v>14.04</v>
      </c>
      <c r="AP7">
        <v>23.79</v>
      </c>
      <c r="AQ7" t="s">
        <v>122</v>
      </c>
      <c r="AS7" t="s">
        <v>93</v>
      </c>
      <c r="AV7" s="7">
        <v>14</v>
      </c>
      <c r="AW7" s="7">
        <v>5</v>
      </c>
      <c r="AY7">
        <v>1</v>
      </c>
      <c r="AZ7">
        <v>5</v>
      </c>
      <c r="BA7">
        <v>1</v>
      </c>
      <c r="BB7">
        <v>2</v>
      </c>
      <c r="BC7" s="4" t="s">
        <v>82</v>
      </c>
      <c r="BD7" s="15" t="s">
        <v>116</v>
      </c>
      <c r="BE7" s="15" t="s">
        <v>123</v>
      </c>
      <c r="BF7" s="15" t="s">
        <v>106</v>
      </c>
      <c r="BG7" s="8" t="s">
        <v>124</v>
      </c>
      <c r="BH7" t="s">
        <v>99</v>
      </c>
      <c r="BN7" s="11"/>
      <c r="BP7" s="17">
        <v>17750000000</v>
      </c>
      <c r="BQ7" s="17">
        <v>17875000000</v>
      </c>
      <c r="BR7" s="12">
        <v>66.926935384786461</v>
      </c>
      <c r="BS7" s="12">
        <v>62.691036547381835</v>
      </c>
      <c r="BT7" s="12">
        <v>64.808985966084151</v>
      </c>
      <c r="BU7" s="12">
        <v>56.143768253037258</v>
      </c>
      <c r="BV7" s="12">
        <v>44.539936343664344</v>
      </c>
      <c r="BW7" s="12">
        <v>50.341852298350801</v>
      </c>
      <c r="BX7" s="13">
        <f t="shared" si="7"/>
        <v>1.8116352263169162</v>
      </c>
      <c r="BY7" s="13">
        <f t="shared" si="0"/>
        <v>1.701929191112084</v>
      </c>
      <c r="BZ7" s="13">
        <f t="shared" si="1"/>
        <v>1.3220124385824004</v>
      </c>
      <c r="CA7" s="13">
        <f t="shared" si="2"/>
        <v>0.72973434131664194</v>
      </c>
      <c r="CB7" s="13">
        <f t="shared" si="3"/>
        <v>0.77677287955708885</v>
      </c>
      <c r="CC7" s="16">
        <v>4.8978498661977303</v>
      </c>
      <c r="CD7">
        <v>4.8573812159168506E-2</v>
      </c>
      <c r="CE7" s="14">
        <f t="shared" si="4"/>
        <v>-1.3135978109860513</v>
      </c>
      <c r="CF7">
        <f t="shared" si="5"/>
        <v>-0.72508957206391766</v>
      </c>
      <c r="CG7">
        <f t="shared" si="6"/>
        <v>-0.77182870935289205</v>
      </c>
      <c r="CH7" s="21"/>
      <c r="CI7" s="21"/>
      <c r="CJ7" s="21"/>
      <c r="CK7" s="21"/>
    </row>
    <row r="8" spans="1:89" x14ac:dyDescent="0.25">
      <c r="A8">
        <v>8</v>
      </c>
      <c r="B8" t="s">
        <v>100</v>
      </c>
      <c r="C8" t="s">
        <v>127</v>
      </c>
      <c r="D8">
        <v>2000148548</v>
      </c>
      <c r="E8">
        <v>12032742</v>
      </c>
      <c r="F8">
        <f>(2015-1925)</f>
        <v>90</v>
      </c>
      <c r="I8" t="s">
        <v>91</v>
      </c>
      <c r="J8" t="s">
        <v>93</v>
      </c>
      <c r="K8" t="s">
        <v>128</v>
      </c>
      <c r="L8" t="s">
        <v>93</v>
      </c>
      <c r="N8">
        <v>180</v>
      </c>
      <c r="O8">
        <v>80</v>
      </c>
      <c r="P8">
        <v>123</v>
      </c>
      <c r="Q8">
        <v>5.6</v>
      </c>
      <c r="R8">
        <v>121</v>
      </c>
      <c r="S8">
        <v>137</v>
      </c>
      <c r="T8">
        <v>59</v>
      </c>
      <c r="U8">
        <v>34</v>
      </c>
      <c r="V8">
        <v>40</v>
      </c>
      <c r="W8">
        <v>13.7</v>
      </c>
      <c r="X8">
        <v>92.9</v>
      </c>
      <c r="Y8">
        <v>31.8</v>
      </c>
      <c r="Z8">
        <v>24</v>
      </c>
      <c r="AA8">
        <v>221</v>
      </c>
      <c r="AB8">
        <v>1.06</v>
      </c>
      <c r="AC8">
        <v>3.76</v>
      </c>
      <c r="AD8" s="7">
        <v>61.28</v>
      </c>
      <c r="AE8">
        <v>15</v>
      </c>
      <c r="AF8">
        <v>32.270000000000003</v>
      </c>
      <c r="AG8">
        <v>0.8</v>
      </c>
      <c r="AH8">
        <v>30</v>
      </c>
      <c r="AI8">
        <v>10.8</v>
      </c>
      <c r="AJ8">
        <v>139</v>
      </c>
      <c r="AK8">
        <v>4.59</v>
      </c>
      <c r="AL8">
        <v>102</v>
      </c>
      <c r="AM8">
        <v>86.72</v>
      </c>
      <c r="AN8">
        <v>29.15</v>
      </c>
      <c r="AO8">
        <v>12.41</v>
      </c>
      <c r="AP8">
        <v>23.83</v>
      </c>
      <c r="AQ8" t="s">
        <v>129</v>
      </c>
      <c r="AR8" t="s">
        <v>93</v>
      </c>
      <c r="AS8" t="s">
        <v>130</v>
      </c>
      <c r="AV8" s="7">
        <v>8</v>
      </c>
      <c r="AW8" s="7">
        <v>3</v>
      </c>
      <c r="AX8">
        <v>5</v>
      </c>
      <c r="AY8">
        <v>8</v>
      </c>
      <c r="AZ8">
        <v>4</v>
      </c>
      <c r="BA8">
        <v>6</v>
      </c>
      <c r="BB8">
        <v>4</v>
      </c>
      <c r="BC8" s="4" t="s">
        <v>82</v>
      </c>
      <c r="BD8" s="15" t="s">
        <v>131</v>
      </c>
      <c r="BE8" s="15" t="s">
        <v>117</v>
      </c>
      <c r="BF8" s="15"/>
      <c r="BG8" s="8" t="s">
        <v>132</v>
      </c>
      <c r="BH8" t="s">
        <v>99</v>
      </c>
      <c r="BM8" t="s">
        <v>133</v>
      </c>
      <c r="BN8" s="11" t="s">
        <v>134</v>
      </c>
      <c r="BO8" t="s">
        <v>119</v>
      </c>
      <c r="BR8" s="12">
        <v>285.32948022161196</v>
      </c>
      <c r="BS8" s="12">
        <v>235.42030978670067</v>
      </c>
      <c r="BT8" s="12">
        <v>260.37489500415631</v>
      </c>
      <c r="BU8" s="12">
        <v>107.09471604336491</v>
      </c>
      <c r="BV8" s="12">
        <v>134.1941324187996</v>
      </c>
      <c r="BW8" s="12">
        <v>120.64442423108225</v>
      </c>
      <c r="BX8" s="13">
        <f t="shared" si="7"/>
        <v>2.4155991078271426</v>
      </c>
      <c r="BY8" s="13">
        <f t="shared" si="0"/>
        <v>2.0815072551165015</v>
      </c>
      <c r="BZ8" s="13">
        <f t="shared" si="1"/>
        <v>1.7873187566245474</v>
      </c>
      <c r="CA8" s="13">
        <f t="shared" si="2"/>
        <v>0.73990702796386598</v>
      </c>
      <c r="CB8" s="13">
        <f t="shared" si="3"/>
        <v>0.85866563867658086</v>
      </c>
      <c r="CC8" s="16">
        <v>13.519903797866199</v>
      </c>
      <c r="CD8">
        <v>0.12244974045515888</v>
      </c>
      <c r="CE8" s="14">
        <f t="shared" si="4"/>
        <v>-0.91204213107019205</v>
      </c>
      <c r="CF8">
        <f t="shared" si="5"/>
        <v>-0.37756353200949133</v>
      </c>
      <c r="CG8">
        <f t="shared" si="6"/>
        <v>-0.43816428159369797</v>
      </c>
      <c r="CH8" s="21"/>
      <c r="CI8" s="21"/>
      <c r="CJ8" s="21"/>
      <c r="CK8" s="21"/>
    </row>
    <row r="9" spans="1:89" x14ac:dyDescent="0.25">
      <c r="A9">
        <v>11</v>
      </c>
      <c r="B9" t="s">
        <v>100</v>
      </c>
      <c r="C9" t="s">
        <v>137</v>
      </c>
      <c r="D9">
        <v>2001181605</v>
      </c>
      <c r="E9">
        <v>12058900</v>
      </c>
      <c r="F9">
        <f>(2015-1960)</f>
        <v>55</v>
      </c>
      <c r="G9">
        <v>79</v>
      </c>
      <c r="H9">
        <v>170</v>
      </c>
      <c r="I9" t="s">
        <v>91</v>
      </c>
      <c r="J9" t="s">
        <v>91</v>
      </c>
      <c r="K9" t="s">
        <v>138</v>
      </c>
      <c r="M9">
        <v>68</v>
      </c>
      <c r="N9">
        <v>121</v>
      </c>
      <c r="O9">
        <v>66</v>
      </c>
      <c r="Q9">
        <v>13.4</v>
      </c>
      <c r="R9">
        <v>214</v>
      </c>
      <c r="S9">
        <v>174</v>
      </c>
      <c r="T9">
        <v>148</v>
      </c>
      <c r="U9">
        <v>32</v>
      </c>
      <c r="V9">
        <v>40.700000000000003</v>
      </c>
      <c r="W9">
        <v>13.4</v>
      </c>
      <c r="X9">
        <v>85.3</v>
      </c>
      <c r="Y9">
        <v>28.1</v>
      </c>
      <c r="AA9">
        <v>210</v>
      </c>
      <c r="AB9">
        <v>1.01</v>
      </c>
      <c r="AC9">
        <v>8.5</v>
      </c>
      <c r="AD9" s="7"/>
      <c r="AE9">
        <v>12.63</v>
      </c>
      <c r="AF9">
        <v>27.03</v>
      </c>
      <c r="AG9">
        <v>0.78</v>
      </c>
      <c r="AH9">
        <v>26.6</v>
      </c>
      <c r="AI9">
        <v>10.3</v>
      </c>
      <c r="AJ9">
        <v>135</v>
      </c>
      <c r="AK9">
        <v>3.41</v>
      </c>
      <c r="AL9">
        <v>99</v>
      </c>
      <c r="AM9">
        <v>96.08</v>
      </c>
      <c r="AN9">
        <v>32.33</v>
      </c>
      <c r="AO9">
        <v>54.18</v>
      </c>
      <c r="AP9">
        <v>30.84</v>
      </c>
      <c r="AQ9" t="s">
        <v>139</v>
      </c>
      <c r="AR9" t="s">
        <v>93</v>
      </c>
      <c r="AS9" t="s">
        <v>140</v>
      </c>
      <c r="AU9" t="s">
        <v>141</v>
      </c>
      <c r="AV9" s="7">
        <v>15</v>
      </c>
      <c r="AW9" s="7">
        <v>7</v>
      </c>
      <c r="AX9">
        <v>3</v>
      </c>
      <c r="AZ9">
        <v>1</v>
      </c>
      <c r="BA9">
        <v>0</v>
      </c>
      <c r="BB9">
        <v>0</v>
      </c>
      <c r="BC9" s="4" t="s">
        <v>82</v>
      </c>
      <c r="BD9" s="15" t="s">
        <v>142</v>
      </c>
      <c r="BE9" s="15" t="s">
        <v>143</v>
      </c>
      <c r="BF9" s="15"/>
      <c r="BG9" s="8">
        <v>42041</v>
      </c>
      <c r="BH9" t="s">
        <v>99</v>
      </c>
      <c r="BM9" t="s">
        <v>144</v>
      </c>
      <c r="BN9" s="11" t="s">
        <v>134</v>
      </c>
      <c r="BO9" t="s">
        <v>119</v>
      </c>
      <c r="BP9" s="17">
        <v>19450000000</v>
      </c>
      <c r="BQ9" s="17">
        <v>23400000000</v>
      </c>
      <c r="BR9" s="12">
        <v>84.37671590322006</v>
      </c>
      <c r="BS9" s="12">
        <v>92.304744935321082</v>
      </c>
      <c r="BT9" s="12">
        <v>88.340730419270571</v>
      </c>
      <c r="BU9" s="12">
        <v>85.08608239894852</v>
      </c>
      <c r="BV9" s="12">
        <v>96.681596933057733</v>
      </c>
      <c r="BW9" s="12">
        <v>90.883839666003126</v>
      </c>
      <c r="BX9" s="13">
        <f t="shared" si="7"/>
        <v>1.946160985773032</v>
      </c>
      <c r="BY9" s="13">
        <f t="shared" si="0"/>
        <v>1.9584866668543086</v>
      </c>
      <c r="BZ9" s="13" t="e">
        <f>LOG(AD9)</f>
        <v>#NUM!</v>
      </c>
      <c r="CA9" s="13" t="e">
        <f t="shared" si="2"/>
        <v>#NUM!</v>
      </c>
      <c r="CB9" s="13" t="e">
        <f t="shared" si="3"/>
        <v>#NUM!</v>
      </c>
      <c r="CC9" s="16">
        <v>0.52882702189936903</v>
      </c>
      <c r="CD9">
        <v>4.6431086829987435E-3</v>
      </c>
      <c r="CE9" s="14">
        <f t="shared" si="4"/>
        <v>-2.3331911505198679</v>
      </c>
      <c r="CF9">
        <f t="shared" si="5"/>
        <v>-1.1988685250480984</v>
      </c>
      <c r="CG9">
        <f t="shared" si="6"/>
        <v>-1.1913234795044094</v>
      </c>
      <c r="CH9" s="21"/>
      <c r="CI9" s="21"/>
      <c r="CJ9" s="21"/>
      <c r="CK9" s="21"/>
    </row>
    <row r="10" spans="1:89" ht="15.75" x14ac:dyDescent="0.25">
      <c r="A10">
        <v>12</v>
      </c>
      <c r="B10" t="s">
        <v>100</v>
      </c>
      <c r="C10" t="s">
        <v>145</v>
      </c>
      <c r="D10">
        <v>97028369</v>
      </c>
      <c r="E10">
        <v>12053742</v>
      </c>
      <c r="F10">
        <f>(2015-1932)</f>
        <v>83</v>
      </c>
      <c r="I10" t="s">
        <v>91</v>
      </c>
      <c r="K10" t="s">
        <v>146</v>
      </c>
      <c r="M10">
        <v>64</v>
      </c>
      <c r="N10">
        <v>177</v>
      </c>
      <c r="O10">
        <v>92</v>
      </c>
      <c r="P10">
        <v>113.8</v>
      </c>
      <c r="Q10">
        <v>14.2</v>
      </c>
      <c r="R10">
        <v>117</v>
      </c>
      <c r="S10">
        <v>98</v>
      </c>
      <c r="T10">
        <v>64</v>
      </c>
      <c r="U10">
        <v>32</v>
      </c>
      <c r="V10" s="7">
        <v>42.2</v>
      </c>
      <c r="W10" s="7">
        <v>12.3</v>
      </c>
      <c r="X10" s="7">
        <v>93.2</v>
      </c>
      <c r="Y10" s="7">
        <v>31.3</v>
      </c>
      <c r="Z10" s="7">
        <v>28</v>
      </c>
      <c r="AA10">
        <v>233</v>
      </c>
      <c r="AB10">
        <v>1.06</v>
      </c>
      <c r="AC10">
        <v>14.3</v>
      </c>
      <c r="AD10" s="7">
        <v>2.2000000000000002</v>
      </c>
      <c r="AE10" s="7">
        <v>22.86</v>
      </c>
      <c r="AF10" s="7">
        <v>48.92</v>
      </c>
      <c r="AG10" s="7">
        <v>0.71</v>
      </c>
      <c r="AH10" s="7">
        <v>32.700000000000003</v>
      </c>
      <c r="AI10" s="7">
        <v>12.3</v>
      </c>
      <c r="AJ10" s="7">
        <v>141</v>
      </c>
      <c r="AK10" s="7">
        <v>2.87</v>
      </c>
      <c r="AL10" s="7">
        <v>110</v>
      </c>
      <c r="AM10" s="7">
        <v>59.41</v>
      </c>
      <c r="AN10" s="7">
        <v>19.62</v>
      </c>
      <c r="AO10" s="7">
        <v>12.48</v>
      </c>
      <c r="AP10" s="7">
        <v>19.829999999999998</v>
      </c>
      <c r="AQ10" t="s">
        <v>147</v>
      </c>
      <c r="AV10" s="7">
        <v>15</v>
      </c>
      <c r="AW10" s="7">
        <v>10</v>
      </c>
      <c r="AX10" s="7">
        <v>5</v>
      </c>
      <c r="AY10" s="7">
        <v>10</v>
      </c>
      <c r="AZ10">
        <v>5</v>
      </c>
      <c r="BA10" s="7">
        <v>8</v>
      </c>
      <c r="BB10" s="7">
        <v>4</v>
      </c>
      <c r="BC10" s="4" t="s">
        <v>82</v>
      </c>
      <c r="BD10" s="18" t="s">
        <v>148</v>
      </c>
      <c r="BE10" s="15" t="s">
        <v>149</v>
      </c>
      <c r="BF10" s="15" t="s">
        <v>150</v>
      </c>
      <c r="BG10" s="8">
        <v>42069</v>
      </c>
      <c r="BH10" t="s">
        <v>99</v>
      </c>
      <c r="BM10" t="s">
        <v>151</v>
      </c>
      <c r="BN10" s="11" t="s">
        <v>87</v>
      </c>
      <c r="BO10" t="s">
        <v>88</v>
      </c>
      <c r="BP10" s="17">
        <v>11175000000</v>
      </c>
      <c r="BQ10" s="17">
        <v>13825000000</v>
      </c>
      <c r="BR10" s="12">
        <v>143.42561257121073</v>
      </c>
      <c r="BS10" s="12">
        <v>157.63069950655455</v>
      </c>
      <c r="BT10" s="12">
        <v>150.52815603888263</v>
      </c>
      <c r="BU10" s="12">
        <v>44.758889430102286</v>
      </c>
      <c r="BV10" s="12">
        <v>59.593977000783575</v>
      </c>
      <c r="BW10" s="12">
        <v>52.176433215442927</v>
      </c>
      <c r="BX10" s="13">
        <f t="shared" si="7"/>
        <v>2.1776177415819093</v>
      </c>
      <c r="BY10" s="13">
        <f t="shared" si="0"/>
        <v>1.7174743873783045</v>
      </c>
      <c r="BZ10" s="13">
        <f t="shared" si="1"/>
        <v>0.34242268082220628</v>
      </c>
      <c r="CA10" s="13">
        <f t="shared" si="2"/>
        <v>0.15724645987383287</v>
      </c>
      <c r="CB10" s="13">
        <f t="shared" si="3"/>
        <v>0.19937571316269159</v>
      </c>
      <c r="CC10" s="16">
        <v>2.11404769991913</v>
      </c>
      <c r="CD10">
        <v>1.8476609916398764E-2</v>
      </c>
      <c r="CE10" s="14">
        <f t="shared" si="4"/>
        <v>-1.7333777100456234</v>
      </c>
      <c r="CF10">
        <f t="shared" si="5"/>
        <v>-0.79599723906842712</v>
      </c>
      <c r="CG10">
        <f t="shared" si="6"/>
        <v>-1.0092597146043005</v>
      </c>
      <c r="CH10" s="21"/>
      <c r="CI10" s="21"/>
      <c r="CJ10" s="21"/>
      <c r="CK10" s="21"/>
    </row>
    <row r="11" spans="1:89" x14ac:dyDescent="0.25">
      <c r="A11">
        <v>14</v>
      </c>
      <c r="B11" t="s">
        <v>136</v>
      </c>
      <c r="C11">
        <v>93112314</v>
      </c>
      <c r="D11">
        <v>97032950</v>
      </c>
      <c r="E11">
        <v>12070899</v>
      </c>
      <c r="F11">
        <f>(2015-1945)</f>
        <v>70</v>
      </c>
      <c r="I11" t="s">
        <v>91</v>
      </c>
      <c r="J11" t="s">
        <v>91</v>
      </c>
      <c r="K11" t="s">
        <v>153</v>
      </c>
      <c r="M11">
        <v>59</v>
      </c>
      <c r="N11">
        <v>120</v>
      </c>
      <c r="O11">
        <v>60</v>
      </c>
      <c r="P11">
        <v>216.61</v>
      </c>
      <c r="Q11">
        <v>13.8</v>
      </c>
      <c r="R11">
        <v>121</v>
      </c>
      <c r="S11">
        <v>137</v>
      </c>
      <c r="T11">
        <v>59</v>
      </c>
      <c r="U11">
        <v>34</v>
      </c>
      <c r="V11" s="7">
        <v>39.5</v>
      </c>
      <c r="W11" s="7">
        <v>13.8</v>
      </c>
      <c r="X11" s="7">
        <v>92.9</v>
      </c>
      <c r="Y11" s="7">
        <v>32.6</v>
      </c>
      <c r="AA11">
        <v>179</v>
      </c>
      <c r="AB11">
        <v>1.1000000000000001</v>
      </c>
      <c r="AC11" s="7">
        <v>8.4</v>
      </c>
      <c r="AD11" s="7">
        <v>5.2</v>
      </c>
      <c r="AE11" s="7">
        <v>20.64</v>
      </c>
      <c r="AF11" s="7">
        <v>44.17</v>
      </c>
      <c r="AG11" s="7">
        <v>0.67</v>
      </c>
      <c r="AH11" s="7"/>
      <c r="AI11" s="7">
        <v>8.4</v>
      </c>
      <c r="AJ11" s="7">
        <v>139</v>
      </c>
      <c r="AK11" s="7">
        <v>3.77</v>
      </c>
      <c r="AL11" s="7">
        <v>104</v>
      </c>
      <c r="AM11" s="7">
        <v>74.27</v>
      </c>
      <c r="AN11" s="7">
        <v>33.43</v>
      </c>
      <c r="AO11" s="7"/>
      <c r="AP11" s="7">
        <v>10.52</v>
      </c>
      <c r="AQ11" t="s">
        <v>154</v>
      </c>
      <c r="AV11" s="7">
        <v>12</v>
      </c>
      <c r="AW11" s="7">
        <v>7</v>
      </c>
      <c r="AX11" s="7">
        <v>3</v>
      </c>
      <c r="AY11" s="7">
        <v>1</v>
      </c>
      <c r="AZ11">
        <v>0</v>
      </c>
      <c r="BA11" s="7">
        <v>2</v>
      </c>
      <c r="BB11" s="7">
        <v>1</v>
      </c>
      <c r="BC11" s="4" t="s">
        <v>82</v>
      </c>
      <c r="BD11" s="15" t="s">
        <v>125</v>
      </c>
      <c r="BE11" s="15" t="s">
        <v>106</v>
      </c>
      <c r="BF11" s="15" t="s">
        <v>105</v>
      </c>
      <c r="BG11" s="8">
        <v>42222</v>
      </c>
      <c r="BH11" t="s">
        <v>99</v>
      </c>
      <c r="BM11" t="s">
        <v>155</v>
      </c>
      <c r="BN11" s="11" t="s">
        <v>134</v>
      </c>
      <c r="BO11" t="s">
        <v>156</v>
      </c>
      <c r="BP11" s="17">
        <v>22725000000</v>
      </c>
      <c r="BQ11" s="17">
        <v>23900000000</v>
      </c>
      <c r="BR11" s="12">
        <v>28.776212668754646</v>
      </c>
      <c r="BS11" s="12">
        <v>28.308309057287868</v>
      </c>
      <c r="BT11" s="12">
        <v>28.542260863021255</v>
      </c>
      <c r="BU11" s="12">
        <v>27.448384524775189</v>
      </c>
      <c r="BV11" s="12">
        <v>40.460460231004298</v>
      </c>
      <c r="BW11" s="12">
        <v>33.954422377889742</v>
      </c>
      <c r="BX11" s="13">
        <f t="shared" si="7"/>
        <v>1.4554883710717448</v>
      </c>
      <c r="BY11" s="13">
        <f t="shared" si="0"/>
        <v>1.5308963467824768</v>
      </c>
      <c r="BZ11" s="13">
        <f t="shared" si="1"/>
        <v>0.71600334363479923</v>
      </c>
      <c r="CA11" s="13">
        <f t="shared" si="2"/>
        <v>0.49193340040743311</v>
      </c>
      <c r="CB11" s="13">
        <f t="shared" si="3"/>
        <v>0.46770203948793881</v>
      </c>
      <c r="CC11">
        <v>52.680688906607699</v>
      </c>
      <c r="CD11">
        <v>0.47339532857663635</v>
      </c>
      <c r="CE11" s="14">
        <f t="shared" si="4"/>
        <v>-0.32477603196544746</v>
      </c>
      <c r="CF11">
        <f t="shared" si="5"/>
        <v>-0.22313887106243216</v>
      </c>
      <c r="CG11">
        <f t="shared" si="6"/>
        <v>-0.21214763014363278</v>
      </c>
      <c r="CH11" s="21"/>
      <c r="CI11" s="21"/>
      <c r="CJ11" s="21"/>
      <c r="CK11" s="21"/>
    </row>
    <row r="12" spans="1:89" x14ac:dyDescent="0.25">
      <c r="A12">
        <v>16</v>
      </c>
      <c r="B12" t="s">
        <v>100</v>
      </c>
      <c r="C12" t="s">
        <v>158</v>
      </c>
      <c r="D12">
        <v>97050572</v>
      </c>
      <c r="E12">
        <v>121050572</v>
      </c>
      <c r="F12">
        <f>(2015-1955)</f>
        <v>60</v>
      </c>
      <c r="G12">
        <v>106</v>
      </c>
      <c r="I12" t="s">
        <v>91</v>
      </c>
      <c r="J12" t="s">
        <v>91</v>
      </c>
      <c r="K12" t="s">
        <v>159</v>
      </c>
      <c r="M12">
        <v>72</v>
      </c>
      <c r="N12">
        <v>130</v>
      </c>
      <c r="O12">
        <v>80</v>
      </c>
      <c r="P12">
        <v>91.13</v>
      </c>
      <c r="Q12">
        <v>15.2</v>
      </c>
      <c r="R12">
        <v>89</v>
      </c>
      <c r="S12">
        <v>73</v>
      </c>
      <c r="T12">
        <v>44</v>
      </c>
      <c r="U12">
        <v>30</v>
      </c>
      <c r="V12">
        <v>46.8</v>
      </c>
      <c r="W12">
        <v>15.2</v>
      </c>
      <c r="X12">
        <v>83.3</v>
      </c>
      <c r="Y12">
        <v>27.1</v>
      </c>
      <c r="AA12">
        <v>189</v>
      </c>
      <c r="AB12">
        <v>1.1599999999999999</v>
      </c>
      <c r="AC12">
        <v>7.5</v>
      </c>
      <c r="AD12" s="7"/>
      <c r="AE12">
        <v>13.28</v>
      </c>
      <c r="AF12">
        <v>28.42</v>
      </c>
      <c r="AG12">
        <v>0.82</v>
      </c>
      <c r="AH12">
        <v>33.1</v>
      </c>
      <c r="AI12">
        <v>11.8</v>
      </c>
      <c r="AJ12">
        <v>139.11000000000001</v>
      </c>
      <c r="AK12">
        <v>3.03</v>
      </c>
      <c r="AL12">
        <v>102.52</v>
      </c>
      <c r="AM12">
        <v>53.41</v>
      </c>
      <c r="AN12">
        <v>17.78</v>
      </c>
      <c r="AO12">
        <v>18.420000000000002</v>
      </c>
      <c r="AP12">
        <v>16.41</v>
      </c>
      <c r="AQ12" t="s">
        <v>160</v>
      </c>
      <c r="AV12" s="7">
        <v>15</v>
      </c>
      <c r="AW12" s="7">
        <v>4</v>
      </c>
      <c r="AX12">
        <v>3</v>
      </c>
      <c r="BA12">
        <v>0</v>
      </c>
      <c r="BB12">
        <v>0</v>
      </c>
      <c r="BC12" s="4" t="s">
        <v>82</v>
      </c>
      <c r="BD12" s="15" t="s">
        <v>125</v>
      </c>
      <c r="BE12" s="15" t="s">
        <v>105</v>
      </c>
      <c r="BF12" s="15" t="s">
        <v>161</v>
      </c>
      <c r="BG12" s="8" t="s">
        <v>157</v>
      </c>
      <c r="BH12" t="s">
        <v>99</v>
      </c>
      <c r="BM12" t="s">
        <v>162</v>
      </c>
      <c r="BN12" s="11" t="s">
        <v>87</v>
      </c>
      <c r="BO12" t="s">
        <v>156</v>
      </c>
      <c r="BP12" s="17">
        <v>35750000000</v>
      </c>
      <c r="BQ12" s="17">
        <v>38000000000</v>
      </c>
      <c r="BR12" s="12">
        <v>61.280826094874278</v>
      </c>
      <c r="BS12" s="12">
        <v>60.135395535377754</v>
      </c>
      <c r="BT12" s="12">
        <v>60.70811081512602</v>
      </c>
      <c r="BU12" s="12">
        <v>84.309184196372229</v>
      </c>
      <c r="BV12" s="12">
        <v>58.002185301728339</v>
      </c>
      <c r="BW12" s="12">
        <v>71.15568474905028</v>
      </c>
      <c r="BX12" s="13">
        <f t="shared" si="7"/>
        <v>1.7832467182076224</v>
      </c>
      <c r="BY12" s="13">
        <f t="shared" si="0"/>
        <v>1.8522096023334498</v>
      </c>
      <c r="BZ12" s="13" t="e">
        <f t="shared" si="1"/>
        <v>#NUM!</v>
      </c>
      <c r="CA12" s="13" t="e">
        <f t="shared" si="2"/>
        <v>#NUM!</v>
      </c>
      <c r="CB12" s="13" t="e">
        <f t="shared" si="3"/>
        <v>#NUM!</v>
      </c>
      <c r="CC12">
        <v>24.966971705376601</v>
      </c>
      <c r="CD12">
        <v>0.22612581058137171</v>
      </c>
      <c r="CE12" s="14">
        <f t="shared" si="4"/>
        <v>-0.64564986333661445</v>
      </c>
      <c r="CF12">
        <f t="shared" si="5"/>
        <v>-0.36206423751928746</v>
      </c>
      <c r="CG12">
        <f t="shared" si="6"/>
        <v>-0.34858358499125164</v>
      </c>
      <c r="CH12" s="21"/>
      <c r="CI12" s="21"/>
      <c r="CJ12" s="21"/>
      <c r="CK12" s="21"/>
    </row>
    <row r="13" spans="1:89" x14ac:dyDescent="0.25">
      <c r="A13">
        <v>18</v>
      </c>
      <c r="B13" t="s">
        <v>152</v>
      </c>
      <c r="C13" t="s">
        <v>163</v>
      </c>
      <c r="D13">
        <v>97055803</v>
      </c>
      <c r="E13">
        <v>12088482</v>
      </c>
      <c r="F13">
        <f>(2015-1953)</f>
        <v>62</v>
      </c>
      <c r="I13" t="s">
        <v>93</v>
      </c>
      <c r="J13" t="s">
        <v>93</v>
      </c>
      <c r="L13" t="s">
        <v>93</v>
      </c>
      <c r="M13">
        <v>87</v>
      </c>
      <c r="N13">
        <v>148</v>
      </c>
      <c r="O13">
        <v>83</v>
      </c>
      <c r="P13">
        <v>175.75</v>
      </c>
      <c r="Q13">
        <v>15.6</v>
      </c>
      <c r="R13">
        <v>119</v>
      </c>
      <c r="S13">
        <v>89</v>
      </c>
      <c r="T13">
        <v>68</v>
      </c>
      <c r="U13">
        <v>32</v>
      </c>
      <c r="V13">
        <v>46</v>
      </c>
      <c r="AA13">
        <v>230</v>
      </c>
      <c r="AC13">
        <v>4.5999999999999996</v>
      </c>
      <c r="AD13" s="7">
        <v>8.9</v>
      </c>
      <c r="AV13" s="7"/>
      <c r="AW13" s="7">
        <v>4</v>
      </c>
      <c r="AX13">
        <v>3</v>
      </c>
      <c r="BA13">
        <v>4</v>
      </c>
      <c r="BB13">
        <v>3</v>
      </c>
      <c r="BC13" s="4" t="s">
        <v>95</v>
      </c>
      <c r="BD13" s="15" t="s">
        <v>164</v>
      </c>
      <c r="BE13" s="15"/>
      <c r="BF13" s="15"/>
      <c r="BG13" s="8" t="s">
        <v>157</v>
      </c>
      <c r="BH13" t="s">
        <v>99</v>
      </c>
      <c r="BP13" s="17">
        <v>18125000000</v>
      </c>
      <c r="BQ13" s="17">
        <v>19975000000</v>
      </c>
      <c r="BR13" s="12">
        <v>59.457714830915648</v>
      </c>
      <c r="BS13" s="12">
        <v>46.532136523687846</v>
      </c>
      <c r="BT13" s="12">
        <v>52.994925677301751</v>
      </c>
      <c r="BU13" s="12">
        <v>50.481403537518077</v>
      </c>
      <c r="BV13" s="12">
        <v>52.729569151941227</v>
      </c>
      <c r="BW13" s="12">
        <v>51.605486344729655</v>
      </c>
      <c r="BX13" s="13">
        <f t="shared" si="7"/>
        <v>1.7242342874149468</v>
      </c>
      <c r="BY13" s="13">
        <f t="shared" si="0"/>
        <v>1.7126958753206563</v>
      </c>
      <c r="BZ13" s="13">
        <f t="shared" si="1"/>
        <v>0.9493900066449128</v>
      </c>
      <c r="CA13" s="13">
        <f t="shared" si="2"/>
        <v>0.55061543177423</v>
      </c>
      <c r="CB13" s="13">
        <f t="shared" si="3"/>
        <v>0.5543249215025785</v>
      </c>
      <c r="CC13" s="16">
        <v>0.103523913162359</v>
      </c>
      <c r="CD13">
        <v>1.0092536413061248E-3</v>
      </c>
      <c r="CE13" s="14">
        <f t="shared" si="4"/>
        <v>-2.9959996750151916</v>
      </c>
      <c r="CF13">
        <f t="shared" si="5"/>
        <v>-1.7375827037443592</v>
      </c>
      <c r="CG13">
        <f t="shared" si="6"/>
        <v>-1.7492887781108664</v>
      </c>
      <c r="CH13" s="21"/>
      <c r="CI13" s="21"/>
      <c r="CJ13" s="21"/>
      <c r="CK13" s="21"/>
    </row>
    <row r="14" spans="1:89" x14ac:dyDescent="0.25">
      <c r="A14">
        <v>19</v>
      </c>
      <c r="B14" t="s">
        <v>100</v>
      </c>
      <c r="C14" t="s">
        <v>165</v>
      </c>
      <c r="D14">
        <v>2001183142</v>
      </c>
      <c r="E14">
        <v>12108214</v>
      </c>
      <c r="F14">
        <f>(2015-1938)</f>
        <v>77</v>
      </c>
      <c r="I14" t="s">
        <v>91</v>
      </c>
      <c r="J14" t="s">
        <v>91</v>
      </c>
      <c r="K14" t="s">
        <v>166</v>
      </c>
      <c r="M14">
        <v>40</v>
      </c>
      <c r="N14">
        <v>140</v>
      </c>
      <c r="O14">
        <v>108</v>
      </c>
      <c r="P14">
        <v>103.9</v>
      </c>
      <c r="Q14">
        <v>5.9</v>
      </c>
      <c r="R14">
        <v>175</v>
      </c>
      <c r="S14">
        <v>142</v>
      </c>
      <c r="T14">
        <v>109</v>
      </c>
      <c r="U14">
        <v>39</v>
      </c>
      <c r="V14">
        <v>36.700000000000003</v>
      </c>
      <c r="W14">
        <v>11.9</v>
      </c>
      <c r="X14">
        <v>89.7</v>
      </c>
      <c r="Y14">
        <v>29.1</v>
      </c>
      <c r="AA14">
        <v>129</v>
      </c>
      <c r="AC14">
        <v>6.9</v>
      </c>
      <c r="AD14" s="7">
        <v>8.56</v>
      </c>
      <c r="AE14">
        <v>32.369999999999997</v>
      </c>
      <c r="AF14">
        <v>69.27</v>
      </c>
      <c r="AG14">
        <v>1.5</v>
      </c>
      <c r="AJ14">
        <v>139</v>
      </c>
      <c r="AK14">
        <v>4.1100000000000003</v>
      </c>
      <c r="AL14">
        <v>111</v>
      </c>
      <c r="AM14">
        <v>59.45</v>
      </c>
      <c r="AN14">
        <v>47.2</v>
      </c>
      <c r="AO14">
        <v>16.7</v>
      </c>
      <c r="AP14">
        <v>23.4</v>
      </c>
      <c r="AS14" t="s">
        <v>167</v>
      </c>
      <c r="AV14" s="7">
        <v>12</v>
      </c>
      <c r="AW14" s="7">
        <v>4</v>
      </c>
      <c r="AX14">
        <v>5</v>
      </c>
      <c r="AY14">
        <v>0</v>
      </c>
      <c r="AZ14">
        <v>3</v>
      </c>
      <c r="BA14">
        <v>0</v>
      </c>
      <c r="BB14">
        <v>3</v>
      </c>
      <c r="BC14" s="4" t="s">
        <v>95</v>
      </c>
      <c r="BD14" s="15" t="s">
        <v>168</v>
      </c>
      <c r="BE14" s="15"/>
      <c r="BF14" s="15"/>
      <c r="BG14" s="8" t="s">
        <v>169</v>
      </c>
      <c r="BH14" t="s">
        <v>99</v>
      </c>
      <c r="BR14" s="12"/>
      <c r="BS14" s="12"/>
      <c r="BT14" s="12"/>
      <c r="BU14" s="12"/>
      <c r="BV14" s="12"/>
      <c r="BW14" s="12"/>
      <c r="BX14" s="13" t="e">
        <f>LOG(BT14)</f>
        <v>#NUM!</v>
      </c>
      <c r="BY14" s="13" t="e">
        <f t="shared" si="0"/>
        <v>#NUM!</v>
      </c>
      <c r="BZ14" s="13">
        <f t="shared" si="1"/>
        <v>0.93247376467715326</v>
      </c>
      <c r="CA14" s="13" t="e">
        <f t="shared" si="2"/>
        <v>#NUM!</v>
      </c>
      <c r="CB14" s="13" t="e">
        <f t="shared" si="3"/>
        <v>#NUM!</v>
      </c>
      <c r="CC14">
        <v>35.534072508723703</v>
      </c>
      <c r="CD14">
        <v>0.32751469433745561</v>
      </c>
      <c r="CE14" s="14">
        <f t="shared" si="4"/>
        <v>-0.48476921009507007</v>
      </c>
      <c r="CF14" t="e">
        <f t="shared" si="5"/>
        <v>#NUM!</v>
      </c>
      <c r="CG14" t="e">
        <f t="shared" si="6"/>
        <v>#NUM!</v>
      </c>
      <c r="CH14" s="21"/>
      <c r="CI14" s="21"/>
      <c r="CJ14" s="21"/>
      <c r="CK14" s="21"/>
    </row>
    <row r="15" spans="1:89" x14ac:dyDescent="0.25">
      <c r="A15">
        <v>23</v>
      </c>
      <c r="B15" t="s">
        <v>100</v>
      </c>
      <c r="C15" t="s">
        <v>170</v>
      </c>
      <c r="D15">
        <v>96018152</v>
      </c>
      <c r="E15">
        <v>12147560</v>
      </c>
      <c r="F15">
        <f>(2015-1963)</f>
        <v>52</v>
      </c>
      <c r="G15">
        <v>75</v>
      </c>
      <c r="I15" t="s">
        <v>91</v>
      </c>
      <c r="J15" t="s">
        <v>91</v>
      </c>
      <c r="K15" t="s">
        <v>171</v>
      </c>
      <c r="L15" t="s">
        <v>91</v>
      </c>
      <c r="M15">
        <v>70</v>
      </c>
      <c r="N15">
        <v>181</v>
      </c>
      <c r="O15">
        <v>113</v>
      </c>
      <c r="P15">
        <v>90</v>
      </c>
      <c r="Q15">
        <v>15.2</v>
      </c>
      <c r="R15">
        <v>153</v>
      </c>
      <c r="S15">
        <v>104</v>
      </c>
      <c r="T15">
        <v>91</v>
      </c>
      <c r="U15">
        <v>41</v>
      </c>
      <c r="V15" s="7">
        <v>44</v>
      </c>
      <c r="W15" s="7">
        <v>15.1</v>
      </c>
      <c r="X15" s="7">
        <v>85.5</v>
      </c>
      <c r="Y15" s="7">
        <v>29.2</v>
      </c>
      <c r="Z15">
        <v>3</v>
      </c>
      <c r="AA15">
        <v>113</v>
      </c>
      <c r="AC15">
        <v>10.3</v>
      </c>
      <c r="AD15" s="7"/>
      <c r="AE15" s="7">
        <v>15.67</v>
      </c>
      <c r="AF15" s="7">
        <v>33.47</v>
      </c>
      <c r="AG15" s="7">
        <v>0.78</v>
      </c>
      <c r="AH15" s="7">
        <v>33.200000000000003</v>
      </c>
      <c r="AI15" s="7">
        <v>104</v>
      </c>
      <c r="AJ15" s="7">
        <v>144.08000000000001</v>
      </c>
      <c r="AK15" s="7">
        <v>3.17</v>
      </c>
      <c r="AL15" s="7">
        <v>104.38</v>
      </c>
      <c r="AM15" s="7">
        <v>64.989999999999995</v>
      </c>
      <c r="AN15" s="7">
        <v>17.66</v>
      </c>
      <c r="AO15" s="7">
        <v>26.66</v>
      </c>
      <c r="AP15" s="7">
        <v>20.329999999999998</v>
      </c>
      <c r="AQ15" t="s">
        <v>172</v>
      </c>
      <c r="AV15" s="7">
        <v>15</v>
      </c>
      <c r="AW15" s="7">
        <v>7</v>
      </c>
      <c r="AX15" s="7">
        <v>3</v>
      </c>
      <c r="AY15">
        <v>2</v>
      </c>
      <c r="AZ15" s="7">
        <v>1</v>
      </c>
      <c r="BA15" s="7">
        <v>1</v>
      </c>
      <c r="BB15" s="7">
        <v>2</v>
      </c>
      <c r="BC15" s="4" t="s">
        <v>82</v>
      </c>
      <c r="BD15" s="15" t="s">
        <v>125</v>
      </c>
      <c r="BE15" s="15" t="s">
        <v>173</v>
      </c>
      <c r="BF15" s="15" t="s">
        <v>106</v>
      </c>
      <c r="BG15" s="8">
        <v>42162</v>
      </c>
      <c r="BH15" t="s">
        <v>99</v>
      </c>
      <c r="BM15" t="s">
        <v>174</v>
      </c>
      <c r="BN15" s="11" t="s">
        <v>91</v>
      </c>
      <c r="BO15" t="s">
        <v>119</v>
      </c>
      <c r="BP15" s="17">
        <v>20150000000</v>
      </c>
      <c r="BQ15" s="17">
        <v>22100000000</v>
      </c>
      <c r="BR15" s="12">
        <v>13.740483292314501</v>
      </c>
      <c r="BS15" s="12">
        <v>9.8146299510779116</v>
      </c>
      <c r="BT15" s="12">
        <v>11.777556621696206</v>
      </c>
      <c r="BU15" s="12"/>
      <c r="BV15" s="12"/>
      <c r="BW15" s="12"/>
      <c r="BX15" s="13">
        <f t="shared" si="7"/>
        <v>1.0710552008263068</v>
      </c>
      <c r="BY15" s="13" t="e">
        <f t="shared" si="0"/>
        <v>#NUM!</v>
      </c>
      <c r="BZ15" s="13" t="e">
        <f t="shared" si="1"/>
        <v>#NUM!</v>
      </c>
      <c r="CA15" s="13" t="e">
        <f t="shared" si="2"/>
        <v>#NUM!</v>
      </c>
      <c r="CB15" s="13" t="e">
        <f t="shared" si="3"/>
        <v>#NUM!</v>
      </c>
      <c r="CC15">
        <v>7.2222175261710602</v>
      </c>
      <c r="CD15">
        <v>7.4321148628483533E-2</v>
      </c>
      <c r="CE15" s="14">
        <f t="shared" si="4"/>
        <v>-1.1288875869697788</v>
      </c>
      <c r="CF15">
        <f t="shared" si="5"/>
        <v>-1.0539957101173263</v>
      </c>
      <c r="CG15" t="e">
        <f t="shared" si="6"/>
        <v>#NUM!</v>
      </c>
      <c r="CH15" s="21"/>
      <c r="CI15" s="21"/>
      <c r="CJ15" s="21"/>
      <c r="CK15" s="21"/>
    </row>
    <row r="16" spans="1:89" ht="15.75" x14ac:dyDescent="0.25">
      <c r="A16">
        <v>24</v>
      </c>
      <c r="B16" t="s">
        <v>175</v>
      </c>
      <c r="D16">
        <v>97049968</v>
      </c>
      <c r="E16">
        <v>12146560</v>
      </c>
      <c r="F16">
        <f>(2015-1948)</f>
        <v>67</v>
      </c>
      <c r="I16" t="s">
        <v>91</v>
      </c>
      <c r="K16" t="s">
        <v>176</v>
      </c>
      <c r="M16">
        <v>84</v>
      </c>
      <c r="N16">
        <v>178</v>
      </c>
      <c r="O16">
        <v>123</v>
      </c>
      <c r="P16">
        <v>125.08</v>
      </c>
      <c r="R16">
        <v>162</v>
      </c>
      <c r="S16">
        <v>97</v>
      </c>
      <c r="T16">
        <v>109</v>
      </c>
      <c r="U16">
        <v>32</v>
      </c>
      <c r="V16" s="7">
        <v>44.6</v>
      </c>
      <c r="W16" s="7">
        <v>15.3</v>
      </c>
      <c r="X16" s="7">
        <v>92.3</v>
      </c>
      <c r="Y16" s="7">
        <v>31.7</v>
      </c>
      <c r="AA16" s="7">
        <v>144</v>
      </c>
      <c r="AB16" s="7">
        <v>2.19</v>
      </c>
      <c r="AC16" s="7">
        <v>7.9</v>
      </c>
      <c r="AD16" s="7">
        <v>44.96</v>
      </c>
      <c r="AE16" s="7">
        <v>15.1</v>
      </c>
      <c r="AF16" s="7">
        <v>32.31</v>
      </c>
      <c r="AG16" s="7">
        <v>0.88</v>
      </c>
      <c r="AH16" s="7">
        <v>26.7</v>
      </c>
      <c r="AI16" s="7">
        <v>58</v>
      </c>
      <c r="AJ16" s="7">
        <v>135.72</v>
      </c>
      <c r="AK16" s="7">
        <v>4.58</v>
      </c>
      <c r="AL16" s="7">
        <v>101.9</v>
      </c>
      <c r="AM16" s="7">
        <v>67.28</v>
      </c>
      <c r="AN16" s="7">
        <v>39.090000000000003</v>
      </c>
      <c r="AO16" s="7">
        <v>28.62</v>
      </c>
      <c r="AP16" s="7">
        <v>27.77</v>
      </c>
      <c r="AQ16" t="s">
        <v>177</v>
      </c>
      <c r="AV16" s="7"/>
      <c r="AW16" s="7">
        <v>21</v>
      </c>
      <c r="AX16" s="7">
        <v>5</v>
      </c>
      <c r="AY16">
        <v>18</v>
      </c>
      <c r="AZ16">
        <v>5</v>
      </c>
      <c r="BA16" t="s">
        <v>81</v>
      </c>
      <c r="BB16">
        <v>6</v>
      </c>
      <c r="BC16" s="4" t="s">
        <v>82</v>
      </c>
      <c r="BD16" t="s">
        <v>178</v>
      </c>
      <c r="BE16" t="s">
        <v>179</v>
      </c>
      <c r="BG16" s="8" t="s">
        <v>180</v>
      </c>
      <c r="BH16" s="9" t="s">
        <v>84</v>
      </c>
      <c r="BI16" s="10">
        <v>42228</v>
      </c>
      <c r="BJ16" t="s">
        <v>85</v>
      </c>
      <c r="BM16" t="s">
        <v>181</v>
      </c>
      <c r="BN16" s="11" t="s">
        <v>91</v>
      </c>
      <c r="BO16" t="s">
        <v>88</v>
      </c>
      <c r="BP16" s="17">
        <v>8475000000</v>
      </c>
      <c r="BQ16" s="17">
        <v>9400001000</v>
      </c>
      <c r="BR16" s="12">
        <v>52.475590353313464</v>
      </c>
      <c r="BS16" s="12">
        <v>46.311283444101427</v>
      </c>
      <c r="BT16" s="12">
        <v>49.393436898707449</v>
      </c>
      <c r="BU16" s="12"/>
      <c r="BV16" s="12"/>
      <c r="BW16" s="12"/>
      <c r="BX16" s="13">
        <f t="shared" si="7"/>
        <v>1.6936692463318717</v>
      </c>
      <c r="BY16" s="13" t="e">
        <f t="shared" si="0"/>
        <v>#NUM!</v>
      </c>
      <c r="BZ16" s="13">
        <f t="shared" si="1"/>
        <v>1.6528263025610046</v>
      </c>
      <c r="CA16" s="13">
        <f t="shared" si="2"/>
        <v>0.97588493511391072</v>
      </c>
      <c r="CB16" s="13" t="e">
        <f t="shared" si="3"/>
        <v>#NUM!</v>
      </c>
      <c r="CC16" s="16">
        <v>9.1508809535678193</v>
      </c>
      <c r="CD16">
        <v>8.1974391068708338E-2</v>
      </c>
      <c r="CE16" s="14">
        <f t="shared" si="4"/>
        <v>-1.0863218007212023</v>
      </c>
      <c r="CF16">
        <f t="shared" si="5"/>
        <v>-0.64140138523147006</v>
      </c>
      <c r="CG16" t="e">
        <f t="shared" si="6"/>
        <v>#NUM!</v>
      </c>
      <c r="CH16" s="21"/>
      <c r="CI16" s="21"/>
      <c r="CJ16" s="21"/>
      <c r="CK16" s="21"/>
    </row>
    <row r="17" spans="1:89" x14ac:dyDescent="0.25">
      <c r="A17">
        <v>25</v>
      </c>
      <c r="B17" t="s">
        <v>100</v>
      </c>
      <c r="C17" t="s">
        <v>182</v>
      </c>
      <c r="D17">
        <v>2004245733</v>
      </c>
      <c r="E17">
        <v>12155886</v>
      </c>
      <c r="F17">
        <f>(2015-1937)</f>
        <v>78</v>
      </c>
      <c r="I17" t="s">
        <v>91</v>
      </c>
      <c r="J17" t="s">
        <v>93</v>
      </c>
      <c r="L17" t="s">
        <v>93</v>
      </c>
      <c r="N17">
        <v>189</v>
      </c>
      <c r="O17">
        <v>101</v>
      </c>
      <c r="P17">
        <v>90.2</v>
      </c>
      <c r="Q17">
        <v>5.3</v>
      </c>
      <c r="R17">
        <v>240</v>
      </c>
      <c r="S17">
        <v>133</v>
      </c>
      <c r="T17">
        <v>173</v>
      </c>
      <c r="U17">
        <v>39</v>
      </c>
      <c r="V17">
        <v>44.5</v>
      </c>
      <c r="W17">
        <v>15.1</v>
      </c>
      <c r="X17">
        <v>93.6</v>
      </c>
      <c r="Y17">
        <v>31.7</v>
      </c>
      <c r="AA17">
        <v>224</v>
      </c>
      <c r="AC17">
        <v>7.8</v>
      </c>
      <c r="AD17" s="7"/>
      <c r="AE17">
        <v>13.39</v>
      </c>
      <c r="AF17">
        <v>28.65</v>
      </c>
      <c r="AG17">
        <v>0.83</v>
      </c>
      <c r="AH17">
        <v>27.3</v>
      </c>
      <c r="AJ17">
        <v>136.75</v>
      </c>
      <c r="AK17">
        <v>3.86</v>
      </c>
      <c r="AL17">
        <v>105.59</v>
      </c>
      <c r="AM17">
        <v>79.510000000000005</v>
      </c>
      <c r="AN17">
        <v>32.78</v>
      </c>
      <c r="AO17">
        <v>21.25</v>
      </c>
      <c r="AP17">
        <v>22.1</v>
      </c>
      <c r="AQ17" t="s">
        <v>183</v>
      </c>
      <c r="AR17" t="s">
        <v>184</v>
      </c>
      <c r="AS17" t="s">
        <v>185</v>
      </c>
      <c r="AT17" t="s">
        <v>186</v>
      </c>
      <c r="AU17" t="s">
        <v>187</v>
      </c>
      <c r="AV17" s="7"/>
      <c r="AW17" s="7">
        <v>4</v>
      </c>
      <c r="AX17">
        <v>3</v>
      </c>
      <c r="AY17">
        <v>2</v>
      </c>
      <c r="AZ17">
        <v>1</v>
      </c>
      <c r="BC17" s="4" t="s">
        <v>82</v>
      </c>
      <c r="BD17" s="15" t="s">
        <v>125</v>
      </c>
      <c r="BE17" s="15" t="s">
        <v>126</v>
      </c>
      <c r="BF17" s="15"/>
      <c r="BG17" s="8">
        <v>42192</v>
      </c>
      <c r="BH17" t="s">
        <v>99</v>
      </c>
      <c r="BM17" t="s">
        <v>188</v>
      </c>
      <c r="BN17" s="11" t="s">
        <v>134</v>
      </c>
      <c r="BO17" t="s">
        <v>189</v>
      </c>
      <c r="BR17" s="12"/>
      <c r="BS17" s="12"/>
      <c r="BT17" s="12"/>
      <c r="BU17" s="12"/>
      <c r="BV17" s="12"/>
      <c r="BW17" s="12"/>
      <c r="BX17" s="13" t="e">
        <f t="shared" si="7"/>
        <v>#NUM!</v>
      </c>
      <c r="BY17" s="13" t="e">
        <f t="shared" si="0"/>
        <v>#NUM!</v>
      </c>
      <c r="BZ17" s="13" t="e">
        <f t="shared" si="1"/>
        <v>#NUM!</v>
      </c>
      <c r="CA17" s="13" t="e">
        <f t="shared" si="2"/>
        <v>#NUM!</v>
      </c>
      <c r="CB17" s="13" t="e">
        <f t="shared" si="3"/>
        <v>#NUM!</v>
      </c>
      <c r="CC17" s="16">
        <v>4.1632354056519896</v>
      </c>
      <c r="CD17">
        <v>3.7945830448786425E-2</v>
      </c>
      <c r="CE17" s="14">
        <f t="shared" si="4"/>
        <v>-1.4208359381497395</v>
      </c>
      <c r="CF17" t="e">
        <f t="shared" si="5"/>
        <v>#NUM!</v>
      </c>
      <c r="CG17" t="e">
        <f t="shared" si="6"/>
        <v>#NUM!</v>
      </c>
      <c r="CH17" s="21"/>
      <c r="CI17" s="21"/>
      <c r="CJ17" s="21"/>
      <c r="CK17" s="21"/>
    </row>
    <row r="18" spans="1:89" ht="15.75" x14ac:dyDescent="0.25">
      <c r="A18">
        <v>27</v>
      </c>
      <c r="B18" t="s">
        <v>100</v>
      </c>
      <c r="D18">
        <v>2005285681</v>
      </c>
      <c r="E18">
        <v>12163701</v>
      </c>
      <c r="F18">
        <f>(2015-1944)</f>
        <v>71</v>
      </c>
      <c r="I18" t="s">
        <v>91</v>
      </c>
      <c r="K18" t="s">
        <v>191</v>
      </c>
      <c r="M18">
        <v>93</v>
      </c>
      <c r="N18">
        <v>160</v>
      </c>
      <c r="O18">
        <v>86</v>
      </c>
      <c r="R18">
        <v>175</v>
      </c>
      <c r="S18">
        <v>92</v>
      </c>
      <c r="T18">
        <v>111</v>
      </c>
      <c r="U18">
        <v>45</v>
      </c>
      <c r="V18" s="7">
        <v>32.799999999999997</v>
      </c>
      <c r="W18" s="7">
        <v>11</v>
      </c>
      <c r="X18" s="7">
        <v>8.5</v>
      </c>
      <c r="Y18" s="7">
        <v>38.9</v>
      </c>
      <c r="AA18">
        <v>622</v>
      </c>
      <c r="AC18">
        <v>10.1</v>
      </c>
      <c r="AD18" s="7">
        <v>46.5</v>
      </c>
      <c r="AE18" s="7">
        <v>6.18</v>
      </c>
      <c r="AF18" s="7">
        <v>13.23</v>
      </c>
      <c r="AG18" s="7"/>
      <c r="AH18" s="7">
        <v>45.7</v>
      </c>
      <c r="AI18" s="7">
        <v>12</v>
      </c>
      <c r="AJ18" s="7">
        <v>131.87</v>
      </c>
      <c r="AK18" s="7">
        <v>4</v>
      </c>
      <c r="AL18" s="7">
        <v>98.54</v>
      </c>
      <c r="AM18" s="7">
        <v>106.27</v>
      </c>
      <c r="AN18" s="7">
        <v>68.650000000000006</v>
      </c>
      <c r="AO18" s="7">
        <v>11.43</v>
      </c>
      <c r="AP18" s="7">
        <v>20.47</v>
      </c>
      <c r="AV18" s="7"/>
      <c r="AW18" s="7"/>
      <c r="AX18" s="7"/>
      <c r="BA18" t="s">
        <v>81</v>
      </c>
      <c r="BB18">
        <v>6</v>
      </c>
      <c r="BC18" s="4" t="s">
        <v>95</v>
      </c>
      <c r="BD18" t="s">
        <v>192</v>
      </c>
      <c r="BG18" s="8"/>
      <c r="BH18" s="9" t="s">
        <v>84</v>
      </c>
      <c r="BI18" s="10">
        <v>42244</v>
      </c>
      <c r="BJ18" t="s">
        <v>193</v>
      </c>
      <c r="BR18" s="12">
        <v>243.32411285861059</v>
      </c>
      <c r="BS18" s="12">
        <v>164.94737743354671</v>
      </c>
      <c r="BT18" s="12">
        <v>204.13574514607865</v>
      </c>
      <c r="BU18" s="12">
        <v>44.262197370847488</v>
      </c>
      <c r="BV18" s="12">
        <v>47.909652519824014</v>
      </c>
      <c r="BW18" s="12">
        <v>46.085924945335748</v>
      </c>
      <c r="BX18" s="13">
        <f t="shared" si="7"/>
        <v>2.3099190584174969</v>
      </c>
      <c r="BY18" s="13">
        <f t="shared" si="0"/>
        <v>1.6635683082113903</v>
      </c>
      <c r="BZ18" s="13">
        <f t="shared" si="1"/>
        <v>1.667452952889954</v>
      </c>
      <c r="CA18" s="13">
        <f t="shared" si="2"/>
        <v>0.72186639909032557</v>
      </c>
      <c r="CB18" s="13">
        <f t="shared" si="3"/>
        <v>1.0023351278449999</v>
      </c>
      <c r="CC18">
        <v>14.3998709020295</v>
      </c>
      <c r="CD18">
        <v>0.13735251529368142</v>
      </c>
      <c r="CE18" s="14">
        <f t="shared" si="4"/>
        <v>-0.86216338307149387</v>
      </c>
      <c r="CF18">
        <f t="shared" si="5"/>
        <v>-0.37324398009952509</v>
      </c>
      <c r="CG18">
        <f t="shared" si="6"/>
        <v>-0.51826148575675945</v>
      </c>
      <c r="CH18" s="21"/>
      <c r="CI18" s="21"/>
      <c r="CJ18" s="21"/>
      <c r="CK18" s="21"/>
    </row>
    <row r="19" spans="1:89" x14ac:dyDescent="0.25">
      <c r="A19">
        <v>29</v>
      </c>
      <c r="B19" t="s">
        <v>89</v>
      </c>
      <c r="C19" t="s">
        <v>194</v>
      </c>
      <c r="D19">
        <v>991262286</v>
      </c>
      <c r="E19">
        <v>163600</v>
      </c>
      <c r="F19">
        <f>(2015-1940)</f>
        <v>75</v>
      </c>
      <c r="G19">
        <v>64</v>
      </c>
      <c r="I19" t="s">
        <v>93</v>
      </c>
      <c r="J19" t="s">
        <v>93</v>
      </c>
      <c r="K19" t="s">
        <v>195</v>
      </c>
      <c r="L19" t="s">
        <v>93</v>
      </c>
      <c r="M19">
        <v>54</v>
      </c>
      <c r="N19">
        <v>151</v>
      </c>
      <c r="O19">
        <v>82</v>
      </c>
      <c r="P19">
        <v>82.61</v>
      </c>
      <c r="R19">
        <v>240</v>
      </c>
      <c r="S19">
        <v>171</v>
      </c>
      <c r="T19">
        <v>162</v>
      </c>
      <c r="U19">
        <v>45</v>
      </c>
      <c r="V19" s="7">
        <v>38</v>
      </c>
      <c r="W19" s="7">
        <v>12.9</v>
      </c>
      <c r="X19" s="7">
        <v>92</v>
      </c>
      <c r="Y19" s="7">
        <v>30.9</v>
      </c>
      <c r="Z19">
        <v>3</v>
      </c>
      <c r="AA19" s="7">
        <v>190</v>
      </c>
      <c r="AB19" s="7">
        <v>1.1399999999999999</v>
      </c>
      <c r="AC19" s="7">
        <v>6.7</v>
      </c>
      <c r="AD19" s="7">
        <v>2.54</v>
      </c>
      <c r="AE19" s="7">
        <v>14.05</v>
      </c>
      <c r="AF19" s="7">
        <v>28.3</v>
      </c>
      <c r="AG19" s="7">
        <v>0.8</v>
      </c>
      <c r="AH19" s="7">
        <v>26.8</v>
      </c>
      <c r="AI19" s="7">
        <v>11.6</v>
      </c>
      <c r="AJ19" s="7">
        <v>139.72</v>
      </c>
      <c r="AK19" s="7">
        <v>3.64</v>
      </c>
      <c r="AL19" s="7">
        <v>105.67</v>
      </c>
      <c r="AM19" s="7">
        <v>92.08</v>
      </c>
      <c r="AN19" s="7">
        <v>52.63</v>
      </c>
      <c r="AO19" s="7">
        <v>77</v>
      </c>
      <c r="AP19" s="7">
        <v>75</v>
      </c>
      <c r="AQ19" t="s">
        <v>196</v>
      </c>
      <c r="AV19" s="7">
        <v>15</v>
      </c>
      <c r="AW19" s="19">
        <v>4</v>
      </c>
      <c r="AX19" s="7">
        <v>2</v>
      </c>
      <c r="AY19">
        <v>1</v>
      </c>
      <c r="AZ19">
        <v>1</v>
      </c>
      <c r="BA19">
        <v>4</v>
      </c>
      <c r="BB19">
        <v>1</v>
      </c>
      <c r="BC19" s="4" t="s">
        <v>95</v>
      </c>
      <c r="BD19" s="15" t="s">
        <v>197</v>
      </c>
      <c r="BE19" s="15"/>
      <c r="BF19" s="15"/>
      <c r="BG19" s="8"/>
      <c r="BH19" t="s">
        <v>99</v>
      </c>
      <c r="BP19" s="17">
        <v>7150000000</v>
      </c>
      <c r="BQ19" s="17">
        <v>5375000000</v>
      </c>
      <c r="BR19" s="12">
        <v>83.727967975451691</v>
      </c>
      <c r="BS19" s="12">
        <v>79.037606730522697</v>
      </c>
      <c r="BT19" s="12">
        <v>81.382787352987194</v>
      </c>
      <c r="BU19" s="12">
        <v>10.454389699783553</v>
      </c>
      <c r="BV19" s="12">
        <v>10.340753764044885</v>
      </c>
      <c r="BW19" s="12">
        <v>10.397571731914219</v>
      </c>
      <c r="BX19" s="13">
        <f t="shared" si="7"/>
        <v>1.9105325603180887</v>
      </c>
      <c r="BY19" s="13">
        <f t="shared" si="0"/>
        <v>1.0169319252059601</v>
      </c>
      <c r="BZ19" s="13">
        <f t="shared" si="1"/>
        <v>0.40483371661993806</v>
      </c>
      <c r="CA19" s="13">
        <f t="shared" si="2"/>
        <v>0.21189574311810547</v>
      </c>
      <c r="CB19" s="13">
        <f t="shared" si="3"/>
        <v>0.39809323179419975</v>
      </c>
      <c r="CC19" s="16">
        <v>4.8978498661977303</v>
      </c>
      <c r="CD19">
        <v>4.8157921232642453E-2</v>
      </c>
      <c r="CE19" s="14">
        <f t="shared" si="4"/>
        <v>-1.3173322679436947</v>
      </c>
      <c r="CF19">
        <f t="shared" si="5"/>
        <v>-0.68951050367043687</v>
      </c>
      <c r="CG19">
        <f t="shared" si="6"/>
        <v>-1.2953986744755746</v>
      </c>
      <c r="CH19" s="21"/>
      <c r="CI19" s="21"/>
      <c r="CJ19" s="21"/>
      <c r="CK19" s="21"/>
    </row>
    <row r="20" spans="1:89" x14ac:dyDescent="0.25">
      <c r="A20">
        <v>30</v>
      </c>
      <c r="B20" t="s">
        <v>100</v>
      </c>
      <c r="C20" t="s">
        <v>198</v>
      </c>
      <c r="D20">
        <v>97056906</v>
      </c>
      <c r="E20">
        <v>12175974</v>
      </c>
      <c r="F20">
        <f>(2015-1958)</f>
        <v>57</v>
      </c>
      <c r="I20" t="s">
        <v>91</v>
      </c>
      <c r="J20" t="s">
        <v>91</v>
      </c>
      <c r="K20" t="s">
        <v>199</v>
      </c>
      <c r="L20" t="s">
        <v>93</v>
      </c>
      <c r="M20">
        <v>126</v>
      </c>
      <c r="N20">
        <v>187</v>
      </c>
      <c r="O20">
        <v>122</v>
      </c>
      <c r="P20">
        <v>161.85</v>
      </c>
      <c r="Q20">
        <v>11.3</v>
      </c>
      <c r="R20">
        <v>174</v>
      </c>
      <c r="S20">
        <v>90</v>
      </c>
      <c r="T20">
        <v>18</v>
      </c>
      <c r="U20">
        <v>33</v>
      </c>
      <c r="V20" s="7">
        <v>44</v>
      </c>
      <c r="W20" s="7">
        <v>15.4</v>
      </c>
      <c r="X20" s="7">
        <v>90.3</v>
      </c>
      <c r="Y20" s="7">
        <v>31.6</v>
      </c>
      <c r="Z20" s="7">
        <v>16</v>
      </c>
      <c r="AA20" s="7">
        <v>200</v>
      </c>
      <c r="AB20" s="7">
        <v>1.1000000000000001</v>
      </c>
      <c r="AC20" s="7">
        <v>9.3000000000000007</v>
      </c>
      <c r="AD20" s="7">
        <v>0.87</v>
      </c>
      <c r="AE20" s="7">
        <v>12.14</v>
      </c>
      <c r="AF20" s="7">
        <v>25.98</v>
      </c>
      <c r="AG20" s="7">
        <v>1.05</v>
      </c>
      <c r="AH20" s="7">
        <v>28.7</v>
      </c>
      <c r="AI20" s="7">
        <v>11.2</v>
      </c>
      <c r="AJ20" s="7">
        <v>135.07</v>
      </c>
      <c r="AK20" s="7">
        <v>4.2699999999999996</v>
      </c>
      <c r="AL20" s="7">
        <v>98.12</v>
      </c>
      <c r="AM20" s="7">
        <v>109.9</v>
      </c>
      <c r="AN20" s="7">
        <v>11.61</v>
      </c>
      <c r="AO20" s="7">
        <v>11.99</v>
      </c>
      <c r="AP20" s="7">
        <v>16.03</v>
      </c>
      <c r="AQ20" t="s">
        <v>200</v>
      </c>
      <c r="AV20" s="7">
        <v>15</v>
      </c>
      <c r="AW20" s="7">
        <v>2</v>
      </c>
      <c r="AX20" s="7">
        <v>2</v>
      </c>
      <c r="AY20">
        <v>2</v>
      </c>
      <c r="AZ20">
        <v>2</v>
      </c>
      <c r="BA20" s="7">
        <v>2</v>
      </c>
      <c r="BB20" s="7">
        <v>3</v>
      </c>
      <c r="BC20" s="4" t="s">
        <v>95</v>
      </c>
      <c r="BD20" s="15" t="s">
        <v>201</v>
      </c>
      <c r="BE20" s="15" t="s">
        <v>202</v>
      </c>
      <c r="BF20" s="15" t="s">
        <v>203</v>
      </c>
      <c r="BG20" s="8" t="s">
        <v>204</v>
      </c>
      <c r="BH20" t="s">
        <v>99</v>
      </c>
      <c r="BP20" s="17">
        <v>21900000000</v>
      </c>
      <c r="BQ20" s="17">
        <v>23550000000</v>
      </c>
      <c r="BR20" s="12">
        <v>78.996533029690198</v>
      </c>
      <c r="BS20" s="12">
        <v>76.863345475282728</v>
      </c>
      <c r="BT20" s="12">
        <v>77.929939252486463</v>
      </c>
      <c r="BU20" s="12">
        <v>5.2498050301282744</v>
      </c>
      <c r="BV20" s="12">
        <v>5.9941801729330839</v>
      </c>
      <c r="BW20" s="12">
        <v>5.6219926015306791</v>
      </c>
      <c r="BX20" s="13">
        <f t="shared" si="7"/>
        <v>1.8917043377004916</v>
      </c>
      <c r="BY20" s="13">
        <f t="shared" si="0"/>
        <v>0.74989026974589457</v>
      </c>
      <c r="BZ20" s="13">
        <f t="shared" si="1"/>
        <v>-6.0480747381381476E-2</v>
      </c>
      <c r="CA20" s="13">
        <f t="shared" si="2"/>
        <v>-3.1971564570656086E-2</v>
      </c>
      <c r="CB20" s="13">
        <f t="shared" si="3"/>
        <v>-8.0652796577659003E-2</v>
      </c>
      <c r="CC20" s="16">
        <v>0.68348269780373605</v>
      </c>
      <c r="CD20">
        <v>6.0753064369023771E-3</v>
      </c>
      <c r="CE20" s="14">
        <f t="shared" si="4"/>
        <v>-2.2164318114746147</v>
      </c>
      <c r="CF20">
        <f t="shared" si="5"/>
        <v>-1.1716586822277173</v>
      </c>
      <c r="CG20">
        <f t="shared" si="6"/>
        <v>-2.9556748512361253</v>
      </c>
      <c r="CH20" s="21"/>
      <c r="CI20" s="21"/>
      <c r="CJ20" s="21"/>
      <c r="CK20" s="21"/>
    </row>
    <row r="21" spans="1:89" x14ac:dyDescent="0.25">
      <c r="A21">
        <v>31</v>
      </c>
      <c r="B21" t="s">
        <v>89</v>
      </c>
      <c r="C21" t="s">
        <v>205</v>
      </c>
      <c r="D21">
        <v>2001178579</v>
      </c>
      <c r="E21">
        <v>12167123</v>
      </c>
      <c r="F21">
        <f>(2015-1943)</f>
        <v>72</v>
      </c>
      <c r="I21" t="s">
        <v>93</v>
      </c>
      <c r="J21" t="s">
        <v>93</v>
      </c>
      <c r="K21" t="s">
        <v>206</v>
      </c>
      <c r="N21">
        <v>120</v>
      </c>
      <c r="O21">
        <v>71</v>
      </c>
      <c r="P21">
        <v>105</v>
      </c>
      <c r="Q21">
        <v>6.2</v>
      </c>
      <c r="R21">
        <v>108</v>
      </c>
      <c r="S21">
        <v>96</v>
      </c>
      <c r="T21">
        <v>66</v>
      </c>
      <c r="U21">
        <v>23</v>
      </c>
      <c r="V21">
        <v>42</v>
      </c>
      <c r="W21">
        <v>14.1</v>
      </c>
      <c r="X21">
        <v>88.8</v>
      </c>
      <c r="Y21">
        <v>29.8</v>
      </c>
      <c r="AA21">
        <v>333</v>
      </c>
      <c r="AB21">
        <v>1.23</v>
      </c>
      <c r="AC21">
        <v>10</v>
      </c>
      <c r="AD21" s="7">
        <v>6.7</v>
      </c>
      <c r="AE21">
        <v>11.2</v>
      </c>
      <c r="AF21">
        <v>24</v>
      </c>
      <c r="AG21">
        <v>1</v>
      </c>
      <c r="AH21">
        <v>34.4</v>
      </c>
      <c r="AI21">
        <v>12.5</v>
      </c>
      <c r="AJ21">
        <v>140</v>
      </c>
      <c r="AK21">
        <v>4.2</v>
      </c>
      <c r="AL21">
        <v>102</v>
      </c>
      <c r="AM21">
        <v>145</v>
      </c>
      <c r="AN21">
        <v>63</v>
      </c>
      <c r="AO21">
        <v>33</v>
      </c>
      <c r="AP21">
        <v>27</v>
      </c>
      <c r="AS21" t="s">
        <v>207</v>
      </c>
      <c r="AV21" s="7"/>
      <c r="AW21" s="7">
        <v>2</v>
      </c>
      <c r="AX21">
        <v>2</v>
      </c>
      <c r="AY21">
        <v>0</v>
      </c>
      <c r="AZ21">
        <v>0</v>
      </c>
      <c r="BA21">
        <v>1</v>
      </c>
      <c r="BB21">
        <v>1</v>
      </c>
      <c r="BC21" s="4" t="s">
        <v>95</v>
      </c>
      <c r="BD21" s="15" t="s">
        <v>208</v>
      </c>
      <c r="BE21" s="15"/>
      <c r="BF21" s="15"/>
      <c r="BG21" s="8" t="s">
        <v>204</v>
      </c>
      <c r="BH21" t="s">
        <v>99</v>
      </c>
      <c r="BP21" s="17">
        <v>24675000000</v>
      </c>
      <c r="BQ21" s="17">
        <v>25500000000</v>
      </c>
      <c r="BR21" s="12">
        <v>66.718766970143506</v>
      </c>
      <c r="BS21" s="12">
        <v>53.37501357611481</v>
      </c>
      <c r="BT21" s="12">
        <v>60.046890273129158</v>
      </c>
      <c r="BU21" s="12">
        <v>33.230944017070442</v>
      </c>
      <c r="BV21" s="12">
        <v>29.538614239280175</v>
      </c>
      <c r="BW21" s="12">
        <v>31.38477912817531</v>
      </c>
      <c r="BX21" s="13">
        <f t="shared" si="7"/>
        <v>1.7784905209447426</v>
      </c>
      <c r="BY21" s="13">
        <f t="shared" si="0"/>
        <v>1.4967190766301197</v>
      </c>
      <c r="BZ21" s="13">
        <f t="shared" si="1"/>
        <v>0.82607480270082645</v>
      </c>
      <c r="CA21" s="13">
        <f t="shared" si="2"/>
        <v>0.46448085776808729</v>
      </c>
      <c r="CB21" s="13">
        <f t="shared" si="3"/>
        <v>0.55192374814968181</v>
      </c>
      <c r="CC21">
        <v>114.28888038272601</v>
      </c>
      <c r="CD21">
        <v>1.0019259155446913</v>
      </c>
      <c r="CE21" s="14">
        <f t="shared" si="4"/>
        <v>8.3561009447125924E-4</v>
      </c>
      <c r="CF21">
        <f t="shared" si="5"/>
        <v>4.6984230988612706E-4</v>
      </c>
      <c r="CG21">
        <f t="shared" si="6"/>
        <v>5.5829454405875885E-4</v>
      </c>
      <c r="CH21" s="21"/>
      <c r="CI21" s="21"/>
      <c r="CJ21" s="21"/>
      <c r="CK21" s="21"/>
    </row>
    <row r="22" spans="1:89" x14ac:dyDescent="0.25">
      <c r="A22">
        <v>34</v>
      </c>
      <c r="B22" t="s">
        <v>100</v>
      </c>
      <c r="C22">
        <v>97795518</v>
      </c>
      <c r="D22">
        <v>2013440164</v>
      </c>
      <c r="E22">
        <v>12183481</v>
      </c>
      <c r="F22">
        <f>(2015-1944)</f>
        <v>71</v>
      </c>
      <c r="G22">
        <v>71</v>
      </c>
      <c r="H22">
        <v>164</v>
      </c>
      <c r="I22" t="s">
        <v>91</v>
      </c>
      <c r="J22" t="s">
        <v>91</v>
      </c>
      <c r="K22" t="s">
        <v>209</v>
      </c>
      <c r="L22" t="s">
        <v>93</v>
      </c>
      <c r="M22">
        <v>69</v>
      </c>
      <c r="N22">
        <v>139</v>
      </c>
      <c r="O22">
        <v>69</v>
      </c>
      <c r="P22">
        <v>201.05</v>
      </c>
      <c r="Q22">
        <v>7.8</v>
      </c>
      <c r="R22">
        <v>116</v>
      </c>
      <c r="S22">
        <v>96</v>
      </c>
      <c r="T22">
        <v>59</v>
      </c>
      <c r="U22">
        <v>39</v>
      </c>
      <c r="V22">
        <v>43</v>
      </c>
      <c r="W22">
        <v>14.4</v>
      </c>
      <c r="X22">
        <v>90.1</v>
      </c>
      <c r="Y22">
        <v>29.9</v>
      </c>
      <c r="Z22">
        <v>5</v>
      </c>
      <c r="AA22">
        <v>206</v>
      </c>
      <c r="AC22">
        <v>9.3000000000000007</v>
      </c>
      <c r="AD22" s="7">
        <v>1.04</v>
      </c>
      <c r="AE22">
        <v>15.84</v>
      </c>
      <c r="AF22">
        <v>33.9</v>
      </c>
      <c r="AG22">
        <v>1.03</v>
      </c>
      <c r="AJ22">
        <v>144.21</v>
      </c>
      <c r="AK22">
        <v>5.1100000000000003</v>
      </c>
      <c r="AL22">
        <v>105.53</v>
      </c>
      <c r="AM22">
        <v>85.29</v>
      </c>
      <c r="AN22">
        <v>31.96</v>
      </c>
      <c r="AO22">
        <v>16.66</v>
      </c>
      <c r="AP22">
        <v>17.239999999999998</v>
      </c>
      <c r="AQ22" t="s">
        <v>210</v>
      </c>
      <c r="AR22" t="s">
        <v>211</v>
      </c>
      <c r="AS22" t="s">
        <v>212</v>
      </c>
      <c r="AU22" t="s">
        <v>213</v>
      </c>
      <c r="AV22" s="7">
        <v>15</v>
      </c>
      <c r="AW22" s="7">
        <v>4</v>
      </c>
      <c r="AX22">
        <v>4</v>
      </c>
      <c r="AY22">
        <v>0</v>
      </c>
      <c r="AZ22">
        <v>2</v>
      </c>
      <c r="BA22">
        <v>0</v>
      </c>
      <c r="BB22">
        <v>2</v>
      </c>
      <c r="BC22" s="4" t="s">
        <v>82</v>
      </c>
      <c r="BD22" s="15" t="s">
        <v>190</v>
      </c>
      <c r="BE22" s="15" t="s">
        <v>105</v>
      </c>
      <c r="BF22" s="15" t="s">
        <v>214</v>
      </c>
      <c r="BG22" s="8" t="s">
        <v>215</v>
      </c>
      <c r="BH22" t="s">
        <v>99</v>
      </c>
      <c r="BM22" t="s">
        <v>216</v>
      </c>
      <c r="BN22" s="11" t="s">
        <v>93</v>
      </c>
      <c r="BR22" s="12"/>
      <c r="BS22" s="12"/>
      <c r="BT22" s="12"/>
      <c r="BU22" s="12"/>
      <c r="BV22" s="12"/>
      <c r="BW22" s="12"/>
      <c r="BX22" s="13" t="e">
        <f t="shared" si="7"/>
        <v>#NUM!</v>
      </c>
      <c r="BY22" s="13" t="e">
        <f t="shared" si="0"/>
        <v>#NUM!</v>
      </c>
      <c r="BZ22" s="13">
        <f t="shared" si="1"/>
        <v>1.703333929878037E-2</v>
      </c>
      <c r="CA22" s="13" t="e">
        <f t="shared" si="2"/>
        <v>#NUM!</v>
      </c>
      <c r="CB22" s="13" t="e">
        <f t="shared" si="3"/>
        <v>#NUM!</v>
      </c>
      <c r="CC22">
        <v>34.1384176856401</v>
      </c>
      <c r="CD22">
        <v>0.30251123409027042</v>
      </c>
      <c r="CE22" s="14">
        <f t="shared" si="4"/>
        <v>-0.51925849270466673</v>
      </c>
      <c r="CF22" t="e">
        <f t="shared" si="5"/>
        <v>#NUM!</v>
      </c>
      <c r="CG22" t="e">
        <f t="shared" si="6"/>
        <v>#NUM!</v>
      </c>
      <c r="CH22" s="21"/>
      <c r="CI22" s="21"/>
      <c r="CJ22" s="21"/>
      <c r="CK22" s="21"/>
    </row>
    <row r="23" spans="1:89" x14ac:dyDescent="0.25">
      <c r="A23">
        <v>36</v>
      </c>
      <c r="B23" t="s">
        <v>100</v>
      </c>
      <c r="C23" t="s">
        <v>217</v>
      </c>
      <c r="D23">
        <v>2000165080</v>
      </c>
      <c r="E23">
        <v>12192394</v>
      </c>
      <c r="F23">
        <v>73</v>
      </c>
      <c r="I23" t="s">
        <v>91</v>
      </c>
      <c r="M23">
        <v>107</v>
      </c>
      <c r="N23">
        <v>186</v>
      </c>
      <c r="O23">
        <v>125</v>
      </c>
      <c r="P23">
        <v>132.88</v>
      </c>
      <c r="R23">
        <v>108</v>
      </c>
      <c r="S23">
        <v>147</v>
      </c>
      <c r="T23">
        <v>62</v>
      </c>
      <c r="U23">
        <v>18</v>
      </c>
      <c r="V23">
        <v>51.4</v>
      </c>
      <c r="W23">
        <v>17.8</v>
      </c>
      <c r="X23">
        <v>84.4</v>
      </c>
      <c r="Y23">
        <v>29.2</v>
      </c>
      <c r="AA23">
        <v>282</v>
      </c>
      <c r="AB23">
        <v>1.3</v>
      </c>
      <c r="AC23">
        <v>10.6</v>
      </c>
      <c r="AD23" s="7"/>
      <c r="AE23">
        <v>14.61</v>
      </c>
      <c r="AF23">
        <v>31.27</v>
      </c>
      <c r="AG23">
        <v>0.87</v>
      </c>
      <c r="AH23">
        <v>32.799999999999997</v>
      </c>
      <c r="AI23">
        <v>13.2</v>
      </c>
      <c r="AJ23">
        <v>137.37</v>
      </c>
      <c r="AK23">
        <v>3.78</v>
      </c>
      <c r="AL23">
        <v>102.98</v>
      </c>
      <c r="AM23">
        <v>73.819999999999993</v>
      </c>
      <c r="AN23">
        <v>21.1</v>
      </c>
      <c r="AO23">
        <v>37.549999999999997</v>
      </c>
      <c r="AP23">
        <v>25.47</v>
      </c>
      <c r="AQ23" t="s">
        <v>218</v>
      </c>
      <c r="AR23" t="s">
        <v>219</v>
      </c>
      <c r="AS23" t="s">
        <v>220</v>
      </c>
      <c r="AV23" s="7"/>
      <c r="AW23" s="7">
        <v>2</v>
      </c>
      <c r="AX23">
        <v>4</v>
      </c>
      <c r="AY23">
        <v>0</v>
      </c>
      <c r="AZ23">
        <v>0</v>
      </c>
      <c r="BA23">
        <v>0</v>
      </c>
      <c r="BB23">
        <v>0</v>
      </c>
      <c r="BC23" s="4" t="s">
        <v>82</v>
      </c>
      <c r="BD23" s="15" t="s">
        <v>221</v>
      </c>
      <c r="BE23" s="15" t="s">
        <v>222</v>
      </c>
      <c r="BF23" s="15" t="s">
        <v>223</v>
      </c>
      <c r="BG23" s="8">
        <v>42206</v>
      </c>
      <c r="BH23" t="s">
        <v>99</v>
      </c>
      <c r="BM23" t="s">
        <v>224</v>
      </c>
      <c r="BN23" s="11" t="s">
        <v>91</v>
      </c>
      <c r="BO23" t="s">
        <v>119</v>
      </c>
      <c r="BR23" s="12">
        <v>36.276045575699001</v>
      </c>
      <c r="BS23" s="12">
        <v>33.282389628432718</v>
      </c>
      <c r="BT23" s="12">
        <v>34.779217602065856</v>
      </c>
      <c r="BU23" s="12">
        <v>9.2238630614849111</v>
      </c>
      <c r="BV23" s="12">
        <v>8.2212689615596624</v>
      </c>
      <c r="BW23" s="12">
        <v>8.7225660115222858</v>
      </c>
      <c r="BX23" s="13">
        <f t="shared" si="7"/>
        <v>1.5413198078297927</v>
      </c>
      <c r="BY23" s="13">
        <f t="shared" si="0"/>
        <v>0.94064426483054009</v>
      </c>
      <c r="BZ23" s="13" t="e">
        <f t="shared" si="1"/>
        <v>#NUM!</v>
      </c>
      <c r="CA23" s="13" t="e">
        <f t="shared" si="2"/>
        <v>#NUM!</v>
      </c>
      <c r="CB23" s="13" t="e">
        <f t="shared" si="3"/>
        <v>#NUM!</v>
      </c>
      <c r="CC23" s="16">
        <v>63.357695358048403</v>
      </c>
      <c r="CD23">
        <v>0.58209403125831927</v>
      </c>
      <c r="CE23" s="14">
        <f t="shared" si="4"/>
        <v>-0.23500685391021622</v>
      </c>
      <c r="CF23">
        <f t="shared" si="5"/>
        <v>-0.15247118262958698</v>
      </c>
      <c r="CG23">
        <f t="shared" si="6"/>
        <v>-0.24983605672921785</v>
      </c>
      <c r="CH23" s="21"/>
      <c r="CI23" s="21"/>
      <c r="CJ23" s="21"/>
      <c r="CK23" s="21"/>
    </row>
    <row r="24" spans="1:89" x14ac:dyDescent="0.25">
      <c r="A24">
        <v>37</v>
      </c>
      <c r="B24" t="s">
        <v>100</v>
      </c>
      <c r="C24" t="s">
        <v>225</v>
      </c>
      <c r="D24">
        <v>2005272962</v>
      </c>
      <c r="E24">
        <v>12184066</v>
      </c>
      <c r="F24">
        <v>85</v>
      </c>
      <c r="N24">
        <v>130</v>
      </c>
      <c r="O24">
        <v>76</v>
      </c>
      <c r="P24">
        <v>167.47</v>
      </c>
      <c r="Q24">
        <v>5.7</v>
      </c>
      <c r="R24">
        <v>108</v>
      </c>
      <c r="S24">
        <v>57</v>
      </c>
      <c r="T24">
        <v>60</v>
      </c>
      <c r="U24">
        <v>36</v>
      </c>
      <c r="V24">
        <v>42.1</v>
      </c>
      <c r="W24">
        <v>14.1</v>
      </c>
      <c r="X24">
        <v>98.2</v>
      </c>
      <c r="Y24">
        <v>33</v>
      </c>
      <c r="AA24">
        <v>211</v>
      </c>
      <c r="AB24">
        <v>1.26</v>
      </c>
      <c r="AC24">
        <v>11.8</v>
      </c>
      <c r="AD24">
        <v>2.86</v>
      </c>
      <c r="AE24">
        <v>36.19</v>
      </c>
      <c r="AF24">
        <v>77.45</v>
      </c>
      <c r="AG24">
        <v>1.86</v>
      </c>
      <c r="AH24">
        <v>51</v>
      </c>
      <c r="AI24">
        <v>12.8</v>
      </c>
      <c r="AJ24">
        <v>141.91999999999999</v>
      </c>
      <c r="AK24">
        <v>4.1399999999999997</v>
      </c>
      <c r="AL24">
        <v>108.48</v>
      </c>
      <c r="AM24">
        <v>67.150000000000006</v>
      </c>
      <c r="AN24">
        <v>27.15</v>
      </c>
      <c r="AO24">
        <v>26.88</v>
      </c>
      <c r="AP24">
        <v>23.87</v>
      </c>
      <c r="AQ24" t="s">
        <v>226</v>
      </c>
      <c r="AR24" t="s">
        <v>227</v>
      </c>
      <c r="AV24" s="7">
        <v>11</v>
      </c>
      <c r="AW24" s="7"/>
      <c r="AX24">
        <v>5</v>
      </c>
      <c r="BA24">
        <v>12</v>
      </c>
      <c r="BB24">
        <v>5</v>
      </c>
      <c r="BC24" s="4" t="s">
        <v>82</v>
      </c>
      <c r="BD24" s="15" t="s">
        <v>228</v>
      </c>
      <c r="BE24" s="15" t="s">
        <v>135</v>
      </c>
      <c r="BF24" s="15" t="s">
        <v>229</v>
      </c>
      <c r="BG24" s="8">
        <v>42204</v>
      </c>
      <c r="BH24" t="s">
        <v>99</v>
      </c>
      <c r="BM24" t="s">
        <v>230</v>
      </c>
      <c r="BN24" s="11" t="s">
        <v>91</v>
      </c>
      <c r="BO24" t="s">
        <v>88</v>
      </c>
      <c r="BR24" s="12">
        <v>422.79547092771963</v>
      </c>
      <c r="BS24" s="12">
        <v>392.80229165873368</v>
      </c>
      <c r="BT24" s="12">
        <v>407.79888129322666</v>
      </c>
      <c r="BU24" s="12">
        <v>44.796570528429619</v>
      </c>
      <c r="BV24" s="12">
        <v>47.196385613802327</v>
      </c>
      <c r="BW24" s="12">
        <v>45.996478071115973</v>
      </c>
      <c r="BX24" s="13">
        <f t="shared" si="7"/>
        <v>2.6104460300521142</v>
      </c>
      <c r="BY24" s="13">
        <f t="shared" si="0"/>
        <v>1.6627245792285932</v>
      </c>
      <c r="BZ24" s="13">
        <f t="shared" si="1"/>
        <v>0.456366033129043</v>
      </c>
      <c r="CA24" s="13">
        <f t="shared" si="2"/>
        <v>0.17482301027304986</v>
      </c>
      <c r="CB24" s="13">
        <f t="shared" si="3"/>
        <v>0.27446880790128819</v>
      </c>
      <c r="CC24" s="16">
        <v>41.744564650413203</v>
      </c>
      <c r="CD24">
        <v>0.39424906690287881</v>
      </c>
      <c r="CE24" s="14">
        <f t="shared" si="4"/>
        <v>-0.40422932587327731</v>
      </c>
      <c r="CF24">
        <f t="shared" si="5"/>
        <v>-0.15485067349398807</v>
      </c>
      <c r="CG24">
        <f t="shared" si="6"/>
        <v>-0.24311261824301414</v>
      </c>
      <c r="CH24" s="21"/>
      <c r="CI24" s="21"/>
      <c r="CJ24" s="21"/>
      <c r="CK24" s="21"/>
    </row>
    <row r="25" spans="1:89" x14ac:dyDescent="0.25">
      <c r="A25">
        <v>39</v>
      </c>
      <c r="B25" t="s">
        <v>100</v>
      </c>
      <c r="C25" t="s">
        <v>231</v>
      </c>
      <c r="D25">
        <v>2000157183</v>
      </c>
      <c r="E25">
        <v>12199306</v>
      </c>
      <c r="F25">
        <v>62</v>
      </c>
      <c r="M25">
        <v>91</v>
      </c>
      <c r="N25">
        <v>141</v>
      </c>
      <c r="O25">
        <v>101</v>
      </c>
      <c r="P25">
        <v>95.75</v>
      </c>
      <c r="Q25">
        <v>6.6</v>
      </c>
      <c r="R25">
        <v>172</v>
      </c>
      <c r="S25">
        <v>75</v>
      </c>
      <c r="T25">
        <v>100</v>
      </c>
      <c r="U25">
        <v>58</v>
      </c>
      <c r="V25">
        <v>39</v>
      </c>
      <c r="W25">
        <v>13.4</v>
      </c>
      <c r="X25">
        <v>95.1</v>
      </c>
      <c r="Y25">
        <v>32.5</v>
      </c>
      <c r="Z25">
        <v>18</v>
      </c>
      <c r="AA25">
        <v>322</v>
      </c>
      <c r="AB25">
        <v>1</v>
      </c>
      <c r="AC25">
        <v>7.9</v>
      </c>
      <c r="AD25">
        <v>3.1</v>
      </c>
      <c r="AE25">
        <v>16.7</v>
      </c>
      <c r="AF25">
        <v>35.74</v>
      </c>
      <c r="AG25">
        <v>0.64</v>
      </c>
      <c r="AH25">
        <v>29.3</v>
      </c>
      <c r="AI25">
        <v>10.199999999999999</v>
      </c>
      <c r="AJ25">
        <v>139.05000000000001</v>
      </c>
      <c r="AK25">
        <v>4.0999999999999996</v>
      </c>
      <c r="AL25">
        <v>107.39</v>
      </c>
      <c r="AM25">
        <v>80.95</v>
      </c>
      <c r="AN25">
        <v>20</v>
      </c>
      <c r="AO25">
        <v>17.7</v>
      </c>
      <c r="AP25">
        <v>23.13</v>
      </c>
      <c r="AQ25" t="s">
        <v>232</v>
      </c>
      <c r="AV25" s="7"/>
      <c r="AW25" s="7">
        <v>6</v>
      </c>
      <c r="AX25">
        <v>4</v>
      </c>
      <c r="AY25">
        <v>0</v>
      </c>
      <c r="AZ25">
        <v>1</v>
      </c>
      <c r="BA25">
        <v>0</v>
      </c>
      <c r="BB25">
        <v>1</v>
      </c>
      <c r="BC25" s="4" t="s">
        <v>95</v>
      </c>
      <c r="BD25" s="15" t="s">
        <v>233</v>
      </c>
      <c r="BE25" s="15" t="s">
        <v>234</v>
      </c>
      <c r="BF25" s="15"/>
      <c r="BG25" s="8"/>
      <c r="BH25" t="s">
        <v>99</v>
      </c>
      <c r="BR25" s="12">
        <v>60.336516656107015</v>
      </c>
      <c r="BS25" s="12">
        <v>55.346977533755783</v>
      </c>
      <c r="BT25" s="12">
        <v>57.841747094931399</v>
      </c>
      <c r="BU25" s="12">
        <v>6.4179907444766222</v>
      </c>
      <c r="BV25" s="12">
        <v>7.9961852106232181</v>
      </c>
      <c r="BW25" s="12">
        <v>7.2070879775499197</v>
      </c>
      <c r="BX25" s="13">
        <f t="shared" si="7"/>
        <v>1.7622414022364912</v>
      </c>
      <c r="BY25" s="13">
        <f t="shared" si="0"/>
        <v>0.85775982356232217</v>
      </c>
      <c r="BZ25" s="13">
        <f t="shared" si="1"/>
        <v>0.49136169383427269</v>
      </c>
      <c r="CA25" s="13">
        <f t="shared" si="2"/>
        <v>0.27882768683715919</v>
      </c>
      <c r="CB25" s="13">
        <f t="shared" si="3"/>
        <v>0.57284298044366477</v>
      </c>
      <c r="CC25" s="16">
        <v>2.8099982414887799</v>
      </c>
      <c r="CD25">
        <v>2.7072882245897812E-2</v>
      </c>
      <c r="CE25" s="14">
        <f t="shared" si="4"/>
        <v>-1.5674655057051237</v>
      </c>
      <c r="CF25">
        <f t="shared" si="5"/>
        <v>-0.88947263622102279</v>
      </c>
      <c r="CG25">
        <f t="shared" si="6"/>
        <v>-1.82739440883971</v>
      </c>
      <c r="CH25" s="21"/>
      <c r="CI25" s="21"/>
      <c r="CJ25" s="21"/>
      <c r="CK25" s="21"/>
    </row>
    <row r="26" spans="1:89" x14ac:dyDescent="0.25">
      <c r="A26">
        <v>40</v>
      </c>
      <c r="B26" t="s">
        <v>100</v>
      </c>
      <c r="C26" t="s">
        <v>235</v>
      </c>
      <c r="D26">
        <v>2002194864</v>
      </c>
      <c r="E26">
        <v>12213770</v>
      </c>
      <c r="F26">
        <v>73</v>
      </c>
      <c r="I26" t="s">
        <v>91</v>
      </c>
      <c r="J26" t="s">
        <v>91</v>
      </c>
      <c r="K26" t="s">
        <v>236</v>
      </c>
      <c r="N26">
        <v>163</v>
      </c>
      <c r="O26">
        <v>113</v>
      </c>
      <c r="P26">
        <v>84</v>
      </c>
      <c r="Q26">
        <v>11.6</v>
      </c>
      <c r="R26">
        <v>164</v>
      </c>
      <c r="S26">
        <v>183</v>
      </c>
      <c r="T26">
        <v>96</v>
      </c>
      <c r="U26">
        <v>31</v>
      </c>
      <c r="V26">
        <v>41.8</v>
      </c>
      <c r="W26">
        <v>14.2</v>
      </c>
      <c r="X26">
        <v>87.4</v>
      </c>
      <c r="Y26">
        <v>29.8</v>
      </c>
      <c r="AA26">
        <v>212</v>
      </c>
      <c r="AB26">
        <v>1.01</v>
      </c>
      <c r="AC26">
        <v>11.7</v>
      </c>
      <c r="AD26">
        <v>0.36</v>
      </c>
      <c r="AE26">
        <v>17.399999999999999</v>
      </c>
      <c r="AF26">
        <v>37.24</v>
      </c>
      <c r="AG26">
        <v>1.17</v>
      </c>
      <c r="AH26">
        <v>27.3</v>
      </c>
      <c r="AI26">
        <v>10.3</v>
      </c>
      <c r="AJ26">
        <v>141.13999999999999</v>
      </c>
      <c r="AK26">
        <v>3.7</v>
      </c>
      <c r="AL26">
        <v>110.02</v>
      </c>
      <c r="AM26">
        <v>62.02</v>
      </c>
      <c r="AN26">
        <v>24.93</v>
      </c>
      <c r="AO26">
        <v>12.79</v>
      </c>
      <c r="AP26">
        <v>14.35</v>
      </c>
      <c r="AR26" t="s">
        <v>237</v>
      </c>
      <c r="AS26" t="s">
        <v>238</v>
      </c>
      <c r="AV26" s="7">
        <v>15</v>
      </c>
      <c r="AW26" s="7">
        <v>4</v>
      </c>
      <c r="AX26">
        <v>3</v>
      </c>
      <c r="AY26">
        <v>1</v>
      </c>
      <c r="AZ26">
        <v>1</v>
      </c>
      <c r="BA26">
        <v>0</v>
      </c>
      <c r="BB26">
        <v>0</v>
      </c>
      <c r="BC26" s="4" t="s">
        <v>95</v>
      </c>
      <c r="BD26" s="15" t="s">
        <v>239</v>
      </c>
      <c r="BE26" s="15"/>
      <c r="BF26" s="15"/>
      <c r="BG26" s="8">
        <v>42215</v>
      </c>
      <c r="BH26" t="s">
        <v>99</v>
      </c>
      <c r="BP26" s="17">
        <v>414000000</v>
      </c>
      <c r="BQ26" s="17">
        <v>400000000</v>
      </c>
      <c r="BR26" s="12">
        <v>52.976336423016669</v>
      </c>
      <c r="BS26" s="12">
        <v>34.805715146032419</v>
      </c>
      <c r="BT26" s="12">
        <v>43.891025784524544</v>
      </c>
      <c r="BU26" s="12">
        <v>9.68959282810712</v>
      </c>
      <c r="BV26" s="12">
        <v>31.181546000464394</v>
      </c>
      <c r="BW26" s="12">
        <v>20.435569414285759</v>
      </c>
      <c r="BX26" s="13">
        <f t="shared" si="7"/>
        <v>1.6423757309327551</v>
      </c>
      <c r="BY26" s="13">
        <f t="shared" si="0"/>
        <v>1.3103867433462133</v>
      </c>
      <c r="BZ26" s="13">
        <f t="shared" si="1"/>
        <v>-0.44369749923271273</v>
      </c>
      <c r="CA26" s="13">
        <f t="shared" si="2"/>
        <v>-0.27015590335149647</v>
      </c>
      <c r="CB26" s="13">
        <f t="shared" si="3"/>
        <v>-0.33860041814806791</v>
      </c>
      <c r="CC26">
        <v>51.8831718648456</v>
      </c>
      <c r="CD26">
        <v>0.57410862156000086</v>
      </c>
      <c r="CE26" s="14">
        <f t="shared" si="4"/>
        <v>-0.24100593115394658</v>
      </c>
      <c r="CF26">
        <f t="shared" si="5"/>
        <v>-0.14674226281770006</v>
      </c>
      <c r="CG26">
        <f t="shared" si="6"/>
        <v>-0.18391969575219608</v>
      </c>
      <c r="CH26" s="21"/>
      <c r="CI26" s="21"/>
      <c r="CJ26" s="21"/>
      <c r="CK26" s="21"/>
    </row>
    <row r="27" spans="1:89" ht="15.75" x14ac:dyDescent="0.25">
      <c r="A27">
        <v>44</v>
      </c>
      <c r="B27" t="s">
        <v>100</v>
      </c>
      <c r="D27">
        <v>98100485</v>
      </c>
      <c r="E27">
        <v>12257960</v>
      </c>
      <c r="F27">
        <v>65</v>
      </c>
      <c r="I27" t="s">
        <v>91</v>
      </c>
      <c r="J27" t="s">
        <v>91</v>
      </c>
      <c r="K27" t="s">
        <v>240</v>
      </c>
      <c r="N27">
        <v>193</v>
      </c>
      <c r="O27">
        <v>91</v>
      </c>
      <c r="P27">
        <v>107.04</v>
      </c>
      <c r="Q27">
        <v>10.9</v>
      </c>
      <c r="R27">
        <v>342</v>
      </c>
      <c r="S27">
        <v>221</v>
      </c>
      <c r="T27">
        <v>254</v>
      </c>
      <c r="U27">
        <v>44</v>
      </c>
      <c r="V27">
        <v>25.2</v>
      </c>
      <c r="W27">
        <v>8.1999999999999993</v>
      </c>
      <c r="X27">
        <v>80.900000000000006</v>
      </c>
      <c r="Y27">
        <v>26.2</v>
      </c>
      <c r="Z27">
        <v>120</v>
      </c>
      <c r="AA27">
        <v>155</v>
      </c>
      <c r="AB27">
        <v>1.43</v>
      </c>
      <c r="AC27">
        <v>11.4</v>
      </c>
      <c r="AD27">
        <v>376.72</v>
      </c>
      <c r="AE27">
        <v>20.03</v>
      </c>
      <c r="AF27">
        <v>42.86</v>
      </c>
      <c r="AG27">
        <v>3.25</v>
      </c>
      <c r="AH27">
        <v>52.9</v>
      </c>
      <c r="AI27">
        <v>14.5</v>
      </c>
      <c r="AJ27">
        <v>133.65</v>
      </c>
      <c r="AK27">
        <v>4.43</v>
      </c>
      <c r="AL27">
        <v>98.55</v>
      </c>
      <c r="AM27">
        <v>411.28</v>
      </c>
      <c r="AN27">
        <v>119.17</v>
      </c>
      <c r="AO27">
        <v>12.19</v>
      </c>
      <c r="AP27">
        <v>32.770000000000003</v>
      </c>
      <c r="AQ27" t="s">
        <v>241</v>
      </c>
      <c r="AV27" s="7"/>
      <c r="AW27" s="7">
        <v>6</v>
      </c>
      <c r="AX27">
        <v>5</v>
      </c>
      <c r="AY27">
        <v>4</v>
      </c>
      <c r="AZ27">
        <v>4</v>
      </c>
      <c r="BA27" t="s">
        <v>81</v>
      </c>
      <c r="BB27">
        <v>6</v>
      </c>
      <c r="BC27" s="4" t="s">
        <v>82</v>
      </c>
      <c r="BD27" t="s">
        <v>242</v>
      </c>
      <c r="BG27" s="8"/>
      <c r="BH27" s="9" t="s">
        <v>84</v>
      </c>
      <c r="BI27" s="10">
        <v>42255</v>
      </c>
      <c r="BJ27" t="s">
        <v>243</v>
      </c>
      <c r="BM27" t="s">
        <v>244</v>
      </c>
      <c r="BN27" s="11"/>
      <c r="BO27" t="s">
        <v>156</v>
      </c>
      <c r="BR27" s="12"/>
      <c r="BS27" s="12"/>
      <c r="BT27" s="12"/>
      <c r="BU27" s="12"/>
      <c r="BV27" s="12"/>
      <c r="BW27" s="12"/>
      <c r="BX27" s="13" t="e">
        <f t="shared" si="7"/>
        <v>#NUM!</v>
      </c>
      <c r="BY27" s="13" t="e">
        <f t="shared" si="0"/>
        <v>#NUM!</v>
      </c>
      <c r="BZ27" s="13">
        <f t="shared" si="1"/>
        <v>2.5760186774346661</v>
      </c>
      <c r="CA27" s="13" t="e">
        <f t="shared" si="2"/>
        <v>#NUM!</v>
      </c>
      <c r="CB27" s="13" t="e">
        <f t="shared" si="3"/>
        <v>#NUM!</v>
      </c>
      <c r="CC27" s="16">
        <v>71.709101856884303</v>
      </c>
      <c r="CD27">
        <v>0.79683588658265136</v>
      </c>
      <c r="CE27" s="14">
        <f t="shared" si="4"/>
        <v>-9.8631115104110406E-2</v>
      </c>
      <c r="CF27" t="e">
        <f t="shared" si="5"/>
        <v>#NUM!</v>
      </c>
      <c r="CG27" t="e">
        <f t="shared" si="6"/>
        <v>#NUM!</v>
      </c>
      <c r="CH27" s="21"/>
      <c r="CI27" s="21"/>
      <c r="CJ27" s="21"/>
      <c r="CK27" s="21"/>
    </row>
    <row r="28" spans="1:89" ht="15.75" x14ac:dyDescent="0.25">
      <c r="A28">
        <v>45</v>
      </c>
      <c r="B28" t="s">
        <v>245</v>
      </c>
      <c r="C28" t="s">
        <v>246</v>
      </c>
      <c r="D28">
        <v>2007323731</v>
      </c>
      <c r="E28">
        <v>12257602</v>
      </c>
      <c r="F28">
        <v>79</v>
      </c>
      <c r="I28" t="s">
        <v>91</v>
      </c>
      <c r="J28" t="s">
        <v>93</v>
      </c>
      <c r="K28" t="s">
        <v>247</v>
      </c>
      <c r="M28">
        <v>68</v>
      </c>
      <c r="N28">
        <v>161</v>
      </c>
      <c r="O28">
        <v>106</v>
      </c>
      <c r="P28">
        <v>124.66</v>
      </c>
      <c r="Q28">
        <v>4.8</v>
      </c>
      <c r="R28">
        <v>110</v>
      </c>
      <c r="S28">
        <v>57</v>
      </c>
      <c r="T28">
        <v>71</v>
      </c>
      <c r="U28">
        <v>29</v>
      </c>
      <c r="V28">
        <v>42.1</v>
      </c>
      <c r="W28">
        <v>14.2</v>
      </c>
      <c r="X28">
        <v>95.4</v>
      </c>
      <c r="Y28">
        <v>32.299999999999997</v>
      </c>
      <c r="AA28">
        <v>202</v>
      </c>
      <c r="AB28">
        <v>1.7</v>
      </c>
      <c r="AC28">
        <v>9.1</v>
      </c>
      <c r="AD28">
        <v>126.09</v>
      </c>
      <c r="AE28">
        <v>15.15</v>
      </c>
      <c r="AF28">
        <v>32.42</v>
      </c>
      <c r="AG28">
        <v>0.57999999999999996</v>
      </c>
      <c r="AH28">
        <v>34.1</v>
      </c>
      <c r="AI28">
        <v>17.2</v>
      </c>
      <c r="AJ28">
        <v>125.07</v>
      </c>
      <c r="AK28">
        <v>4.9000000000000004</v>
      </c>
      <c r="AL28">
        <v>97.43</v>
      </c>
      <c r="AM28">
        <v>91.15</v>
      </c>
      <c r="AN28">
        <v>72.22</v>
      </c>
      <c r="AO28">
        <v>49.58</v>
      </c>
      <c r="AP28">
        <v>59.24</v>
      </c>
      <c r="AQ28" t="s">
        <v>248</v>
      </c>
      <c r="AV28" s="7">
        <v>11</v>
      </c>
      <c r="AW28" s="7">
        <v>16</v>
      </c>
      <c r="AX28">
        <v>5</v>
      </c>
      <c r="AY28">
        <v>32</v>
      </c>
      <c r="AZ28">
        <v>5</v>
      </c>
      <c r="BA28">
        <v>25</v>
      </c>
      <c r="BB28">
        <v>5</v>
      </c>
      <c r="BC28" s="4" t="s">
        <v>82</v>
      </c>
      <c r="BD28" s="15" t="s">
        <v>249</v>
      </c>
      <c r="BE28" s="15" t="s">
        <v>250</v>
      </c>
      <c r="BF28" s="15" t="s">
        <v>251</v>
      </c>
      <c r="BG28" s="8"/>
      <c r="BH28" t="s">
        <v>99</v>
      </c>
      <c r="BM28" t="s">
        <v>252</v>
      </c>
      <c r="BN28" s="11" t="s">
        <v>87</v>
      </c>
      <c r="BO28" t="s">
        <v>88</v>
      </c>
      <c r="BR28" s="12">
        <v>100.15123801623037</v>
      </c>
      <c r="BS28" s="12">
        <v>99.273581181885689</v>
      </c>
      <c r="BT28" s="12">
        <v>99.71240959905802</v>
      </c>
      <c r="BU28" s="12">
        <v>6.551490904711887</v>
      </c>
      <c r="BV28" s="12">
        <v>7.9395195118850896</v>
      </c>
      <c r="BW28" s="12">
        <v>7.2455052082984883</v>
      </c>
      <c r="BX28" s="13">
        <f t="shared" si="7"/>
        <v>1.9987492113208072</v>
      </c>
      <c r="BY28" s="13">
        <f t="shared" si="0"/>
        <v>0.86006867297167666</v>
      </c>
      <c r="BZ28" s="13">
        <f t="shared" si="1"/>
        <v>2.1006806447250996</v>
      </c>
      <c r="CA28" s="13">
        <f t="shared" si="2"/>
        <v>1.0509976103189727</v>
      </c>
      <c r="CB28" s="13">
        <f t="shared" si="3"/>
        <v>2.4424568766897501</v>
      </c>
      <c r="CC28" s="9">
        <v>58.462687459382501</v>
      </c>
      <c r="CD28" s="9">
        <v>0.60382034360352421</v>
      </c>
      <c r="CE28" s="14">
        <f t="shared" si="4"/>
        <v>-0.21909225904078319</v>
      </c>
      <c r="CF28">
        <f t="shared" si="5"/>
        <v>-0.10961468192200227</v>
      </c>
      <c r="CG28">
        <f t="shared" si="6"/>
        <v>-0.25473809932384112</v>
      </c>
      <c r="CH28" s="21"/>
      <c r="CI28" s="21"/>
      <c r="CJ28" s="21"/>
      <c r="CK28" s="21"/>
    </row>
    <row r="29" spans="1:89" ht="15.75" x14ac:dyDescent="0.25">
      <c r="A29">
        <v>49</v>
      </c>
      <c r="B29" t="s">
        <v>100</v>
      </c>
      <c r="C29" t="s">
        <v>253</v>
      </c>
      <c r="D29">
        <v>96017608</v>
      </c>
      <c r="E29">
        <v>12274501</v>
      </c>
      <c r="F29">
        <v>83</v>
      </c>
      <c r="I29" t="s">
        <v>91</v>
      </c>
      <c r="J29" t="s">
        <v>91</v>
      </c>
      <c r="K29" t="s">
        <v>254</v>
      </c>
      <c r="M29">
        <v>88</v>
      </c>
      <c r="N29">
        <v>123</v>
      </c>
      <c r="O29">
        <v>70</v>
      </c>
      <c r="V29">
        <v>31.1</v>
      </c>
      <c r="W29">
        <v>9.4</v>
      </c>
      <c r="X29">
        <v>91.7</v>
      </c>
      <c r="Y29">
        <v>27.7</v>
      </c>
      <c r="AA29">
        <v>334</v>
      </c>
      <c r="AB29">
        <v>1.1399999999999999</v>
      </c>
      <c r="AC29">
        <v>9.6</v>
      </c>
      <c r="AD29">
        <v>1.27</v>
      </c>
      <c r="AE29">
        <v>11.35</v>
      </c>
      <c r="AF29">
        <v>24.29</v>
      </c>
      <c r="AG29">
        <v>0.87</v>
      </c>
      <c r="AH29">
        <v>29.4</v>
      </c>
      <c r="AI29">
        <v>12.5</v>
      </c>
      <c r="AJ29">
        <v>136.38</v>
      </c>
      <c r="AK29">
        <v>3.87</v>
      </c>
      <c r="AL29">
        <v>103.34</v>
      </c>
      <c r="AM29">
        <v>84.95</v>
      </c>
      <c r="AN29">
        <v>16.22</v>
      </c>
      <c r="AO29">
        <v>14.2</v>
      </c>
      <c r="AP29">
        <v>13.65</v>
      </c>
      <c r="AQ29" t="s">
        <v>255</v>
      </c>
      <c r="AV29" s="7">
        <v>15</v>
      </c>
      <c r="AW29" s="7">
        <v>0</v>
      </c>
      <c r="AX29">
        <v>4</v>
      </c>
      <c r="AY29">
        <v>0</v>
      </c>
      <c r="AZ29">
        <v>2</v>
      </c>
      <c r="BA29">
        <v>0</v>
      </c>
      <c r="BB29" t="s">
        <v>93</v>
      </c>
      <c r="BC29" s="4" t="s">
        <v>95</v>
      </c>
      <c r="BD29" s="15" t="s">
        <v>256</v>
      </c>
      <c r="BE29" s="15"/>
      <c r="BF29" s="15"/>
      <c r="BG29" s="8"/>
      <c r="BH29" t="s">
        <v>99</v>
      </c>
      <c r="BM29" s="9" t="s">
        <v>257</v>
      </c>
      <c r="BR29" s="12"/>
      <c r="BS29" s="12"/>
      <c r="BT29" s="12"/>
      <c r="BU29" s="12"/>
      <c r="BV29" s="12"/>
      <c r="BW29" s="12"/>
      <c r="BX29" s="13" t="e">
        <f t="shared" si="7"/>
        <v>#NUM!</v>
      </c>
      <c r="BY29" s="13" t="e">
        <f t="shared" si="0"/>
        <v>#NUM!</v>
      </c>
      <c r="BZ29" s="13">
        <f t="shared" si="1"/>
        <v>0.10380372095595687</v>
      </c>
      <c r="CA29" s="13" t="e">
        <f t="shared" si="2"/>
        <v>#NUM!</v>
      </c>
      <c r="CB29" s="13" t="e">
        <f t="shared" si="3"/>
        <v>#NUM!</v>
      </c>
      <c r="CC29" s="16">
        <v>15.9943946123361</v>
      </c>
      <c r="CD29">
        <v>0.16649979554550659</v>
      </c>
      <c r="CE29" s="14">
        <f t="shared" si="4"/>
        <v>-0.77858629545203251</v>
      </c>
      <c r="CF29" t="e">
        <f t="shared" si="5"/>
        <v>#NUM!</v>
      </c>
      <c r="CG29" t="e">
        <f t="shared" si="6"/>
        <v>#NUM!</v>
      </c>
      <c r="CH29" s="21"/>
      <c r="CI29" s="21"/>
      <c r="CJ29" s="21"/>
      <c r="CK29" s="21"/>
    </row>
    <row r="30" spans="1:89" x14ac:dyDescent="0.25">
      <c r="A30">
        <v>51</v>
      </c>
      <c r="B30" t="s">
        <v>100</v>
      </c>
      <c r="C30">
        <v>94835374</v>
      </c>
      <c r="D30">
        <v>2015488201</v>
      </c>
      <c r="E30">
        <v>12280374</v>
      </c>
      <c r="F30">
        <v>82</v>
      </c>
      <c r="I30" t="s">
        <v>91</v>
      </c>
      <c r="J30" t="s">
        <v>93</v>
      </c>
      <c r="K30" t="s">
        <v>258</v>
      </c>
      <c r="L30" t="s">
        <v>93</v>
      </c>
      <c r="M30">
        <v>90</v>
      </c>
      <c r="N30">
        <v>176</v>
      </c>
      <c r="O30">
        <v>87</v>
      </c>
      <c r="Q30">
        <v>5.3</v>
      </c>
      <c r="R30">
        <v>204</v>
      </c>
      <c r="S30">
        <v>117</v>
      </c>
      <c r="T30">
        <v>131</v>
      </c>
      <c r="U30">
        <v>50</v>
      </c>
      <c r="V30">
        <v>38.200000000000003</v>
      </c>
      <c r="W30">
        <v>12.8</v>
      </c>
      <c r="X30">
        <v>93.7</v>
      </c>
      <c r="Y30">
        <v>31.3</v>
      </c>
      <c r="AA30">
        <v>258</v>
      </c>
      <c r="AB30">
        <v>1.03</v>
      </c>
      <c r="AC30">
        <v>4.2</v>
      </c>
      <c r="AD30">
        <v>0.7</v>
      </c>
      <c r="AE30">
        <v>12.52</v>
      </c>
      <c r="AF30">
        <v>26.79</v>
      </c>
      <c r="AG30">
        <v>0.61</v>
      </c>
      <c r="AH30">
        <v>25.7</v>
      </c>
      <c r="AI30">
        <v>10.5</v>
      </c>
      <c r="AJ30">
        <v>127.27</v>
      </c>
      <c r="AK30">
        <v>4.17</v>
      </c>
      <c r="AL30">
        <v>94.98</v>
      </c>
      <c r="AM30">
        <v>108.38</v>
      </c>
      <c r="AN30">
        <v>23.26</v>
      </c>
      <c r="AO30">
        <v>105.36</v>
      </c>
      <c r="AP30">
        <v>104.42</v>
      </c>
      <c r="AQ30" t="s">
        <v>259</v>
      </c>
      <c r="AV30" s="7">
        <v>15</v>
      </c>
      <c r="AW30" s="7">
        <v>3</v>
      </c>
      <c r="AX30">
        <v>1</v>
      </c>
      <c r="AZ30">
        <v>0</v>
      </c>
      <c r="BC30" s="4" t="s">
        <v>82</v>
      </c>
      <c r="BD30" s="15" t="s">
        <v>125</v>
      </c>
      <c r="BE30" s="15" t="s">
        <v>260</v>
      </c>
      <c r="BF30" s="15"/>
      <c r="BG30" s="8"/>
      <c r="BH30" t="s">
        <v>99</v>
      </c>
      <c r="BM30" t="s">
        <v>261</v>
      </c>
      <c r="BN30" s="11" t="s">
        <v>134</v>
      </c>
      <c r="BO30" t="s">
        <v>119</v>
      </c>
      <c r="BR30" s="12">
        <v>33.465472753958551</v>
      </c>
      <c r="BS30" s="12">
        <v>36.736542696591876</v>
      </c>
      <c r="BT30" s="12">
        <v>35.10100772527521</v>
      </c>
      <c r="BU30" s="12">
        <v>10.457801854739278</v>
      </c>
      <c r="BV30" s="12">
        <v>14.182498784092349</v>
      </c>
      <c r="BW30" s="12">
        <v>12.320150319415813</v>
      </c>
      <c r="BX30" s="13">
        <f t="shared" si="7"/>
        <v>1.5453195849343122</v>
      </c>
      <c r="BY30" s="13">
        <f t="shared" si="0"/>
        <v>1.0906160067321848</v>
      </c>
      <c r="BZ30" s="13">
        <f t="shared" si="1"/>
        <v>-0.15490195998574319</v>
      </c>
      <c r="CA30" s="13">
        <f t="shared" si="2"/>
        <v>-0.10023943363943562</v>
      </c>
      <c r="CB30" s="13">
        <f t="shared" si="3"/>
        <v>-0.14203162160610155</v>
      </c>
      <c r="CC30">
        <v>18.985593892161202</v>
      </c>
      <c r="CD30">
        <v>0.19269123158840881</v>
      </c>
      <c r="CE30" s="14">
        <f t="shared" si="4"/>
        <v>-0.71513804745877096</v>
      </c>
      <c r="CF30">
        <f t="shared" si="5"/>
        <v>-0.46277679674212485</v>
      </c>
      <c r="CG30">
        <f t="shared" si="6"/>
        <v>-0.65571937606302033</v>
      </c>
      <c r="CH30" s="21"/>
      <c r="CI30" s="21"/>
      <c r="CJ30" s="21"/>
      <c r="CK30" s="21"/>
    </row>
    <row r="31" spans="1:89" x14ac:dyDescent="0.25">
      <c r="A31">
        <v>52</v>
      </c>
      <c r="B31" t="s">
        <v>89</v>
      </c>
      <c r="C31" t="s">
        <v>262</v>
      </c>
      <c r="D31">
        <v>97045297</v>
      </c>
      <c r="E31">
        <v>12291979</v>
      </c>
      <c r="I31" t="s">
        <v>91</v>
      </c>
      <c r="J31" t="s">
        <v>93</v>
      </c>
      <c r="P31">
        <v>95.06</v>
      </c>
      <c r="R31">
        <v>154</v>
      </c>
      <c r="S31">
        <v>120</v>
      </c>
      <c r="T31">
        <v>82</v>
      </c>
      <c r="U31">
        <v>48</v>
      </c>
      <c r="V31">
        <v>37</v>
      </c>
      <c r="W31">
        <v>12</v>
      </c>
      <c r="X31">
        <v>91</v>
      </c>
      <c r="Y31">
        <v>29.5</v>
      </c>
      <c r="Z31">
        <v>35</v>
      </c>
      <c r="AA31">
        <v>255</v>
      </c>
      <c r="AB31">
        <v>1.1599999999999999</v>
      </c>
      <c r="AC31">
        <v>8.1</v>
      </c>
      <c r="AD31">
        <v>23.72</v>
      </c>
      <c r="AE31">
        <v>46.35</v>
      </c>
      <c r="AF31">
        <v>99.19</v>
      </c>
      <c r="AG31">
        <v>1.9</v>
      </c>
      <c r="AI31">
        <v>11.8</v>
      </c>
      <c r="AJ31">
        <v>141.09</v>
      </c>
      <c r="AK31">
        <v>5.81</v>
      </c>
      <c r="AL31">
        <v>11.09</v>
      </c>
      <c r="AM31">
        <v>133.33000000000001</v>
      </c>
      <c r="AN31">
        <v>42.46</v>
      </c>
      <c r="AO31">
        <v>16.010000000000002</v>
      </c>
      <c r="AP31">
        <v>25.41</v>
      </c>
      <c r="AV31" s="7"/>
      <c r="AW31" s="7">
        <v>5</v>
      </c>
      <c r="AX31">
        <v>5</v>
      </c>
      <c r="AY31">
        <v>0</v>
      </c>
      <c r="AZ31">
        <v>3</v>
      </c>
      <c r="BA31">
        <v>0</v>
      </c>
      <c r="BB31">
        <v>2</v>
      </c>
      <c r="BC31" s="4" t="s">
        <v>82</v>
      </c>
      <c r="BD31" s="20" t="s">
        <v>125</v>
      </c>
      <c r="BE31" s="15"/>
      <c r="BF31" s="15"/>
      <c r="BG31" s="8"/>
      <c r="BH31" t="s">
        <v>99</v>
      </c>
      <c r="BM31" t="s">
        <v>263</v>
      </c>
      <c r="BN31" s="11" t="s">
        <v>134</v>
      </c>
      <c r="BO31" t="s">
        <v>189</v>
      </c>
      <c r="BR31" s="12">
        <v>21.712853911108027</v>
      </c>
      <c r="BS31" s="12">
        <v>16.227506625757684</v>
      </c>
      <c r="BT31" s="12">
        <v>18.970180268432856</v>
      </c>
      <c r="BU31" s="12">
        <v>10.930619761672641</v>
      </c>
      <c r="BV31" s="12">
        <v>12.557199467352193</v>
      </c>
      <c r="BW31" s="12">
        <v>11.743909614512418</v>
      </c>
      <c r="BX31" s="13">
        <f t="shared" si="7"/>
        <v>1.2780714578899102</v>
      </c>
      <c r="BY31" s="13">
        <f t="shared" si="0"/>
        <v>1.0698127000933204</v>
      </c>
      <c r="BZ31" s="13">
        <f t="shared" si="1"/>
        <v>1.3751146846922251</v>
      </c>
      <c r="CA31" s="13">
        <f t="shared" si="2"/>
        <v>1.0759294217887729</v>
      </c>
      <c r="CB31" s="13">
        <f t="shared" si="3"/>
        <v>1.2853789121892767</v>
      </c>
      <c r="CC31" s="16">
        <v>0.52882702189936903</v>
      </c>
      <c r="CD31">
        <v>5.6615462221566446E-3</v>
      </c>
      <c r="CE31" s="14">
        <f t="shared" si="4"/>
        <v>-2.2470649426556495</v>
      </c>
      <c r="CF31">
        <f t="shared" si="5"/>
        <v>-1.758168472336862</v>
      </c>
      <c r="CG31">
        <f t="shared" si="6"/>
        <v>-2.1004283670025945</v>
      </c>
      <c r="CH31" s="21"/>
      <c r="CI31" s="21"/>
      <c r="CJ31" s="21"/>
      <c r="CK31" s="21"/>
    </row>
    <row r="32" spans="1:89" ht="15.75" x14ac:dyDescent="0.25">
      <c r="A32">
        <v>57</v>
      </c>
      <c r="B32" t="s">
        <v>100</v>
      </c>
      <c r="D32">
        <v>2005274329</v>
      </c>
      <c r="E32">
        <v>12341678</v>
      </c>
      <c r="F32">
        <v>68</v>
      </c>
      <c r="I32" t="s">
        <v>91</v>
      </c>
      <c r="K32" t="s">
        <v>264</v>
      </c>
      <c r="L32" t="s">
        <v>91</v>
      </c>
      <c r="M32">
        <v>67</v>
      </c>
      <c r="N32">
        <v>143</v>
      </c>
      <c r="O32">
        <v>104</v>
      </c>
      <c r="P32">
        <v>90.87</v>
      </c>
      <c r="R32">
        <v>178</v>
      </c>
      <c r="S32">
        <v>86</v>
      </c>
      <c r="T32">
        <v>114</v>
      </c>
      <c r="U32">
        <v>47</v>
      </c>
      <c r="V32">
        <v>45.3</v>
      </c>
      <c r="W32">
        <v>15</v>
      </c>
      <c r="X32">
        <v>89.7</v>
      </c>
      <c r="Y32">
        <v>29.7</v>
      </c>
      <c r="Z32">
        <v>5</v>
      </c>
      <c r="AA32">
        <v>339</v>
      </c>
      <c r="AB32">
        <v>1.2</v>
      </c>
      <c r="AC32">
        <v>22.6</v>
      </c>
      <c r="AD32">
        <v>109.91</v>
      </c>
      <c r="AE32">
        <v>14.13</v>
      </c>
      <c r="AF32">
        <v>30.24</v>
      </c>
      <c r="AG32">
        <v>0.53</v>
      </c>
      <c r="AH32">
        <v>24.6</v>
      </c>
      <c r="AI32">
        <v>12.2</v>
      </c>
      <c r="AJ32">
        <v>140.22999999999999</v>
      </c>
      <c r="AK32">
        <v>3.84</v>
      </c>
      <c r="AL32">
        <v>103.78</v>
      </c>
      <c r="AM32">
        <v>88.65</v>
      </c>
      <c r="AN32">
        <v>30.29</v>
      </c>
      <c r="AO32">
        <v>11.84</v>
      </c>
      <c r="AP32">
        <v>15.38</v>
      </c>
      <c r="AQ32" t="s">
        <v>265</v>
      </c>
      <c r="AV32" s="7"/>
      <c r="AW32" s="7">
        <v>13</v>
      </c>
      <c r="AX32">
        <v>5</v>
      </c>
      <c r="AY32">
        <v>42</v>
      </c>
      <c r="AZ32">
        <v>6</v>
      </c>
      <c r="BA32" t="s">
        <v>81</v>
      </c>
      <c r="BB32">
        <v>6</v>
      </c>
      <c r="BC32" s="4" t="s">
        <v>82</v>
      </c>
      <c r="BD32" t="s">
        <v>266</v>
      </c>
      <c r="BE32" t="s">
        <v>267</v>
      </c>
      <c r="BF32" t="s">
        <v>268</v>
      </c>
      <c r="BG32" s="7"/>
      <c r="BH32" s="9" t="s">
        <v>84</v>
      </c>
      <c r="BI32" s="10">
        <v>42272</v>
      </c>
      <c r="BJ32" t="s">
        <v>269</v>
      </c>
      <c r="BM32" t="s">
        <v>270</v>
      </c>
      <c r="BN32" s="11" t="s">
        <v>91</v>
      </c>
      <c r="BO32" t="s">
        <v>88</v>
      </c>
      <c r="BR32" s="12">
        <v>63.81142724367502</v>
      </c>
      <c r="BS32" s="12">
        <v>64.79313503301826</v>
      </c>
      <c r="BT32" s="12">
        <v>64.302281138346643</v>
      </c>
      <c r="BU32" s="12">
        <v>10.689534174981565</v>
      </c>
      <c r="BV32" s="12">
        <v>10.689534174981565</v>
      </c>
      <c r="BW32" s="12">
        <v>10.689534174981565</v>
      </c>
      <c r="BX32" s="13">
        <f t="shared" si="7"/>
        <v>1.8082263798950431</v>
      </c>
      <c r="BY32" s="13">
        <f t="shared" si="0"/>
        <v>1.0289587800784721</v>
      </c>
      <c r="BZ32" s="13">
        <f t="shared" si="1"/>
        <v>2.0410372078670282</v>
      </c>
      <c r="CA32" s="13">
        <f t="shared" si="2"/>
        <v>1.1287509299502081</v>
      </c>
      <c r="CB32" s="13">
        <f t="shared" si="3"/>
        <v>1.9835947244761072</v>
      </c>
      <c r="CC32">
        <v>48.693103697797397</v>
      </c>
      <c r="CD32">
        <v>0.45560730481893014</v>
      </c>
      <c r="CE32" s="14">
        <f t="shared" si="4"/>
        <v>-0.34140932142981079</v>
      </c>
      <c r="CF32">
        <f t="shared" si="5"/>
        <v>-0.18880894849550175</v>
      </c>
      <c r="CG32">
        <f t="shared" si="6"/>
        <v>-0.33180077573542227</v>
      </c>
      <c r="CH32" s="21"/>
      <c r="CI32" s="21"/>
      <c r="CJ32" s="21"/>
      <c r="CK32" s="21"/>
    </row>
    <row r="33" spans="1:89" x14ac:dyDescent="0.25">
      <c r="A33">
        <v>58</v>
      </c>
      <c r="B33" t="s">
        <v>152</v>
      </c>
      <c r="C33">
        <v>56638703</v>
      </c>
      <c r="D33">
        <v>2015489642</v>
      </c>
      <c r="E33">
        <v>1235073</v>
      </c>
      <c r="F33">
        <v>82</v>
      </c>
      <c r="G33">
        <v>73</v>
      </c>
      <c r="I33" t="s">
        <v>93</v>
      </c>
      <c r="J33" t="s">
        <v>93</v>
      </c>
      <c r="K33" t="s">
        <v>271</v>
      </c>
      <c r="L33" t="s">
        <v>93</v>
      </c>
      <c r="M33">
        <v>96</v>
      </c>
      <c r="N33">
        <v>126</v>
      </c>
      <c r="O33">
        <v>86</v>
      </c>
      <c r="P33">
        <v>101.23</v>
      </c>
      <c r="Q33">
        <v>4.8</v>
      </c>
      <c r="R33">
        <v>199</v>
      </c>
      <c r="S33">
        <v>223</v>
      </c>
      <c r="T33">
        <v>102</v>
      </c>
      <c r="U33">
        <v>52</v>
      </c>
      <c r="V33">
        <v>45</v>
      </c>
      <c r="W33">
        <v>15.4</v>
      </c>
      <c r="X33">
        <v>94.8</v>
      </c>
      <c r="Y33">
        <v>32.1</v>
      </c>
      <c r="Z33">
        <v>8</v>
      </c>
      <c r="AA33">
        <v>232</v>
      </c>
      <c r="AB33">
        <v>0.96</v>
      </c>
      <c r="AC33">
        <v>10.3</v>
      </c>
      <c r="AD33">
        <v>0.54</v>
      </c>
      <c r="AE33">
        <v>11.58</v>
      </c>
      <c r="AF33">
        <v>24.78</v>
      </c>
      <c r="AG33">
        <v>0.73</v>
      </c>
      <c r="AI33">
        <v>9.8000000000000007</v>
      </c>
      <c r="AJ33">
        <v>138.53</v>
      </c>
      <c r="AK33">
        <v>3.91</v>
      </c>
      <c r="AL33">
        <v>106.72</v>
      </c>
      <c r="AM33">
        <v>89.11</v>
      </c>
      <c r="AN33">
        <v>25.24</v>
      </c>
      <c r="AO33">
        <v>33.24</v>
      </c>
      <c r="AP33">
        <v>46.21</v>
      </c>
      <c r="AQ33" t="s">
        <v>272</v>
      </c>
      <c r="AU33" t="s">
        <v>273</v>
      </c>
      <c r="AV33" s="7"/>
      <c r="AW33" s="7"/>
      <c r="AX33">
        <v>0</v>
      </c>
      <c r="AZ33">
        <v>0</v>
      </c>
      <c r="BC33" s="4" t="s">
        <v>82</v>
      </c>
      <c r="BD33" s="15" t="s">
        <v>266</v>
      </c>
      <c r="BE33" s="15" t="s">
        <v>274</v>
      </c>
      <c r="BF33" s="15" t="s">
        <v>275</v>
      </c>
      <c r="BG33" s="7"/>
      <c r="BH33" t="s">
        <v>99</v>
      </c>
      <c r="BM33" t="s">
        <v>276</v>
      </c>
      <c r="BN33" s="11" t="s">
        <v>134</v>
      </c>
      <c r="BO33" t="s">
        <v>189</v>
      </c>
      <c r="BR33" s="12"/>
      <c r="BS33" s="12"/>
      <c r="BT33" s="12"/>
      <c r="BU33" s="12"/>
      <c r="BV33" s="12"/>
      <c r="BW33" s="12"/>
      <c r="BX33" s="13" t="e">
        <f t="shared" si="7"/>
        <v>#NUM!</v>
      </c>
      <c r="BY33" s="13" t="e">
        <f t="shared" si="0"/>
        <v>#NUM!</v>
      </c>
      <c r="BZ33" s="13">
        <f t="shared" si="1"/>
        <v>-0.26760624017703144</v>
      </c>
      <c r="CA33" s="13" t="e">
        <f t="shared" si="2"/>
        <v>#NUM!</v>
      </c>
      <c r="CB33" s="13" t="e">
        <f t="shared" si="3"/>
        <v>#NUM!</v>
      </c>
      <c r="CC33">
        <v>1.8389774942772501</v>
      </c>
      <c r="CD33">
        <v>1.9849070901376664E-2</v>
      </c>
      <c r="CE33" s="14">
        <f t="shared" si="4"/>
        <v>-1.7022598169536982</v>
      </c>
      <c r="CF33" t="e">
        <f t="shared" si="5"/>
        <v>#NUM!</v>
      </c>
      <c r="CG33" t="e">
        <f t="shared" si="6"/>
        <v>#NUM!</v>
      </c>
      <c r="CH33" s="21"/>
      <c r="CI33" s="21"/>
      <c r="CJ33" s="21"/>
      <c r="CK33" s="21"/>
    </row>
    <row r="34" spans="1:89" ht="15.75" x14ac:dyDescent="0.25">
      <c r="A34">
        <v>59</v>
      </c>
      <c r="B34" t="s">
        <v>100</v>
      </c>
      <c r="D34">
        <v>2005270050</v>
      </c>
      <c r="E34">
        <v>12351794</v>
      </c>
      <c r="F34">
        <v>87</v>
      </c>
      <c r="I34" t="s">
        <v>91</v>
      </c>
      <c r="M34">
        <v>64</v>
      </c>
      <c r="N34">
        <v>170</v>
      </c>
      <c r="O34">
        <v>90</v>
      </c>
      <c r="P34">
        <v>162.84</v>
      </c>
      <c r="R34">
        <v>128</v>
      </c>
      <c r="S34">
        <v>213</v>
      </c>
      <c r="T34">
        <v>64</v>
      </c>
      <c r="U34">
        <v>21</v>
      </c>
      <c r="V34">
        <v>34</v>
      </c>
      <c r="W34">
        <v>11.1</v>
      </c>
      <c r="X34">
        <v>86.8</v>
      </c>
      <c r="Y34">
        <v>27.8</v>
      </c>
      <c r="Z34">
        <v>36</v>
      </c>
      <c r="AA34">
        <v>389</v>
      </c>
      <c r="AB34">
        <v>1.08</v>
      </c>
      <c r="AC34">
        <v>21.25</v>
      </c>
      <c r="AD34">
        <v>23.45</v>
      </c>
      <c r="AE34">
        <v>35.03</v>
      </c>
      <c r="AF34">
        <v>74.959999999999994</v>
      </c>
      <c r="AG34">
        <v>0.64</v>
      </c>
      <c r="AH34">
        <v>29</v>
      </c>
      <c r="AI34">
        <v>11.7</v>
      </c>
      <c r="AJ34">
        <v>164.34</v>
      </c>
      <c r="AK34">
        <v>2.87</v>
      </c>
      <c r="AL34">
        <v>117.41</v>
      </c>
      <c r="AM34">
        <v>85.22</v>
      </c>
      <c r="AN34">
        <v>29.98</v>
      </c>
      <c r="AO34">
        <v>23.25</v>
      </c>
      <c r="AP34">
        <v>30.59</v>
      </c>
      <c r="AQ34" t="s">
        <v>277</v>
      </c>
      <c r="AV34" s="7">
        <v>13</v>
      </c>
      <c r="AW34" s="7">
        <v>15</v>
      </c>
      <c r="AX34">
        <v>5</v>
      </c>
      <c r="BA34" t="s">
        <v>81</v>
      </c>
      <c r="BB34">
        <v>6</v>
      </c>
      <c r="BC34" s="4" t="s">
        <v>82</v>
      </c>
      <c r="BD34" t="s">
        <v>278</v>
      </c>
      <c r="BG34" s="7"/>
      <c r="BH34" s="9" t="s">
        <v>84</v>
      </c>
      <c r="BI34" s="10">
        <v>42297</v>
      </c>
      <c r="BJ34" t="s">
        <v>279</v>
      </c>
      <c r="BM34" t="s">
        <v>280</v>
      </c>
      <c r="BN34" s="11" t="s">
        <v>91</v>
      </c>
      <c r="BO34" t="s">
        <v>88</v>
      </c>
      <c r="BR34" s="12">
        <v>62.588876636588132</v>
      </c>
      <c r="BS34" s="12">
        <v>39.485610449314301</v>
      </c>
      <c r="BT34" s="12">
        <v>51.037243542951217</v>
      </c>
      <c r="BU34" s="12">
        <v>52.886491061860312</v>
      </c>
      <c r="BV34" s="12">
        <v>54.397510366999548</v>
      </c>
      <c r="BW34" s="12">
        <v>53.642000714429926</v>
      </c>
      <c r="BX34" s="13">
        <f t="shared" si="7"/>
        <v>1.7078872106501628</v>
      </c>
      <c r="BY34" s="13">
        <f t="shared" si="0"/>
        <v>1.7295049675955323</v>
      </c>
      <c r="BZ34" s="13">
        <f t="shared" si="1"/>
        <v>1.3701428470511021</v>
      </c>
      <c r="CA34" s="13">
        <f t="shared" si="2"/>
        <v>0.8022443393843981</v>
      </c>
      <c r="CB34" s="13">
        <f t="shared" si="3"/>
        <v>0.79221677458143513</v>
      </c>
      <c r="CC34" s="16">
        <v>1.4954249963016599</v>
      </c>
      <c r="CD34">
        <v>1.529536683422332E-2</v>
      </c>
      <c r="CE34" s="14">
        <f t="shared" si="4"/>
        <v>-1.8154401027153599</v>
      </c>
      <c r="CF34">
        <f t="shared" si="5"/>
        <v>-1.0629742358830907</v>
      </c>
      <c r="CG34">
        <f t="shared" si="6"/>
        <v>-1.049687706441977</v>
      </c>
      <c r="CH34" s="21"/>
      <c r="CI34" s="21"/>
      <c r="CJ34" s="21"/>
      <c r="CK34" s="21"/>
    </row>
    <row r="35" spans="1:89" x14ac:dyDescent="0.25">
      <c r="A35">
        <v>61</v>
      </c>
      <c r="B35" t="s">
        <v>100</v>
      </c>
      <c r="C35" t="s">
        <v>282</v>
      </c>
      <c r="D35">
        <v>2000163820</v>
      </c>
      <c r="E35">
        <v>12378784</v>
      </c>
      <c r="F35">
        <v>71</v>
      </c>
      <c r="I35" t="s">
        <v>91</v>
      </c>
      <c r="J35" t="s">
        <v>91</v>
      </c>
      <c r="M35">
        <v>100</v>
      </c>
      <c r="N35">
        <v>137</v>
      </c>
      <c r="O35">
        <v>82</v>
      </c>
      <c r="Q35">
        <v>7.8</v>
      </c>
      <c r="R35">
        <v>85</v>
      </c>
      <c r="S35">
        <v>74</v>
      </c>
      <c r="T35">
        <v>38</v>
      </c>
      <c r="U35">
        <v>32</v>
      </c>
      <c r="V35">
        <v>43.5</v>
      </c>
      <c r="W35">
        <v>15.1</v>
      </c>
      <c r="X35">
        <v>89</v>
      </c>
      <c r="Y35">
        <v>30.8</v>
      </c>
      <c r="AA35">
        <v>191</v>
      </c>
      <c r="AB35">
        <v>0.94</v>
      </c>
      <c r="AC35">
        <v>11.3</v>
      </c>
      <c r="AD35">
        <v>1.69</v>
      </c>
      <c r="AE35">
        <v>21.44</v>
      </c>
      <c r="AF35">
        <v>45.88</v>
      </c>
      <c r="AG35">
        <v>0.82</v>
      </c>
      <c r="AH35">
        <v>22.6</v>
      </c>
      <c r="AI35">
        <v>9.6</v>
      </c>
      <c r="AJ35">
        <v>138.80000000000001</v>
      </c>
      <c r="AK35">
        <v>4.32</v>
      </c>
      <c r="AL35">
        <v>103.7</v>
      </c>
      <c r="AM35">
        <v>108.81</v>
      </c>
      <c r="AN35">
        <v>40.869999999999997</v>
      </c>
      <c r="AO35">
        <v>18.43</v>
      </c>
      <c r="AP35">
        <v>17.350000000000001</v>
      </c>
      <c r="AQ35" t="s">
        <v>283</v>
      </c>
      <c r="AV35" s="7"/>
      <c r="AW35" s="7">
        <v>7</v>
      </c>
      <c r="AX35">
        <v>5</v>
      </c>
      <c r="AY35">
        <v>5</v>
      </c>
      <c r="AZ35">
        <v>4</v>
      </c>
      <c r="BA35">
        <v>2</v>
      </c>
      <c r="BB35">
        <v>2</v>
      </c>
      <c r="BC35" s="4" t="s">
        <v>82</v>
      </c>
      <c r="BD35" s="15" t="s">
        <v>284</v>
      </c>
      <c r="BE35" s="15" t="s">
        <v>285</v>
      </c>
      <c r="BF35" s="15"/>
      <c r="BG35" s="7"/>
      <c r="BH35" t="s">
        <v>99</v>
      </c>
      <c r="BN35" s="11"/>
      <c r="BR35" s="12">
        <v>127.58362478350054</v>
      </c>
      <c r="BS35" s="12">
        <v>115.43853642862416</v>
      </c>
      <c r="BT35" s="12">
        <v>121.51108060606235</v>
      </c>
      <c r="BU35" s="12">
        <v>22.113348163296788</v>
      </c>
      <c r="BV35" s="12">
        <v>13.897856392441586</v>
      </c>
      <c r="BW35" s="12">
        <v>18.005602277869187</v>
      </c>
      <c r="BX35" s="13">
        <f t="shared" si="7"/>
        <v>2.0846158830919257</v>
      </c>
      <c r="BY35" s="13">
        <f t="shared" si="0"/>
        <v>1.2554076528708971</v>
      </c>
      <c r="BZ35" s="13">
        <f t="shared" si="1"/>
        <v>0.22788670461367352</v>
      </c>
      <c r="CA35" s="13">
        <f t="shared" si="2"/>
        <v>0.10931831924626297</v>
      </c>
      <c r="CB35" s="13">
        <f t="shared" si="3"/>
        <v>0.18152406837136656</v>
      </c>
      <c r="CC35">
        <v>54.873860771453302</v>
      </c>
      <c r="CD35">
        <v>2.344096921478751</v>
      </c>
      <c r="CE35" s="14">
        <f t="shared" si="4"/>
        <v>0.36997556451038238</v>
      </c>
      <c r="CF35">
        <f t="shared" si="5"/>
        <v>0.17747901064709842</v>
      </c>
      <c r="CG35">
        <f t="shared" si="6"/>
        <v>0.29470551948947671</v>
      </c>
      <c r="CH35" s="21"/>
      <c r="CI35" s="21"/>
      <c r="CJ35" s="21"/>
      <c r="CK35" s="21"/>
    </row>
    <row r="36" spans="1:89" x14ac:dyDescent="0.25">
      <c r="A36">
        <v>63</v>
      </c>
      <c r="B36" t="s">
        <v>100</v>
      </c>
      <c r="C36" t="s">
        <v>286</v>
      </c>
      <c r="D36">
        <v>2000146747</v>
      </c>
      <c r="E36">
        <v>12412092</v>
      </c>
      <c r="F36">
        <v>80</v>
      </c>
      <c r="I36" t="s">
        <v>91</v>
      </c>
      <c r="J36" t="s">
        <v>91</v>
      </c>
      <c r="M36">
        <v>90</v>
      </c>
      <c r="N36">
        <v>150</v>
      </c>
      <c r="O36">
        <v>119</v>
      </c>
      <c r="P36">
        <v>128.30000000000001</v>
      </c>
      <c r="Q36">
        <v>6.2</v>
      </c>
      <c r="R36">
        <v>111</v>
      </c>
      <c r="S36">
        <v>57</v>
      </c>
      <c r="T36">
        <v>61</v>
      </c>
      <c r="U36">
        <v>38</v>
      </c>
      <c r="V36">
        <v>27.6</v>
      </c>
      <c r="W36">
        <v>9.3000000000000007</v>
      </c>
      <c r="X36">
        <v>103.8</v>
      </c>
      <c r="Y36">
        <v>34.799999999999997</v>
      </c>
      <c r="Z36">
        <v>49</v>
      </c>
      <c r="AA36">
        <v>198</v>
      </c>
      <c r="AB36">
        <v>1.34</v>
      </c>
      <c r="AC36">
        <v>5.7</v>
      </c>
      <c r="AD36">
        <v>140.74</v>
      </c>
      <c r="AE36">
        <v>14.19</v>
      </c>
      <c r="AF36">
        <v>30.37</v>
      </c>
      <c r="AG36">
        <v>0.78</v>
      </c>
      <c r="AH36">
        <v>31.8</v>
      </c>
      <c r="AI36">
        <v>14.4</v>
      </c>
      <c r="AJ36">
        <v>138.41</v>
      </c>
      <c r="AK36">
        <v>3.64</v>
      </c>
      <c r="AL36">
        <v>113.65</v>
      </c>
      <c r="AM36">
        <v>85.79</v>
      </c>
      <c r="AN36">
        <v>64.650000000000006</v>
      </c>
      <c r="AO36">
        <v>17.91</v>
      </c>
      <c r="AP36">
        <v>22.37</v>
      </c>
      <c r="AQ36" t="s">
        <v>287</v>
      </c>
      <c r="AV36" s="7"/>
      <c r="AW36" s="7"/>
      <c r="AX36">
        <v>4</v>
      </c>
      <c r="AZ36">
        <v>5</v>
      </c>
      <c r="BA36">
        <v>8</v>
      </c>
      <c r="BB36">
        <v>5</v>
      </c>
      <c r="BC36" s="4" t="s">
        <v>82</v>
      </c>
      <c r="BD36" s="15" t="s">
        <v>288</v>
      </c>
      <c r="BE36" s="15" t="s">
        <v>289</v>
      </c>
      <c r="BF36" s="15" t="s">
        <v>290</v>
      </c>
      <c r="BG36" s="7"/>
      <c r="BH36" t="s">
        <v>99</v>
      </c>
      <c r="BM36" t="s">
        <v>291</v>
      </c>
      <c r="BN36" s="11"/>
      <c r="BO36" t="s">
        <v>88</v>
      </c>
      <c r="BR36" s="12">
        <v>29.548025395890896</v>
      </c>
      <c r="BS36" s="12">
        <v>29.157961638556799</v>
      </c>
      <c r="BT36" s="12">
        <v>29.352993517223847</v>
      </c>
      <c r="BU36" s="12">
        <v>10.382447666133682</v>
      </c>
      <c r="BV36" s="12">
        <v>13.547155673599915</v>
      </c>
      <c r="BW36" s="12">
        <v>11.964801669866798</v>
      </c>
      <c r="BX36" s="13">
        <f t="shared" si="7"/>
        <v>1.4676523986574626</v>
      </c>
      <c r="BY36" s="13">
        <f t="shared" si="0"/>
        <v>1.0779055040864121</v>
      </c>
      <c r="BZ36" s="13">
        <f t="shared" si="1"/>
        <v>2.1484175466913764</v>
      </c>
      <c r="CA36" s="13">
        <f t="shared" si="2"/>
        <v>1.4638463090147538</v>
      </c>
      <c r="CB36" s="13">
        <f t="shared" si="3"/>
        <v>1.9931409001499496</v>
      </c>
      <c r="CC36" s="16">
        <v>10.658773793635399</v>
      </c>
      <c r="CD36">
        <v>0.4628214221835672</v>
      </c>
      <c r="CE36" s="14">
        <f t="shared" si="4"/>
        <v>-0.33458654747137234</v>
      </c>
      <c r="CF36">
        <f t="shared" si="5"/>
        <v>-0.22797397243205267</v>
      </c>
      <c r="CG36">
        <f t="shared" si="6"/>
        <v>-0.31040434082851631</v>
      </c>
      <c r="CH36" s="21"/>
      <c r="CI36" s="21"/>
      <c r="CJ36" s="21"/>
      <c r="CK36" s="21"/>
    </row>
    <row r="37" spans="1:89" x14ac:dyDescent="0.25">
      <c r="A37">
        <v>64</v>
      </c>
      <c r="B37" t="s">
        <v>281</v>
      </c>
      <c r="C37" t="s">
        <v>292</v>
      </c>
      <c r="D37">
        <v>2002201576</v>
      </c>
      <c r="E37">
        <v>12400770</v>
      </c>
      <c r="F37">
        <v>80</v>
      </c>
      <c r="I37" t="s">
        <v>91</v>
      </c>
      <c r="K37" t="s">
        <v>293</v>
      </c>
      <c r="L37" t="s">
        <v>93</v>
      </c>
      <c r="M37">
        <v>81</v>
      </c>
      <c r="N37">
        <v>174</v>
      </c>
      <c r="O37">
        <v>88</v>
      </c>
      <c r="P37">
        <v>84.94</v>
      </c>
      <c r="Q37">
        <v>5.4</v>
      </c>
      <c r="R37">
        <v>131</v>
      </c>
      <c r="S37">
        <v>72</v>
      </c>
      <c r="T37">
        <v>67</v>
      </c>
      <c r="U37">
        <v>50</v>
      </c>
      <c r="V37">
        <v>43</v>
      </c>
      <c r="W37">
        <v>14.6</v>
      </c>
      <c r="X37">
        <v>92</v>
      </c>
      <c r="Y37">
        <v>30.9</v>
      </c>
      <c r="Z37">
        <v>4</v>
      </c>
      <c r="AA37">
        <v>255</v>
      </c>
      <c r="AB37">
        <v>3.08</v>
      </c>
      <c r="AC37">
        <v>11.8</v>
      </c>
      <c r="AD37">
        <v>35.369999999999997</v>
      </c>
      <c r="AE37">
        <v>12.86</v>
      </c>
      <c r="AF37">
        <v>27.52</v>
      </c>
      <c r="AG37">
        <v>0.67</v>
      </c>
      <c r="AH37">
        <v>38.299999999999997</v>
      </c>
      <c r="AI37">
        <v>32.9</v>
      </c>
      <c r="AJ37">
        <v>143.01</v>
      </c>
      <c r="AK37">
        <v>4.01</v>
      </c>
      <c r="AL37">
        <v>19.72</v>
      </c>
      <c r="AM37">
        <v>99.8</v>
      </c>
      <c r="AN37">
        <v>35.29</v>
      </c>
      <c r="AO37">
        <v>31.69</v>
      </c>
      <c r="AP37">
        <v>35.08</v>
      </c>
      <c r="AQ37" t="s">
        <v>294</v>
      </c>
      <c r="AS37" t="s">
        <v>295</v>
      </c>
      <c r="AU37" t="s">
        <v>296</v>
      </c>
      <c r="AV37" s="7"/>
      <c r="AW37" s="7">
        <v>6</v>
      </c>
      <c r="AX37">
        <v>4</v>
      </c>
      <c r="AY37">
        <v>4</v>
      </c>
      <c r="AZ37">
        <v>4</v>
      </c>
      <c r="BA37" t="s">
        <v>81</v>
      </c>
      <c r="BB37">
        <v>6</v>
      </c>
      <c r="BC37" s="4" t="s">
        <v>82</v>
      </c>
      <c r="BD37" s="15" t="s">
        <v>297</v>
      </c>
      <c r="BE37" s="15"/>
      <c r="BF37" s="15"/>
      <c r="BG37" s="7"/>
      <c r="BH37" t="s">
        <v>99</v>
      </c>
      <c r="BM37" t="s">
        <v>298</v>
      </c>
      <c r="BN37" s="11" t="s">
        <v>91</v>
      </c>
      <c r="BO37" t="s">
        <v>156</v>
      </c>
      <c r="BR37" s="12">
        <v>96.565336906632936</v>
      </c>
      <c r="BS37" s="12">
        <v>91.454124218079798</v>
      </c>
      <c r="BT37" s="12">
        <v>94.009730562356367</v>
      </c>
      <c r="BU37" s="12">
        <v>9.1457743436253534</v>
      </c>
      <c r="BV37" s="12">
        <v>11.328288134850315</v>
      </c>
      <c r="BW37" s="12">
        <v>10.237031239237833</v>
      </c>
      <c r="BX37" s="13">
        <f t="shared" si="7"/>
        <v>1.9731728079701807</v>
      </c>
      <c r="BY37" s="13">
        <f t="shared" si="0"/>
        <v>1.0101740285781637</v>
      </c>
      <c r="BZ37" s="13">
        <f t="shared" si="1"/>
        <v>1.5486350598147516</v>
      </c>
      <c r="CA37" s="13">
        <f t="shared" si="2"/>
        <v>0.78484512535313389</v>
      </c>
      <c r="CB37" s="13">
        <f t="shared" si="3"/>
        <v>1.5330378885254854</v>
      </c>
      <c r="CC37">
        <v>42.113588103260597</v>
      </c>
      <c r="CD37">
        <v>1.4663076329062801</v>
      </c>
      <c r="CE37" s="14">
        <f t="shared" si="4"/>
        <v>0.16622509531030311</v>
      </c>
      <c r="CF37">
        <f t="shared" si="5"/>
        <v>8.4242543095503247E-2</v>
      </c>
      <c r="CG37">
        <f t="shared" si="6"/>
        <v>0.16455094925006894</v>
      </c>
      <c r="CH37" s="21"/>
      <c r="CI37" s="21"/>
      <c r="CJ37" s="21"/>
      <c r="CK37" s="21"/>
    </row>
    <row r="38" spans="1:89" x14ac:dyDescent="0.25">
      <c r="A38">
        <v>66</v>
      </c>
      <c r="B38" t="s">
        <v>100</v>
      </c>
      <c r="C38">
        <v>68202122</v>
      </c>
      <c r="D38">
        <v>2015491039</v>
      </c>
      <c r="E38">
        <v>12410147</v>
      </c>
      <c r="F38">
        <v>38</v>
      </c>
      <c r="I38" t="s">
        <v>93</v>
      </c>
      <c r="J38" t="s">
        <v>93</v>
      </c>
      <c r="L38" t="s">
        <v>93</v>
      </c>
      <c r="M38">
        <v>80</v>
      </c>
      <c r="N38">
        <v>115</v>
      </c>
      <c r="O38">
        <v>80</v>
      </c>
      <c r="P38">
        <v>101</v>
      </c>
      <c r="V38">
        <v>49.1</v>
      </c>
      <c r="W38">
        <v>15.1</v>
      </c>
      <c r="X38">
        <v>85.6</v>
      </c>
      <c r="Y38">
        <v>27.5</v>
      </c>
      <c r="AA38">
        <v>230</v>
      </c>
      <c r="AB38">
        <v>1.08</v>
      </c>
      <c r="AC38">
        <v>8.8000000000000007</v>
      </c>
      <c r="AD38">
        <v>2.1</v>
      </c>
      <c r="AE38">
        <v>17.29</v>
      </c>
      <c r="AF38">
        <v>37</v>
      </c>
      <c r="AG38">
        <v>0.84</v>
      </c>
      <c r="AH38">
        <v>26.2</v>
      </c>
      <c r="AI38">
        <v>11.9</v>
      </c>
      <c r="AJ38">
        <v>141.87</v>
      </c>
      <c r="AK38">
        <v>3.44</v>
      </c>
      <c r="AL38">
        <v>134.44</v>
      </c>
      <c r="AM38">
        <v>83.65</v>
      </c>
      <c r="AN38">
        <v>21.55</v>
      </c>
      <c r="AO38">
        <v>26.7</v>
      </c>
      <c r="AP38">
        <v>16.53</v>
      </c>
      <c r="AQ38" t="s">
        <v>299</v>
      </c>
      <c r="AV38" s="7">
        <v>15</v>
      </c>
      <c r="AW38" s="7">
        <v>1</v>
      </c>
      <c r="AX38">
        <v>4</v>
      </c>
      <c r="AY38">
        <v>0</v>
      </c>
      <c r="AZ38">
        <v>2</v>
      </c>
      <c r="BA38">
        <v>0</v>
      </c>
      <c r="BB38">
        <v>0</v>
      </c>
      <c r="BC38" s="4" t="s">
        <v>82</v>
      </c>
      <c r="BD38" s="15" t="s">
        <v>125</v>
      </c>
      <c r="BE38" s="15"/>
      <c r="BF38" s="15"/>
      <c r="BG38" s="7"/>
      <c r="BH38" t="s">
        <v>99</v>
      </c>
      <c r="BN38" s="11"/>
      <c r="BR38" s="12">
        <v>19.02792130474203</v>
      </c>
      <c r="BS38" s="12">
        <v>18.072545142719811</v>
      </c>
      <c r="BT38" s="12">
        <v>18.55023322373092</v>
      </c>
      <c r="BU38" s="12">
        <v>8.8389434473416841</v>
      </c>
      <c r="BV38" s="12">
        <v>10.924024775242234</v>
      </c>
      <c r="BW38" s="12">
        <v>9.8814841112919591</v>
      </c>
      <c r="BX38" s="13">
        <f t="shared" si="7"/>
        <v>1.2683493741743888</v>
      </c>
      <c r="BY38" s="13">
        <f t="shared" si="0"/>
        <v>0.99482217666657624</v>
      </c>
      <c r="BZ38" s="13">
        <f t="shared" si="1"/>
        <v>0.3222192947339193</v>
      </c>
      <c r="CA38" s="13">
        <f t="shared" si="2"/>
        <v>0.25404616527182244</v>
      </c>
      <c r="CB38" s="13">
        <f t="shared" si="3"/>
        <v>0.32389637293129431</v>
      </c>
      <c r="CC38">
        <v>77.603096461671598</v>
      </c>
      <c r="CD38">
        <v>0.72869651284657289</v>
      </c>
      <c r="CE38" s="14">
        <f t="shared" si="4"/>
        <v>-0.1374533087723315</v>
      </c>
      <c r="CF38">
        <f t="shared" si="5"/>
        <v>-0.10837180320430598</v>
      </c>
      <c r="CG38">
        <f t="shared" si="6"/>
        <v>-0.13816872200507874</v>
      </c>
      <c r="CH38" s="21"/>
      <c r="CI38" s="21"/>
      <c r="CJ38" s="21"/>
      <c r="CK38" s="21"/>
    </row>
    <row r="39" spans="1:89" x14ac:dyDescent="0.25">
      <c r="A39">
        <v>67</v>
      </c>
      <c r="B39" t="s">
        <v>100</v>
      </c>
      <c r="C39" t="s">
        <v>300</v>
      </c>
      <c r="D39">
        <v>98088409</v>
      </c>
      <c r="E39">
        <v>12431706</v>
      </c>
      <c r="F39">
        <v>90</v>
      </c>
      <c r="G39">
        <v>80</v>
      </c>
      <c r="H39">
        <v>158</v>
      </c>
      <c r="I39" t="s">
        <v>91</v>
      </c>
      <c r="J39" t="s">
        <v>93</v>
      </c>
      <c r="K39" t="s">
        <v>301</v>
      </c>
      <c r="L39" t="s">
        <v>93</v>
      </c>
      <c r="M39">
        <v>76</v>
      </c>
      <c r="N39">
        <v>122</v>
      </c>
      <c r="O39">
        <v>80</v>
      </c>
      <c r="P39">
        <v>114.89</v>
      </c>
      <c r="R39">
        <v>157</v>
      </c>
      <c r="S39">
        <v>90</v>
      </c>
      <c r="T39">
        <v>97</v>
      </c>
      <c r="U39">
        <v>40</v>
      </c>
      <c r="V39">
        <v>40.6</v>
      </c>
      <c r="W39">
        <v>13.6</v>
      </c>
      <c r="X39">
        <v>88.9</v>
      </c>
      <c r="Y39">
        <v>29.7</v>
      </c>
      <c r="AA39">
        <v>291</v>
      </c>
      <c r="AC39">
        <v>9.6</v>
      </c>
      <c r="AD39">
        <v>17.43</v>
      </c>
      <c r="AE39">
        <v>15.15</v>
      </c>
      <c r="AF39">
        <v>32.42</v>
      </c>
      <c r="AG39">
        <v>0.78</v>
      </c>
      <c r="AJ39">
        <v>141.05000000000001</v>
      </c>
      <c r="AK39">
        <v>3.43</v>
      </c>
      <c r="AL39">
        <v>111.51</v>
      </c>
      <c r="AM39">
        <v>83.79</v>
      </c>
      <c r="AN39">
        <v>42.22</v>
      </c>
      <c r="AO39">
        <v>34.770000000000003</v>
      </c>
      <c r="AP39">
        <v>38.28</v>
      </c>
      <c r="AQ39" t="s">
        <v>302</v>
      </c>
      <c r="AU39" t="s">
        <v>303</v>
      </c>
      <c r="AV39" s="7">
        <v>14</v>
      </c>
      <c r="AW39" s="7">
        <v>5</v>
      </c>
      <c r="AX39">
        <v>4</v>
      </c>
      <c r="AZ39">
        <v>5</v>
      </c>
      <c r="BC39" s="4" t="s">
        <v>95</v>
      </c>
      <c r="BD39" s="15" t="s">
        <v>304</v>
      </c>
      <c r="BE39" s="15" t="s">
        <v>123</v>
      </c>
      <c r="BF39" s="15"/>
      <c r="BG39" s="7"/>
      <c r="BH39" t="s">
        <v>99</v>
      </c>
      <c r="BR39" s="12">
        <v>40.733085976606141</v>
      </c>
      <c r="BS39" s="12">
        <v>35.845119571664412</v>
      </c>
      <c r="BT39" s="12">
        <v>38.289102774135273</v>
      </c>
      <c r="BU39" s="12">
        <v>11.131682875728048</v>
      </c>
      <c r="BV39" s="12">
        <v>13.566737762513792</v>
      </c>
      <c r="BW39" s="12">
        <v>12.349210319120921</v>
      </c>
      <c r="BX39" s="13">
        <f t="shared" ref="BX39:BX45" si="8">LOG(BT39)</f>
        <v>1.5830751896747319</v>
      </c>
      <c r="BY39" s="13">
        <f t="shared" ref="BY39:BY45" si="9">LOG(BW39)</f>
        <v>1.0916391871492668</v>
      </c>
      <c r="BZ39" s="13">
        <f t="shared" ref="BZ39:BZ45" si="10">LOG(AD39)</f>
        <v>1.2412973871099933</v>
      </c>
      <c r="CA39" s="13">
        <f t="shared" ref="CA39:CA45" si="11">(BZ39/BX39)</f>
        <v>0.78410513613382926</v>
      </c>
      <c r="CB39" s="13">
        <f t="shared" ref="CB39:CB45" si="12">(BZ39/BY39)</f>
        <v>1.1370949318442365</v>
      </c>
      <c r="CC39" s="16">
        <v>0.45149918394718502</v>
      </c>
      <c r="CD39">
        <v>4.1654013730441008E-3</v>
      </c>
      <c r="CE39" s="14">
        <f t="shared" ref="CE39:CE45" si="13">LOG(CD39)</f>
        <v>-2.3803431441492418</v>
      </c>
      <c r="CF39">
        <f t="shared" ref="CF39:CF45" si="14">(CE39/BX39)</f>
        <v>-1.5036197646672242</v>
      </c>
      <c r="CG39">
        <f t="shared" ref="CG39:CG45" si="15">(CE39/BY39)</f>
        <v>-2.18052189053906</v>
      </c>
      <c r="CH39" s="21"/>
      <c r="CI39" s="21"/>
      <c r="CJ39" s="21"/>
      <c r="CK39" s="21"/>
    </row>
    <row r="40" spans="1:89" ht="15.75" x14ac:dyDescent="0.25">
      <c r="A40">
        <v>68</v>
      </c>
      <c r="B40" t="s">
        <v>100</v>
      </c>
      <c r="C40">
        <v>82157089</v>
      </c>
      <c r="D40">
        <v>2014472471</v>
      </c>
      <c r="E40">
        <v>12441311</v>
      </c>
      <c r="L40" t="s">
        <v>91</v>
      </c>
      <c r="M40">
        <v>72</v>
      </c>
      <c r="N40">
        <v>128</v>
      </c>
      <c r="O40">
        <v>58</v>
      </c>
      <c r="P40">
        <v>134.69999999999999</v>
      </c>
      <c r="V40">
        <v>43</v>
      </c>
      <c r="W40">
        <v>14.1</v>
      </c>
      <c r="X40">
        <v>86</v>
      </c>
      <c r="Y40">
        <v>28.1</v>
      </c>
      <c r="Z40">
        <v>27</v>
      </c>
      <c r="AA40">
        <v>274</v>
      </c>
      <c r="AB40">
        <v>1.0900000000000001</v>
      </c>
      <c r="AC40">
        <v>8.6</v>
      </c>
      <c r="AD40">
        <v>11.9</v>
      </c>
      <c r="AE40">
        <v>9.74</v>
      </c>
      <c r="AF40">
        <v>20.84</v>
      </c>
      <c r="AG40">
        <v>63</v>
      </c>
      <c r="AH40">
        <v>36.5</v>
      </c>
      <c r="AI40">
        <v>11.8</v>
      </c>
      <c r="AJ40">
        <v>140.13</v>
      </c>
      <c r="AK40">
        <v>3.79</v>
      </c>
      <c r="AL40">
        <v>107.45</v>
      </c>
      <c r="AM40">
        <v>88.27</v>
      </c>
      <c r="AN40">
        <v>31.42</v>
      </c>
      <c r="AO40">
        <v>24.79</v>
      </c>
      <c r="AP40">
        <v>24.37</v>
      </c>
      <c r="AQ40" t="s">
        <v>305</v>
      </c>
      <c r="AV40" s="7">
        <v>15</v>
      </c>
      <c r="AW40" s="7">
        <v>2</v>
      </c>
      <c r="AX40">
        <v>3</v>
      </c>
      <c r="AY40">
        <v>0</v>
      </c>
      <c r="AZ40">
        <v>0</v>
      </c>
      <c r="BA40">
        <v>0</v>
      </c>
      <c r="BB40">
        <v>0</v>
      </c>
      <c r="BC40" s="4" t="s">
        <v>82</v>
      </c>
      <c r="BD40" s="15" t="s">
        <v>306</v>
      </c>
      <c r="BE40" s="15"/>
      <c r="BF40" s="15"/>
      <c r="BG40" s="7"/>
      <c r="BH40" t="s">
        <v>99</v>
      </c>
      <c r="BM40" s="9" t="s">
        <v>307</v>
      </c>
      <c r="BN40" s="11"/>
      <c r="BR40" s="12"/>
      <c r="BS40" s="12"/>
      <c r="BT40" s="12"/>
      <c r="BU40" s="12"/>
      <c r="BV40" s="12"/>
      <c r="BW40" s="12"/>
      <c r="BX40" s="13" t="e">
        <f t="shared" si="8"/>
        <v>#NUM!</v>
      </c>
      <c r="BY40" s="13" t="e">
        <f t="shared" si="9"/>
        <v>#NUM!</v>
      </c>
      <c r="BZ40" s="13">
        <f t="shared" si="10"/>
        <v>1.0755469613925308</v>
      </c>
      <c r="CA40" s="13" t="e">
        <f t="shared" si="11"/>
        <v>#NUM!</v>
      </c>
      <c r="CB40" s="13" t="e">
        <f t="shared" si="12"/>
        <v>#NUM!</v>
      </c>
      <c r="CC40">
        <v>41.316071061498498</v>
      </c>
      <c r="CD40">
        <v>0.39788188311174622</v>
      </c>
      <c r="CE40" s="14">
        <f t="shared" si="13"/>
        <v>-0.40024583527865509</v>
      </c>
      <c r="CF40" t="e">
        <f t="shared" si="14"/>
        <v>#NUM!</v>
      </c>
      <c r="CG40" t="e">
        <f t="shared" si="15"/>
        <v>#NUM!</v>
      </c>
      <c r="CH40" s="21"/>
      <c r="CI40" s="21"/>
      <c r="CJ40" s="21"/>
      <c r="CK40" s="21"/>
    </row>
    <row r="41" spans="1:89" x14ac:dyDescent="0.25">
      <c r="A41">
        <v>71</v>
      </c>
      <c r="B41" t="s">
        <v>89</v>
      </c>
      <c r="C41" t="s">
        <v>308</v>
      </c>
      <c r="D41">
        <v>2007320784</v>
      </c>
      <c r="E41">
        <v>12474234</v>
      </c>
      <c r="F41">
        <v>82</v>
      </c>
      <c r="G41">
        <v>76</v>
      </c>
      <c r="I41" t="s">
        <v>91</v>
      </c>
      <c r="J41" t="s">
        <v>93</v>
      </c>
      <c r="K41" t="s">
        <v>309</v>
      </c>
      <c r="L41" t="s">
        <v>93</v>
      </c>
      <c r="M41">
        <v>65</v>
      </c>
      <c r="N41">
        <v>141</v>
      </c>
      <c r="O41">
        <v>68</v>
      </c>
      <c r="P41">
        <v>94.06</v>
      </c>
      <c r="R41">
        <v>193</v>
      </c>
      <c r="S41">
        <v>170</v>
      </c>
      <c r="T41">
        <v>126</v>
      </c>
      <c r="U41">
        <v>33</v>
      </c>
      <c r="V41">
        <v>43.5</v>
      </c>
      <c r="W41">
        <v>14.2</v>
      </c>
      <c r="X41">
        <v>91.2</v>
      </c>
      <c r="Y41">
        <v>29.8</v>
      </c>
      <c r="AA41">
        <v>235</v>
      </c>
      <c r="AB41">
        <v>1.03</v>
      </c>
      <c r="AC41">
        <v>9.9</v>
      </c>
      <c r="AD41">
        <v>6.26</v>
      </c>
      <c r="AE41">
        <v>16.510000000000002</v>
      </c>
      <c r="AF41">
        <v>35.33</v>
      </c>
      <c r="AG41">
        <v>0.53</v>
      </c>
      <c r="AH41">
        <v>28.8</v>
      </c>
      <c r="AI41">
        <v>11.3</v>
      </c>
      <c r="AJ41">
        <v>143.93</v>
      </c>
      <c r="AK41">
        <v>4.17</v>
      </c>
      <c r="AL41">
        <v>108.68</v>
      </c>
      <c r="AM41">
        <v>78.709999999999994</v>
      </c>
      <c r="AN41">
        <v>51.14</v>
      </c>
      <c r="AO41">
        <v>22.2</v>
      </c>
      <c r="AP41">
        <v>22.28</v>
      </c>
      <c r="AQ41" t="s">
        <v>310</v>
      </c>
      <c r="AV41" s="7">
        <v>15</v>
      </c>
      <c r="AW41" s="7"/>
      <c r="AX41">
        <v>3</v>
      </c>
      <c r="AZ41">
        <v>2</v>
      </c>
      <c r="BA41">
        <v>0</v>
      </c>
      <c r="BB41">
        <v>0</v>
      </c>
      <c r="BC41" s="4" t="s">
        <v>95</v>
      </c>
      <c r="BD41" s="15" t="s">
        <v>311</v>
      </c>
      <c r="BE41" s="15" t="s">
        <v>312</v>
      </c>
      <c r="BF41" s="15" t="s">
        <v>313</v>
      </c>
      <c r="BG41" s="7"/>
      <c r="BH41" t="s">
        <v>99</v>
      </c>
      <c r="BR41" s="12">
        <v>17.228219959045816</v>
      </c>
      <c r="BS41" s="12">
        <v>14.780488860313033</v>
      </c>
      <c r="BT41" s="12">
        <v>16.004354409679426</v>
      </c>
      <c r="BU41" s="12">
        <v>4.2879671488143085</v>
      </c>
      <c r="BV41" s="12">
        <v>7.0751458601299291</v>
      </c>
      <c r="BW41" s="12">
        <v>5.6815565044721188</v>
      </c>
      <c r="BX41" s="13">
        <f t="shared" si="8"/>
        <v>1.2042381600816077</v>
      </c>
      <c r="BY41" s="13">
        <f t="shared" si="9"/>
        <v>0.75446733020042034</v>
      </c>
      <c r="BZ41" s="13">
        <f t="shared" si="10"/>
        <v>0.7965743332104297</v>
      </c>
      <c r="CA41" s="13">
        <f t="shared" si="11"/>
        <v>0.66147574426345057</v>
      </c>
      <c r="CB41" s="13">
        <f t="shared" si="12"/>
        <v>1.0558102403172631</v>
      </c>
      <c r="CC41">
        <v>24.966971705376601</v>
      </c>
      <c r="CD41">
        <v>0.26407504100285806</v>
      </c>
      <c r="CE41" s="14">
        <f t="shared" si="13"/>
        <v>-0.5782726441053273</v>
      </c>
      <c r="CF41">
        <f t="shared" si="14"/>
        <v>-0.48019790708686683</v>
      </c>
      <c r="CG41">
        <f t="shared" si="15"/>
        <v>-0.76646479039948912</v>
      </c>
      <c r="CH41" s="21"/>
      <c r="CI41" s="21"/>
      <c r="CJ41" s="21"/>
      <c r="CK41" s="21"/>
    </row>
    <row r="42" spans="1:89" x14ac:dyDescent="0.25">
      <c r="A42">
        <v>72</v>
      </c>
      <c r="B42" t="s">
        <v>100</v>
      </c>
      <c r="C42">
        <v>74429292</v>
      </c>
      <c r="D42">
        <v>2015492310</v>
      </c>
      <c r="E42">
        <v>12480011</v>
      </c>
      <c r="F42">
        <v>58</v>
      </c>
      <c r="I42" t="s">
        <v>93</v>
      </c>
      <c r="J42" t="s">
        <v>93</v>
      </c>
      <c r="L42" t="s">
        <v>91</v>
      </c>
      <c r="M42">
        <v>81</v>
      </c>
      <c r="N42">
        <v>128</v>
      </c>
      <c r="O42">
        <v>81</v>
      </c>
      <c r="Q42">
        <v>5.5</v>
      </c>
      <c r="V42">
        <v>48.5</v>
      </c>
      <c r="W42">
        <v>16.100000000000001</v>
      </c>
      <c r="X42">
        <v>87.3</v>
      </c>
      <c r="Y42">
        <v>29.1</v>
      </c>
      <c r="AA42">
        <v>179</v>
      </c>
      <c r="AB42">
        <v>1.1299999999999999</v>
      </c>
      <c r="AC42">
        <v>6.6</v>
      </c>
      <c r="AD42">
        <v>7.55</v>
      </c>
      <c r="AG42">
        <v>0.8</v>
      </c>
      <c r="AH42">
        <v>41.7</v>
      </c>
      <c r="AI42">
        <v>12.4</v>
      </c>
      <c r="AJ42">
        <v>142.1</v>
      </c>
      <c r="AK42">
        <v>3.39</v>
      </c>
      <c r="AL42">
        <v>108.68</v>
      </c>
      <c r="AM42">
        <v>119.85</v>
      </c>
      <c r="AN42">
        <v>32.31</v>
      </c>
      <c r="AO42">
        <v>21.57</v>
      </c>
      <c r="AP42">
        <v>21.51</v>
      </c>
      <c r="AQ42" t="s">
        <v>314</v>
      </c>
      <c r="AR42" t="s">
        <v>272</v>
      </c>
      <c r="AV42" s="7">
        <v>15</v>
      </c>
      <c r="AW42" s="7">
        <v>2</v>
      </c>
      <c r="AX42">
        <v>5</v>
      </c>
      <c r="AY42">
        <v>0</v>
      </c>
      <c r="AZ42">
        <v>1</v>
      </c>
      <c r="BA42">
        <v>0</v>
      </c>
      <c r="BB42">
        <v>0</v>
      </c>
      <c r="BC42" s="4" t="s">
        <v>82</v>
      </c>
      <c r="BD42" s="15" t="s">
        <v>315</v>
      </c>
      <c r="BE42" s="15"/>
      <c r="BF42" s="15"/>
      <c r="BG42" s="7"/>
      <c r="BH42" t="s">
        <v>99</v>
      </c>
      <c r="BM42" t="s">
        <v>316</v>
      </c>
      <c r="BN42" s="11" t="s">
        <v>134</v>
      </c>
      <c r="BO42" t="s">
        <v>189</v>
      </c>
      <c r="BR42" s="12">
        <v>18.541387614315685</v>
      </c>
      <c r="BS42" s="12">
        <v>14.445905478263805</v>
      </c>
      <c r="BT42" s="12">
        <v>16.493646546289746</v>
      </c>
      <c r="BU42" s="12">
        <v>5.8505158062403524</v>
      </c>
      <c r="BV42" s="12">
        <v>5.8929113295509934</v>
      </c>
      <c r="BW42" s="12">
        <v>5.8717135678956733</v>
      </c>
      <c r="BX42" s="13">
        <f t="shared" si="8"/>
        <v>1.2173166835313003</v>
      </c>
      <c r="BY42" s="13">
        <f t="shared" si="9"/>
        <v>0.76876486180644388</v>
      </c>
      <c r="BZ42" s="13">
        <f t="shared" si="10"/>
        <v>0.87794695162918823</v>
      </c>
      <c r="CA42" s="13">
        <f t="shared" si="11"/>
        <v>0.72121491761894019</v>
      </c>
      <c r="CB42" s="13">
        <f t="shared" si="12"/>
        <v>1.1420227370514675</v>
      </c>
      <c r="CC42">
        <v>18.7862146317207</v>
      </c>
      <c r="CD42">
        <v>0.20318571386919829</v>
      </c>
      <c r="CE42" s="14">
        <f t="shared" si="13"/>
        <v>-0.69210683086590996</v>
      </c>
      <c r="CF42">
        <f t="shared" si="14"/>
        <v>-0.56855117507975417</v>
      </c>
      <c r="CG42">
        <f t="shared" si="15"/>
        <v>-0.90028416392445043</v>
      </c>
      <c r="CH42" s="21"/>
      <c r="CI42" s="21"/>
      <c r="CJ42" s="21"/>
      <c r="CK42" s="21"/>
    </row>
    <row r="43" spans="1:89" x14ac:dyDescent="0.25">
      <c r="A43">
        <v>75</v>
      </c>
      <c r="B43" t="s">
        <v>281</v>
      </c>
      <c r="C43">
        <v>82525308</v>
      </c>
      <c r="D43">
        <v>98083138</v>
      </c>
      <c r="E43">
        <v>12556991</v>
      </c>
      <c r="F43">
        <v>79</v>
      </c>
      <c r="G43">
        <v>58</v>
      </c>
      <c r="I43" t="s">
        <v>91</v>
      </c>
      <c r="J43" t="s">
        <v>91</v>
      </c>
      <c r="L43" t="s">
        <v>91</v>
      </c>
      <c r="M43">
        <v>100</v>
      </c>
      <c r="N43">
        <v>148</v>
      </c>
      <c r="O43">
        <v>106</v>
      </c>
      <c r="P43">
        <v>116.99</v>
      </c>
      <c r="Q43">
        <v>7</v>
      </c>
      <c r="R43">
        <v>109</v>
      </c>
      <c r="S43">
        <v>118</v>
      </c>
      <c r="T43">
        <v>46</v>
      </c>
      <c r="U43">
        <v>38</v>
      </c>
      <c r="V43">
        <v>38</v>
      </c>
      <c r="W43">
        <v>12.4</v>
      </c>
      <c r="X43">
        <v>92.9</v>
      </c>
      <c r="Y43">
        <v>29.7</v>
      </c>
      <c r="Z43">
        <v>25</v>
      </c>
      <c r="AA43">
        <v>218</v>
      </c>
      <c r="AC43">
        <v>9.9</v>
      </c>
      <c r="AD43">
        <v>3.76</v>
      </c>
      <c r="AE43">
        <v>12.98</v>
      </c>
      <c r="AF43">
        <v>27.78</v>
      </c>
      <c r="AG43">
        <v>0.89</v>
      </c>
      <c r="AJ43">
        <v>140.63</v>
      </c>
      <c r="AK43">
        <v>4.0599999999999996</v>
      </c>
      <c r="AL43">
        <v>104.75</v>
      </c>
      <c r="AM43">
        <v>67.010000000000005</v>
      </c>
      <c r="AN43">
        <v>20.079999999999998</v>
      </c>
      <c r="AO43">
        <v>17.989999999999998</v>
      </c>
      <c r="AP43">
        <v>17.8</v>
      </c>
      <c r="AQ43" t="s">
        <v>317</v>
      </c>
      <c r="AR43" t="s">
        <v>318</v>
      </c>
      <c r="AV43" s="7"/>
      <c r="AW43" s="7">
        <v>2</v>
      </c>
      <c r="AX43">
        <v>5</v>
      </c>
      <c r="AY43">
        <v>2</v>
      </c>
      <c r="AZ43">
        <v>3</v>
      </c>
      <c r="BA43">
        <v>0</v>
      </c>
      <c r="BB43">
        <v>2</v>
      </c>
      <c r="BC43" s="4" t="s">
        <v>82</v>
      </c>
      <c r="BD43" s="15" t="s">
        <v>125</v>
      </c>
      <c r="BE43" s="15" t="s">
        <v>319</v>
      </c>
      <c r="BF43" s="15" t="s">
        <v>320</v>
      </c>
      <c r="BG43" s="7"/>
      <c r="BH43" t="s">
        <v>99</v>
      </c>
      <c r="BM43" t="s">
        <v>321</v>
      </c>
      <c r="BN43" s="11" t="s">
        <v>91</v>
      </c>
      <c r="BO43" t="s">
        <v>156</v>
      </c>
      <c r="BR43" s="12">
        <v>35.886389333315194</v>
      </c>
      <c r="BS43" s="12">
        <v>39.256936592598137</v>
      </c>
      <c r="BT43" s="12">
        <v>37.571662962956665</v>
      </c>
      <c r="BU43" s="12">
        <v>6.9986646241003552</v>
      </c>
      <c r="BV43" s="12">
        <v>6.6035783449432026</v>
      </c>
      <c r="BW43" s="12">
        <v>6.8011214845217793</v>
      </c>
      <c r="BX43" s="13">
        <f t="shared" si="8"/>
        <v>1.5748604178382695</v>
      </c>
      <c r="BY43" s="13">
        <f t="shared" si="9"/>
        <v>0.83258053246803421</v>
      </c>
      <c r="BZ43" s="13">
        <f t="shared" si="10"/>
        <v>0.57518784492766106</v>
      </c>
      <c r="CA43" s="13">
        <f t="shared" si="11"/>
        <v>0.36523099978421714</v>
      </c>
      <c r="CB43" s="13">
        <f t="shared" si="12"/>
        <v>0.69084950043525628</v>
      </c>
      <c r="CC43" s="16">
        <v>15.7237471795034</v>
      </c>
      <c r="CD43">
        <v>0.84232817560069684</v>
      </c>
      <c r="CE43" s="14">
        <f t="shared" si="13"/>
        <v>-7.4518672057778207E-2</v>
      </c>
      <c r="CF43">
        <f t="shared" si="14"/>
        <v>-4.7317636035367622E-2</v>
      </c>
      <c r="CG43">
        <f t="shared" si="15"/>
        <v>-8.950326022742941E-2</v>
      </c>
      <c r="CH43" s="21"/>
      <c r="CI43" s="21"/>
      <c r="CJ43" s="21"/>
      <c r="CK43" s="21"/>
    </row>
    <row r="44" spans="1:89" x14ac:dyDescent="0.25">
      <c r="A44">
        <v>76</v>
      </c>
      <c r="B44" t="s">
        <v>100</v>
      </c>
      <c r="C44" t="s">
        <v>322</v>
      </c>
      <c r="D44">
        <v>2000137300</v>
      </c>
      <c r="E44">
        <v>12557079</v>
      </c>
      <c r="F44">
        <v>54</v>
      </c>
      <c r="G44">
        <v>110</v>
      </c>
      <c r="I44" t="s">
        <v>91</v>
      </c>
      <c r="J44" t="s">
        <v>91</v>
      </c>
      <c r="K44" t="s">
        <v>323</v>
      </c>
      <c r="L44" t="s">
        <v>93</v>
      </c>
      <c r="M44">
        <v>92</v>
      </c>
      <c r="N44">
        <v>204</v>
      </c>
      <c r="O44">
        <v>117</v>
      </c>
      <c r="P44">
        <v>211.58</v>
      </c>
      <c r="Q44">
        <v>5</v>
      </c>
      <c r="V44">
        <v>44</v>
      </c>
      <c r="W44">
        <v>14.5</v>
      </c>
      <c r="X44">
        <v>86.8</v>
      </c>
      <c r="Y44">
        <v>28.5</v>
      </c>
      <c r="Z44">
        <v>227</v>
      </c>
      <c r="AB44">
        <v>0.99</v>
      </c>
      <c r="AC44">
        <v>6.5</v>
      </c>
      <c r="AD44">
        <v>11.04</v>
      </c>
      <c r="AE44">
        <v>12.08</v>
      </c>
      <c r="AF44">
        <v>25.85</v>
      </c>
      <c r="AG44">
        <v>0.61</v>
      </c>
      <c r="AI44">
        <v>10.9</v>
      </c>
      <c r="AJ44">
        <v>140.19</v>
      </c>
      <c r="AK44">
        <v>3.76</v>
      </c>
      <c r="AL44">
        <v>105.65</v>
      </c>
      <c r="AM44">
        <v>105.46</v>
      </c>
      <c r="AN44">
        <v>42.29</v>
      </c>
      <c r="AO44">
        <v>61.67</v>
      </c>
      <c r="AP44">
        <v>32.29</v>
      </c>
      <c r="AQ44" t="s">
        <v>324</v>
      </c>
      <c r="AU44" t="s">
        <v>325</v>
      </c>
      <c r="AV44" s="7">
        <v>15</v>
      </c>
      <c r="AW44" s="7">
        <v>1</v>
      </c>
      <c r="AX44">
        <v>0</v>
      </c>
      <c r="AY44">
        <v>1</v>
      </c>
      <c r="AZ44">
        <v>0</v>
      </c>
      <c r="BA44">
        <v>2</v>
      </c>
      <c r="BB44">
        <v>1</v>
      </c>
      <c r="BC44" s="4" t="s">
        <v>82</v>
      </c>
      <c r="BD44" s="15" t="s">
        <v>125</v>
      </c>
      <c r="BE44" s="15" t="s">
        <v>105</v>
      </c>
      <c r="BF44" s="15" t="s">
        <v>326</v>
      </c>
      <c r="BG44" s="7"/>
      <c r="BH44" t="s">
        <v>99</v>
      </c>
      <c r="BM44" t="s">
        <v>327</v>
      </c>
      <c r="BN44" s="11" t="s">
        <v>91</v>
      </c>
      <c r="BO44" t="s">
        <v>156</v>
      </c>
      <c r="BR44" s="12">
        <v>82.685059641657787</v>
      </c>
      <c r="BS44" s="12">
        <v>90.193248164652644</v>
      </c>
      <c r="BT44" s="12">
        <v>86.439153903155216</v>
      </c>
      <c r="BU44" s="12">
        <v>5.9521347537314142</v>
      </c>
      <c r="BV44" s="12">
        <v>5.5733622220490755</v>
      </c>
      <c r="BW44" s="12">
        <v>5.7627484878902449</v>
      </c>
      <c r="BX44" s="13">
        <f t="shared" si="8"/>
        <v>1.9367105072048498</v>
      </c>
      <c r="BY44" s="13">
        <f t="shared" si="9"/>
        <v>0.7606296654420166</v>
      </c>
      <c r="BZ44" s="13">
        <f t="shared" si="10"/>
        <v>1.04296907339318</v>
      </c>
      <c r="CA44" s="13">
        <f t="shared" si="11"/>
        <v>0.53852605720533897</v>
      </c>
      <c r="CB44" s="13">
        <f t="shared" si="12"/>
        <v>1.3711916860185707</v>
      </c>
      <c r="CC44">
        <v>15.7955257251131</v>
      </c>
      <c r="CD44">
        <v>1.2731063192906265</v>
      </c>
      <c r="CE44" s="14">
        <f t="shared" si="13"/>
        <v>0.10486467384466505</v>
      </c>
      <c r="CF44">
        <f t="shared" si="14"/>
        <v>5.4145765954463992E-2</v>
      </c>
      <c r="CG44">
        <f t="shared" si="15"/>
        <v>0.13786561135993317</v>
      </c>
      <c r="CH44" s="21"/>
      <c r="CI44" s="21"/>
      <c r="CJ44" s="21"/>
      <c r="CK44" s="21"/>
    </row>
    <row r="45" spans="1:89" x14ac:dyDescent="0.25">
      <c r="A45" t="s">
        <v>328</v>
      </c>
      <c r="B45" t="s">
        <v>100</v>
      </c>
      <c r="C45" t="s">
        <v>329</v>
      </c>
      <c r="D45">
        <v>2008345081</v>
      </c>
      <c r="E45">
        <v>12314495</v>
      </c>
      <c r="F45">
        <v>69</v>
      </c>
      <c r="I45" t="s">
        <v>91</v>
      </c>
      <c r="J45" t="s">
        <v>91</v>
      </c>
      <c r="L45" t="s">
        <v>93</v>
      </c>
      <c r="M45">
        <v>64</v>
      </c>
      <c r="N45">
        <v>194</v>
      </c>
      <c r="O45">
        <v>105</v>
      </c>
      <c r="P45">
        <v>217.21</v>
      </c>
      <c r="Q45">
        <v>10</v>
      </c>
      <c r="R45">
        <v>202</v>
      </c>
      <c r="S45">
        <v>232</v>
      </c>
      <c r="T45">
        <v>124</v>
      </c>
      <c r="U45">
        <v>30</v>
      </c>
      <c r="V45">
        <v>41.3</v>
      </c>
      <c r="W45">
        <v>13.6</v>
      </c>
      <c r="X45">
        <v>88.1</v>
      </c>
      <c r="Y45">
        <v>29</v>
      </c>
      <c r="Z45">
        <v>3</v>
      </c>
      <c r="AA45">
        <v>214</v>
      </c>
      <c r="AB45">
        <v>1.03</v>
      </c>
      <c r="AC45">
        <v>10.4</v>
      </c>
      <c r="AD45">
        <v>18.690000000000001</v>
      </c>
      <c r="AE45">
        <v>25.68</v>
      </c>
      <c r="AF45">
        <v>54.96</v>
      </c>
      <c r="AG45">
        <v>1.1200000000000001</v>
      </c>
      <c r="AH45">
        <v>24.1</v>
      </c>
      <c r="AI45">
        <v>10.5</v>
      </c>
      <c r="AJ45">
        <v>135.93</v>
      </c>
      <c r="AK45">
        <v>4.25</v>
      </c>
      <c r="AL45">
        <v>143.99</v>
      </c>
      <c r="AM45">
        <v>102.38</v>
      </c>
      <c r="AN45">
        <v>24.94</v>
      </c>
      <c r="AO45">
        <v>10.27</v>
      </c>
      <c r="AP45">
        <v>12.19</v>
      </c>
      <c r="AQ45" t="s">
        <v>330</v>
      </c>
      <c r="AV45" s="7">
        <v>14</v>
      </c>
      <c r="AW45" s="7"/>
      <c r="AX45">
        <v>1</v>
      </c>
      <c r="BC45" s="4" t="s">
        <v>95</v>
      </c>
      <c r="BD45" s="15" t="s">
        <v>331</v>
      </c>
      <c r="BE45" s="15" t="s">
        <v>332</v>
      </c>
      <c r="BF45" s="15" t="s">
        <v>105</v>
      </c>
      <c r="BG45" s="7"/>
      <c r="BH45" t="s">
        <v>99</v>
      </c>
      <c r="BR45" s="12"/>
      <c r="BS45" s="12"/>
      <c r="BT45" s="12"/>
      <c r="BU45" s="12"/>
      <c r="BV45" s="12"/>
      <c r="BW45" s="12"/>
      <c r="BX45" s="13" t="e">
        <f t="shared" si="8"/>
        <v>#NUM!</v>
      </c>
      <c r="BY45" s="13" t="e">
        <f t="shared" si="9"/>
        <v>#NUM!</v>
      </c>
      <c r="BZ45" s="13">
        <f t="shared" si="10"/>
        <v>1.2716093013788321</v>
      </c>
      <c r="CA45" s="13" t="e">
        <f t="shared" si="11"/>
        <v>#NUM!</v>
      </c>
      <c r="CB45" s="13" t="e">
        <f t="shared" si="12"/>
        <v>#NUM!</v>
      </c>
      <c r="CC45">
        <v>77.204337940790595</v>
      </c>
      <c r="CD45">
        <v>0.79583057368942012</v>
      </c>
      <c r="CE45" s="14">
        <f t="shared" si="13"/>
        <v>-9.9179380432718067E-2</v>
      </c>
      <c r="CF45" t="e">
        <f t="shared" si="14"/>
        <v>#NUM!</v>
      </c>
      <c r="CG45" t="e">
        <f t="shared" si="15"/>
        <v>#NUM!</v>
      </c>
      <c r="CH45" s="21"/>
      <c r="CI45" s="21"/>
      <c r="CJ45" s="21"/>
      <c r="CK45" s="2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2015-06-05T18:17:20Z</dcterms:created>
  <dcterms:modified xsi:type="dcterms:W3CDTF">2022-12-27T04:13:03Z</dcterms:modified>
</cp:coreProperties>
</file>