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Machine-Learning-con-Jupiter\bdd\"/>
    </mc:Choice>
  </mc:AlternateContent>
  <xr:revisionPtr revIDLastSave="0" documentId="13_ncr:1_{49132AB6-0D17-43A3-AAF3-3E9A6152CE1E}" xr6:coauthVersionLast="47" xr6:coauthVersionMax="47" xr10:uidLastSave="{00000000-0000-0000-0000-000000000000}"/>
  <bookViews>
    <workbookView xWindow="-165" yWindow="615" windowWidth="14490" windowHeight="14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76" i="1" l="1"/>
  <c r="BZ76" i="1"/>
  <c r="BY76" i="1"/>
  <c r="BX76" i="1"/>
  <c r="CE75" i="1"/>
  <c r="BZ75" i="1"/>
  <c r="BY75" i="1"/>
  <c r="BX75" i="1"/>
  <c r="CE74" i="1"/>
  <c r="BZ74" i="1"/>
  <c r="BY74" i="1"/>
  <c r="BX74" i="1"/>
  <c r="CE73" i="1"/>
  <c r="BZ73" i="1"/>
  <c r="BY73" i="1"/>
  <c r="BX73" i="1"/>
  <c r="CE72" i="1"/>
  <c r="BZ72" i="1"/>
  <c r="BY72" i="1"/>
  <c r="BX72" i="1"/>
  <c r="CE71" i="1"/>
  <c r="BZ71" i="1"/>
  <c r="BY71" i="1"/>
  <c r="BX71" i="1"/>
  <c r="CE70" i="1"/>
  <c r="BZ70" i="1"/>
  <c r="BY70" i="1"/>
  <c r="BX70" i="1"/>
  <c r="CE69" i="1"/>
  <c r="BZ69" i="1"/>
  <c r="BY69" i="1"/>
  <c r="BX69" i="1"/>
  <c r="CE68" i="1"/>
  <c r="BZ68" i="1"/>
  <c r="BY68" i="1"/>
  <c r="BX68" i="1"/>
  <c r="CE67" i="1"/>
  <c r="BZ67" i="1"/>
  <c r="BY67" i="1"/>
  <c r="BX67" i="1"/>
  <c r="CE66" i="1"/>
  <c r="BZ66" i="1"/>
  <c r="BY66" i="1"/>
  <c r="BX66" i="1"/>
  <c r="CE65" i="1"/>
  <c r="BZ65" i="1"/>
  <c r="BY65" i="1"/>
  <c r="BX65" i="1"/>
  <c r="CE64" i="1"/>
  <c r="BZ64" i="1"/>
  <c r="CB64" i="1" s="1"/>
  <c r="BY64" i="1"/>
  <c r="BX64" i="1"/>
  <c r="CE63" i="1"/>
  <c r="BZ63" i="1"/>
  <c r="BY63" i="1"/>
  <c r="BX63" i="1"/>
  <c r="CE62" i="1"/>
  <c r="BZ62" i="1"/>
  <c r="BY62" i="1"/>
  <c r="BX62" i="1"/>
  <c r="CE61" i="1"/>
  <c r="BZ61" i="1"/>
  <c r="CB61" i="1" s="1"/>
  <c r="BY61" i="1"/>
  <c r="BX61" i="1"/>
  <c r="CE60" i="1"/>
  <c r="BZ60" i="1"/>
  <c r="BY60" i="1"/>
  <c r="BX60" i="1"/>
  <c r="CE59" i="1"/>
  <c r="BZ59" i="1"/>
  <c r="BY59" i="1"/>
  <c r="BX59" i="1"/>
  <c r="CE58" i="1"/>
  <c r="BZ58" i="1"/>
  <c r="CB58" i="1" s="1"/>
  <c r="BY58" i="1"/>
  <c r="BX58" i="1"/>
  <c r="CE57" i="1"/>
  <c r="BZ57" i="1"/>
  <c r="BY57" i="1"/>
  <c r="BX57" i="1"/>
  <c r="CE56" i="1"/>
  <c r="BZ56" i="1"/>
  <c r="BY56" i="1"/>
  <c r="BX56" i="1"/>
  <c r="CE55" i="1"/>
  <c r="CG55" i="1" s="1"/>
  <c r="BZ55" i="1"/>
  <c r="CB55" i="1" s="1"/>
  <c r="BY55" i="1"/>
  <c r="BX55" i="1"/>
  <c r="CE54" i="1"/>
  <c r="BZ54" i="1"/>
  <c r="BY54" i="1"/>
  <c r="BX54" i="1"/>
  <c r="CE53" i="1"/>
  <c r="BZ53" i="1"/>
  <c r="BY53" i="1"/>
  <c r="BX53" i="1"/>
  <c r="CE52" i="1"/>
  <c r="CG52" i="1" s="1"/>
  <c r="BZ52" i="1"/>
  <c r="CB52" i="1" s="1"/>
  <c r="BY52" i="1"/>
  <c r="BX52" i="1"/>
  <c r="CE51" i="1"/>
  <c r="BZ51" i="1"/>
  <c r="BY51" i="1"/>
  <c r="BX51" i="1"/>
  <c r="CE50" i="1"/>
  <c r="BZ50" i="1"/>
  <c r="BY50" i="1"/>
  <c r="BX50" i="1"/>
  <c r="CE49" i="1"/>
  <c r="CG49" i="1" s="1"/>
  <c r="BZ49" i="1"/>
  <c r="CB49" i="1" s="1"/>
  <c r="BY49" i="1"/>
  <c r="BX49" i="1"/>
  <c r="CE48" i="1"/>
  <c r="BZ48" i="1"/>
  <c r="BY48" i="1"/>
  <c r="BX48" i="1"/>
  <c r="CE47" i="1"/>
  <c r="BZ47" i="1"/>
  <c r="BY47" i="1"/>
  <c r="BX47" i="1"/>
  <c r="CE46" i="1"/>
  <c r="CG46" i="1" s="1"/>
  <c r="BZ46" i="1"/>
  <c r="CB46" i="1" s="1"/>
  <c r="BY46" i="1"/>
  <c r="BX46" i="1"/>
  <c r="CE45" i="1"/>
  <c r="BZ45" i="1"/>
  <c r="BY45" i="1"/>
  <c r="BX45" i="1"/>
  <c r="CE44" i="1"/>
  <c r="BZ44" i="1"/>
  <c r="BY44" i="1"/>
  <c r="BX44" i="1"/>
  <c r="CE43" i="1"/>
  <c r="CG43" i="1" s="1"/>
  <c r="BZ43" i="1"/>
  <c r="CB43" i="1" s="1"/>
  <c r="BY43" i="1"/>
  <c r="BX43" i="1"/>
  <c r="CE42" i="1"/>
  <c r="BZ42" i="1"/>
  <c r="BY42" i="1"/>
  <c r="BX42" i="1"/>
  <c r="CE41" i="1"/>
  <c r="BZ41" i="1"/>
  <c r="BY41" i="1"/>
  <c r="BX41" i="1"/>
  <c r="CE40" i="1"/>
  <c r="CG40" i="1" s="1"/>
  <c r="BZ40" i="1"/>
  <c r="CB40" i="1" s="1"/>
  <c r="BY40" i="1"/>
  <c r="BX40" i="1"/>
  <c r="CE39" i="1"/>
  <c r="BZ39" i="1"/>
  <c r="BY39" i="1"/>
  <c r="BX39" i="1"/>
  <c r="CE38" i="1"/>
  <c r="BZ38" i="1"/>
  <c r="BY38" i="1"/>
  <c r="BX38" i="1"/>
  <c r="CE37" i="1"/>
  <c r="CG37" i="1" s="1"/>
  <c r="BZ37" i="1"/>
  <c r="CB37" i="1" s="1"/>
  <c r="BY37" i="1"/>
  <c r="BX37" i="1"/>
  <c r="CE36" i="1"/>
  <c r="BZ36" i="1"/>
  <c r="BY36" i="1"/>
  <c r="BX36" i="1"/>
  <c r="CE35" i="1"/>
  <c r="BZ35" i="1"/>
  <c r="BY35" i="1"/>
  <c r="BX35" i="1"/>
  <c r="F35" i="1"/>
  <c r="CE34" i="1"/>
  <c r="CG34" i="1" s="1"/>
  <c r="BZ34" i="1"/>
  <c r="BY34" i="1"/>
  <c r="BX34" i="1"/>
  <c r="F34" i="1"/>
  <c r="CE33" i="1"/>
  <c r="BZ33" i="1"/>
  <c r="BY33" i="1"/>
  <c r="BX33" i="1"/>
  <c r="F33" i="1"/>
  <c r="CE32" i="1"/>
  <c r="CG32" i="1" s="1"/>
  <c r="BZ32" i="1"/>
  <c r="BY32" i="1"/>
  <c r="BX32" i="1"/>
  <c r="F32" i="1"/>
  <c r="CE31" i="1"/>
  <c r="BZ31" i="1"/>
  <c r="BY31" i="1"/>
  <c r="CB31" i="1" s="1"/>
  <c r="BX31" i="1"/>
  <c r="F31" i="1"/>
  <c r="CE30" i="1"/>
  <c r="BZ30" i="1"/>
  <c r="BY30" i="1"/>
  <c r="BX30" i="1"/>
  <c r="F30" i="1"/>
  <c r="CE29" i="1"/>
  <c r="CG29" i="1" s="1"/>
  <c r="BZ29" i="1"/>
  <c r="BY29" i="1"/>
  <c r="BX29" i="1"/>
  <c r="CA29" i="1" s="1"/>
  <c r="F29" i="1"/>
  <c r="CE28" i="1"/>
  <c r="CF28" i="1" s="1"/>
  <c r="BZ28" i="1"/>
  <c r="BY28" i="1"/>
  <c r="CG28" i="1" s="1"/>
  <c r="BX28" i="1"/>
  <c r="F28" i="1"/>
  <c r="CE27" i="1"/>
  <c r="CG27" i="1" s="1"/>
  <c r="BZ27" i="1"/>
  <c r="CB27" i="1" s="1"/>
  <c r="BY27" i="1"/>
  <c r="BX27" i="1"/>
  <c r="F27" i="1"/>
  <c r="CE26" i="1"/>
  <c r="BZ26" i="1"/>
  <c r="BY26" i="1"/>
  <c r="BX26" i="1"/>
  <c r="F26" i="1"/>
  <c r="CE25" i="1"/>
  <c r="CF25" i="1" s="1"/>
  <c r="BZ25" i="1"/>
  <c r="CB25" i="1" s="1"/>
  <c r="BY25" i="1"/>
  <c r="BX25" i="1"/>
  <c r="F25" i="1"/>
  <c r="CE24" i="1"/>
  <c r="BZ24" i="1"/>
  <c r="BY24" i="1"/>
  <c r="BX24" i="1"/>
  <c r="F24" i="1"/>
  <c r="CE23" i="1"/>
  <c r="CG23" i="1" s="1"/>
  <c r="BZ23" i="1"/>
  <c r="CA23" i="1" s="1"/>
  <c r="BY23" i="1"/>
  <c r="BX23" i="1"/>
  <c r="F23" i="1"/>
  <c r="CE22" i="1"/>
  <c r="BZ22" i="1"/>
  <c r="BY22" i="1"/>
  <c r="BX22" i="1"/>
  <c r="F22" i="1"/>
  <c r="CE21" i="1"/>
  <c r="BZ21" i="1"/>
  <c r="BY21" i="1"/>
  <c r="BX21" i="1"/>
  <c r="F21" i="1"/>
  <c r="CE20" i="1"/>
  <c r="CG20" i="1" s="1"/>
  <c r="BZ20" i="1"/>
  <c r="BY20" i="1"/>
  <c r="BX20" i="1"/>
  <c r="F20" i="1"/>
  <c r="CE19" i="1"/>
  <c r="BZ19" i="1"/>
  <c r="BY19" i="1"/>
  <c r="BX19" i="1"/>
  <c r="F19" i="1"/>
  <c r="CE18" i="1"/>
  <c r="CG18" i="1" s="1"/>
  <c r="BZ18" i="1"/>
  <c r="BY18" i="1"/>
  <c r="BX18" i="1"/>
  <c r="F18" i="1"/>
  <c r="CE17" i="1"/>
  <c r="BZ17" i="1"/>
  <c r="BY17" i="1"/>
  <c r="BX17" i="1"/>
  <c r="F17" i="1"/>
  <c r="CE16" i="1"/>
  <c r="BZ16" i="1"/>
  <c r="CB16" i="1" s="1"/>
  <c r="BY16" i="1"/>
  <c r="BX16" i="1"/>
  <c r="F16" i="1"/>
  <c r="CE15" i="1"/>
  <c r="BZ15" i="1"/>
  <c r="BY15" i="1"/>
  <c r="BX15" i="1"/>
  <c r="F15" i="1"/>
  <c r="CE14" i="1"/>
  <c r="BZ14" i="1"/>
  <c r="BY14" i="1"/>
  <c r="BX14" i="1"/>
  <c r="F14" i="1"/>
  <c r="CE13" i="1"/>
  <c r="CG13" i="1" s="1"/>
  <c r="BZ13" i="1"/>
  <c r="BY13" i="1"/>
  <c r="BX13" i="1"/>
  <c r="F13" i="1"/>
  <c r="CE12" i="1"/>
  <c r="BZ12" i="1"/>
  <c r="BY12" i="1"/>
  <c r="BX12" i="1"/>
  <c r="F12" i="1"/>
  <c r="CE11" i="1"/>
  <c r="BZ11" i="1"/>
  <c r="BY11" i="1"/>
  <c r="BX11" i="1"/>
  <c r="F11" i="1"/>
  <c r="CE10" i="1"/>
  <c r="BZ10" i="1"/>
  <c r="BY10" i="1"/>
  <c r="BX10" i="1"/>
  <c r="F10" i="1"/>
  <c r="CE9" i="1"/>
  <c r="CG9" i="1" s="1"/>
  <c r="BZ9" i="1"/>
  <c r="CB9" i="1" s="1"/>
  <c r="BY9" i="1"/>
  <c r="BX9" i="1"/>
  <c r="F9" i="1"/>
  <c r="CE8" i="1"/>
  <c r="BZ8" i="1"/>
  <c r="BY8" i="1"/>
  <c r="CB8" i="1" s="1"/>
  <c r="BX8" i="1"/>
  <c r="F8" i="1"/>
  <c r="CE7" i="1"/>
  <c r="BZ7" i="1"/>
  <c r="BY7" i="1"/>
  <c r="BX7" i="1"/>
  <c r="F7" i="1"/>
  <c r="CE6" i="1"/>
  <c r="BZ6" i="1"/>
  <c r="BY6" i="1"/>
  <c r="BX6" i="1"/>
  <c r="F6" i="1"/>
  <c r="CE5" i="1"/>
  <c r="BZ5" i="1"/>
  <c r="BY5" i="1"/>
  <c r="CG5" i="1" s="1"/>
  <c r="BX5" i="1"/>
  <c r="CF5" i="1" s="1"/>
  <c r="F5" i="1"/>
  <c r="CE4" i="1"/>
  <c r="CG4" i="1" s="1"/>
  <c r="BZ4" i="1"/>
  <c r="CA4" i="1" s="1"/>
  <c r="BY4" i="1"/>
  <c r="BX4" i="1"/>
  <c r="F4" i="1"/>
  <c r="CE3" i="1"/>
  <c r="CG3" i="1" s="1"/>
  <c r="BZ3" i="1"/>
  <c r="BY3" i="1"/>
  <c r="BX3" i="1"/>
  <c r="F3" i="1"/>
  <c r="CE2" i="1"/>
  <c r="BZ2" i="1"/>
  <c r="BY2" i="1"/>
  <c r="BX2" i="1"/>
  <c r="F2" i="1"/>
  <c r="CF2" i="1" l="1"/>
  <c r="CB19" i="1"/>
  <c r="CB14" i="1"/>
  <c r="CG21" i="1"/>
  <c r="CA8" i="1"/>
  <c r="CB17" i="1"/>
  <c r="CG24" i="1"/>
  <c r="CB21" i="1"/>
  <c r="CA7" i="1"/>
  <c r="CG14" i="1"/>
  <c r="CB12" i="1"/>
  <c r="CF34" i="1"/>
  <c r="CG36" i="1"/>
  <c r="CG39" i="1"/>
  <c r="CG42" i="1"/>
  <c r="CG45" i="1"/>
  <c r="CG48" i="1"/>
  <c r="CG51" i="1"/>
  <c r="CG54" i="1"/>
  <c r="CG57" i="1"/>
  <c r="CG60" i="1"/>
  <c r="CG63" i="1"/>
  <c r="CG66" i="1"/>
  <c r="CG69" i="1"/>
  <c r="CG72" i="1"/>
  <c r="CG75" i="1"/>
  <c r="CB15" i="1"/>
  <c r="CB20" i="1"/>
  <c r="CA24" i="1"/>
  <c r="CF4" i="1"/>
  <c r="CB67" i="1"/>
  <c r="CB4" i="1"/>
  <c r="CA16" i="1"/>
  <c r="CB18" i="1"/>
  <c r="CA25" i="1"/>
  <c r="CB32" i="1"/>
  <c r="CG58" i="1"/>
  <c r="CG61" i="1"/>
  <c r="CG64" i="1"/>
  <c r="CG67" i="1"/>
  <c r="CG12" i="1"/>
  <c r="CA20" i="1"/>
  <c r="CB22" i="1"/>
  <c r="CB24" i="1"/>
  <c r="CB26" i="1"/>
  <c r="CG30" i="1"/>
  <c r="CG26" i="1"/>
  <c r="CB53" i="1"/>
  <c r="CB56" i="1"/>
  <c r="CB59" i="1"/>
  <c r="CB62" i="1"/>
  <c r="CB65" i="1"/>
  <c r="CB68" i="1"/>
  <c r="CB71" i="1"/>
  <c r="CB74" i="1"/>
  <c r="CF26" i="1"/>
  <c r="CB35" i="1"/>
  <c r="CB44" i="1"/>
  <c r="CB50" i="1"/>
  <c r="CG10" i="1"/>
  <c r="CF14" i="1"/>
  <c r="CG44" i="1"/>
  <c r="CG68" i="1"/>
  <c r="CG71" i="1"/>
  <c r="CG74" i="1"/>
  <c r="CB28" i="1"/>
  <c r="CF20" i="1"/>
  <c r="CF22" i="1"/>
  <c r="CB6" i="1"/>
  <c r="CB10" i="1"/>
  <c r="CF12" i="1"/>
  <c r="CB38" i="1"/>
  <c r="CB41" i="1"/>
  <c r="CB47" i="1"/>
  <c r="CB2" i="1"/>
  <c r="CG6" i="1"/>
  <c r="CG8" i="1"/>
  <c r="CG16" i="1"/>
  <c r="CF18" i="1"/>
  <c r="CG35" i="1"/>
  <c r="CG38" i="1"/>
  <c r="CG41" i="1"/>
  <c r="CG47" i="1"/>
  <c r="CG50" i="1"/>
  <c r="CG53" i="1"/>
  <c r="CG56" i="1"/>
  <c r="CG59" i="1"/>
  <c r="CG62" i="1"/>
  <c r="CG65" i="1"/>
  <c r="CG2" i="1"/>
  <c r="CF10" i="1"/>
  <c r="CA13" i="1"/>
  <c r="CF21" i="1"/>
  <c r="CB23" i="1"/>
  <c r="CB29" i="1"/>
  <c r="CA31" i="1"/>
  <c r="CB33" i="1"/>
  <c r="CB30" i="1"/>
  <c r="CA15" i="1"/>
  <c r="CG33" i="1"/>
  <c r="CB7" i="1"/>
  <c r="CB13" i="1"/>
  <c r="CF29" i="1"/>
  <c r="CG31" i="1"/>
  <c r="CB36" i="1"/>
  <c r="CB39" i="1"/>
  <c r="CB42" i="1"/>
  <c r="CB45" i="1"/>
  <c r="CB48" i="1"/>
  <c r="CB51" i="1"/>
  <c r="CB54" i="1"/>
  <c r="CB57" i="1"/>
  <c r="CB60" i="1"/>
  <c r="CB63" i="1"/>
  <c r="CB66" i="1"/>
  <c r="CB69" i="1"/>
  <c r="CB72" i="1"/>
  <c r="CB75" i="1"/>
  <c r="CB5" i="1"/>
  <c r="CG7" i="1"/>
  <c r="CA9" i="1"/>
  <c r="CB11" i="1"/>
  <c r="CF13" i="1"/>
  <c r="CF17" i="1"/>
  <c r="CG19" i="1"/>
  <c r="CG25" i="1"/>
  <c r="CA32" i="1"/>
  <c r="CB3" i="1"/>
  <c r="CF9" i="1"/>
  <c r="CG11" i="1"/>
  <c r="CG15" i="1"/>
  <c r="CG17" i="1"/>
  <c r="CF30" i="1"/>
  <c r="CB34" i="1"/>
  <c r="CB70" i="1"/>
  <c r="CB73" i="1"/>
  <c r="CB76" i="1"/>
  <c r="CG70" i="1"/>
  <c r="CG73" i="1"/>
  <c r="CG76" i="1"/>
  <c r="CF6" i="1"/>
  <c r="CA33" i="1"/>
  <c r="CG22" i="1"/>
  <c r="CA26" i="1"/>
  <c r="CF31" i="1"/>
  <c r="CA10" i="1"/>
  <c r="CA3" i="1"/>
  <c r="CA19" i="1"/>
  <c r="CF24" i="1"/>
  <c r="CA35" i="1"/>
  <c r="CA37" i="1"/>
  <c r="CA39" i="1"/>
  <c r="CA41" i="1"/>
  <c r="CA43" i="1"/>
  <c r="CA45" i="1"/>
  <c r="CA47" i="1"/>
  <c r="CA49" i="1"/>
  <c r="CA51" i="1"/>
  <c r="CA53" i="1"/>
  <c r="CA55" i="1"/>
  <c r="CA57" i="1"/>
  <c r="CA59" i="1"/>
  <c r="CA61" i="1"/>
  <c r="CA63" i="1"/>
  <c r="CA65" i="1"/>
  <c r="CA67" i="1"/>
  <c r="CA69" i="1"/>
  <c r="CA71" i="1"/>
  <c r="CA73" i="1"/>
  <c r="CA75" i="1"/>
  <c r="CF15" i="1"/>
  <c r="CF8" i="1"/>
  <c r="CA12" i="1"/>
  <c r="CA28" i="1"/>
  <c r="CF33" i="1"/>
  <c r="CA21" i="1"/>
  <c r="CA17" i="1"/>
  <c r="CA5" i="1"/>
  <c r="CF3" i="1"/>
  <c r="CA14" i="1"/>
  <c r="CF19" i="1"/>
  <c r="CA30" i="1"/>
  <c r="CF35" i="1"/>
  <c r="CF37" i="1"/>
  <c r="CF39" i="1"/>
  <c r="CF41" i="1"/>
  <c r="CF43" i="1"/>
  <c r="CF45" i="1"/>
  <c r="CF47" i="1"/>
  <c r="CF49" i="1"/>
  <c r="CF51" i="1"/>
  <c r="CF53" i="1"/>
  <c r="CF55" i="1"/>
  <c r="CF57" i="1"/>
  <c r="CF59" i="1"/>
  <c r="CF61" i="1"/>
  <c r="CF63" i="1"/>
  <c r="CF65" i="1"/>
  <c r="CF67" i="1"/>
  <c r="CF69" i="1"/>
  <c r="CF71" i="1"/>
  <c r="CF73" i="1"/>
  <c r="CF75" i="1"/>
  <c r="CA2" i="1"/>
  <c r="CF7" i="1"/>
  <c r="CA18" i="1"/>
  <c r="CF23" i="1"/>
  <c r="CA34" i="1"/>
  <c r="CA11" i="1"/>
  <c r="CF16" i="1"/>
  <c r="CA27" i="1"/>
  <c r="CF32" i="1"/>
  <c r="CA36" i="1"/>
  <c r="CA38" i="1"/>
  <c r="CA40" i="1"/>
  <c r="CA42" i="1"/>
  <c r="CA44" i="1"/>
  <c r="CA46" i="1"/>
  <c r="CA48" i="1"/>
  <c r="CA50" i="1"/>
  <c r="CA52" i="1"/>
  <c r="CA54" i="1"/>
  <c r="CA56" i="1"/>
  <c r="CA58" i="1"/>
  <c r="CA60" i="1"/>
  <c r="CA62" i="1"/>
  <c r="CA64" i="1"/>
  <c r="CA66" i="1"/>
  <c r="CA68" i="1"/>
  <c r="CA70" i="1"/>
  <c r="CA72" i="1"/>
  <c r="CA74" i="1"/>
  <c r="CA76" i="1"/>
  <c r="CA6" i="1"/>
  <c r="CF11" i="1"/>
  <c r="CA22" i="1"/>
  <c r="CF27" i="1"/>
  <c r="CF36" i="1"/>
  <c r="CF38" i="1"/>
  <c r="CF40" i="1"/>
  <c r="CF42" i="1"/>
  <c r="CF44" i="1"/>
  <c r="CF46" i="1"/>
  <c r="CF48" i="1"/>
  <c r="CF50" i="1"/>
  <c r="CF52" i="1"/>
  <c r="CF54" i="1"/>
  <c r="CF56" i="1"/>
  <c r="CF58" i="1"/>
  <c r="CF60" i="1"/>
  <c r="CF62" i="1"/>
  <c r="CF64" i="1"/>
  <c r="CF66" i="1"/>
  <c r="CF68" i="1"/>
  <c r="CF70" i="1"/>
  <c r="CF72" i="1"/>
  <c r="CF74" i="1"/>
  <c r="CF76" i="1"/>
</calcChain>
</file>

<file path=xl/sharedStrings.xml><?xml version="1.0" encoding="utf-8"?>
<sst xmlns="http://schemas.openxmlformats.org/spreadsheetml/2006/main" count="887" uniqueCount="447">
  <si>
    <t>CLAVE</t>
  </si>
  <si>
    <t>COMUNA</t>
  </si>
  <si>
    <t xml:space="preserve">TELEFONOS </t>
  </si>
  <si>
    <t>FICHA CLINICA</t>
  </si>
  <si>
    <t>CTA CTE</t>
  </si>
  <si>
    <t>EDAD</t>
  </si>
  <si>
    <t>PESO</t>
  </si>
  <si>
    <t>TALLA</t>
  </si>
  <si>
    <t>HTA</t>
  </si>
  <si>
    <t>DIABETES</t>
  </si>
  <si>
    <t>OTRAS PATOLOGIAS</t>
  </si>
  <si>
    <t>FUMA</t>
  </si>
  <si>
    <t>FC</t>
  </si>
  <si>
    <t>PAS</t>
  </si>
  <si>
    <t>PAD</t>
  </si>
  <si>
    <t>GLUCOSA</t>
  </si>
  <si>
    <t>Hb A/C  %</t>
  </si>
  <si>
    <t>COL. TOTAL</t>
  </si>
  <si>
    <t>TRIGLICERIDOS</t>
  </si>
  <si>
    <t>LDL</t>
  </si>
  <si>
    <t>HDL</t>
  </si>
  <si>
    <t>HCTO</t>
  </si>
  <si>
    <t>HB</t>
  </si>
  <si>
    <t>VCM</t>
  </si>
  <si>
    <t>HCM</t>
  </si>
  <si>
    <t>VHS</t>
  </si>
  <si>
    <t>PLAQUETAS</t>
  </si>
  <si>
    <t>INR</t>
  </si>
  <si>
    <t>CONTEO G.B.</t>
  </si>
  <si>
    <t>P.C.R</t>
  </si>
  <si>
    <t>Nitrogeno Ureico</t>
  </si>
  <si>
    <t>Uremia</t>
  </si>
  <si>
    <t>Creatinina</t>
  </si>
  <si>
    <t>TTPA</t>
  </si>
  <si>
    <t>TP</t>
  </si>
  <si>
    <t>NA</t>
  </si>
  <si>
    <t>K</t>
  </si>
  <si>
    <t>CL</t>
  </si>
  <si>
    <t>Fosfatasa Alcalina</t>
  </si>
  <si>
    <t>Gamma glutamil</t>
  </si>
  <si>
    <t>Transaminasa piruvica</t>
  </si>
  <si>
    <t>Trans oxal</t>
  </si>
  <si>
    <t xml:space="preserve">AREA DE LESION </t>
  </si>
  <si>
    <t>No  ESTENOSIS INTRACRANEAL</t>
  </si>
  <si>
    <t>No  ESTENOSIS EXTRACRANEAL</t>
  </si>
  <si>
    <t>GLASGOW AL INICO ACV</t>
  </si>
  <si>
    <t>NIHSS INICO ACV</t>
  </si>
  <si>
    <t>NIHSS alta ACV</t>
  </si>
  <si>
    <r>
      <t>RANKI</t>
    </r>
    <r>
      <rPr>
        <sz val="10"/>
        <rFont val="Arial"/>
        <family val="2"/>
      </rPr>
      <t>N alta ACV</t>
    </r>
  </si>
  <si>
    <t>NIHSS 6M</t>
  </si>
  <si>
    <t>RANKIN 6M</t>
  </si>
  <si>
    <t>diag Elopez</t>
  </si>
  <si>
    <t>DIAG. NEUROLOGICO</t>
  </si>
  <si>
    <t>Diag2</t>
  </si>
  <si>
    <t>Diag3</t>
  </si>
  <si>
    <t>FECHA TOMA MUESTRA</t>
  </si>
  <si>
    <t>Estado paciente</t>
  </si>
  <si>
    <t>Fecha defuncion</t>
  </si>
  <si>
    <t xml:space="preserve">CAUSA  DEFUNCION </t>
  </si>
  <si>
    <t xml:space="preserve">MOTIVO DE DESCARTE </t>
  </si>
  <si>
    <t>TROMBOLISIS</t>
  </si>
  <si>
    <t>eduardo</t>
  </si>
  <si>
    <t xml:space="preserve">sirve </t>
  </si>
  <si>
    <t>escala</t>
  </si>
  <si>
    <t>exosomes 1</t>
  </si>
  <si>
    <t>exosomes 2</t>
  </si>
  <si>
    <t>VEGF ab1</t>
  </si>
  <si>
    <t>VEGF ab2</t>
  </si>
  <si>
    <t>VEGF prome</t>
  </si>
  <si>
    <t>plgf mg prot</t>
  </si>
  <si>
    <t>plgf promedio</t>
  </si>
  <si>
    <t>logVEGF</t>
  </si>
  <si>
    <t>logPlGF</t>
  </si>
  <si>
    <t>logPCR</t>
  </si>
  <si>
    <t>PCR/VEGF ratio</t>
  </si>
  <si>
    <t>PCR/PLGF ratio</t>
  </si>
  <si>
    <t>IL-6 (pg/ml)</t>
  </si>
  <si>
    <t>IL-6 corregida</t>
  </si>
  <si>
    <t>log IL-6</t>
  </si>
  <si>
    <t>IL-6/VEGF</t>
  </si>
  <si>
    <t>IL-6/PlGF</t>
  </si>
  <si>
    <t>san carlos</t>
  </si>
  <si>
    <t>INFARTO AGUDO CEREBRAL MEDIAL IZQUIERDA</t>
  </si>
  <si>
    <t>fallecido</t>
  </si>
  <si>
    <t>mayor</t>
  </si>
  <si>
    <t>INFARTO CEREBRAL DEBIDO A TROMBOSIS DE ARTERAIAS PRECEREBRALES</t>
  </si>
  <si>
    <t>Fallecido</t>
  </si>
  <si>
    <t>PCR</t>
  </si>
  <si>
    <t xml:space="preserve">infarto mayor acm malign, fallece por herniacion </t>
  </si>
  <si>
    <t xml:space="preserve">si </t>
  </si>
  <si>
    <t>taci</t>
  </si>
  <si>
    <t>coihueco</t>
  </si>
  <si>
    <t>41723921-74822219</t>
  </si>
  <si>
    <t>si</t>
  </si>
  <si>
    <t>vertigo postural paroxistico</t>
  </si>
  <si>
    <t>no</t>
  </si>
  <si>
    <t xml:space="preserve">lesion lacunar en ganglios basales a izquierda acv en corona radiada derecha </t>
  </si>
  <si>
    <t>menor</t>
  </si>
  <si>
    <t>ACV Isquemico transitorio TIA</t>
  </si>
  <si>
    <t xml:space="preserve">hipertension arterial primaria </t>
  </si>
  <si>
    <t xml:space="preserve">vertigo paroxistico benigno </t>
  </si>
  <si>
    <t>Vivo</t>
  </si>
  <si>
    <t>chillan</t>
  </si>
  <si>
    <t>71818219-50323843</t>
  </si>
  <si>
    <t>INSULINO REQUERIENTE</t>
  </si>
  <si>
    <t>ACV LACUNAR DERECHO</t>
  </si>
  <si>
    <t>Infarto lagunar capsular derecho</t>
  </si>
  <si>
    <t xml:space="preserve">hipertension esencial primaria </t>
  </si>
  <si>
    <t xml:space="preserve">diabetes mellitus no especificada </t>
  </si>
  <si>
    <t>77107584-93406930</t>
  </si>
  <si>
    <t xml:space="preserve">dislipidemia,secuela de infarto </t>
  </si>
  <si>
    <t xml:space="preserve">parenquima cerebral subcotical y periventricular </t>
  </si>
  <si>
    <t>ACV lacunar derecho</t>
  </si>
  <si>
    <t xml:space="preserve">TIA carotideo </t>
  </si>
  <si>
    <t>IAM antiguo</t>
  </si>
  <si>
    <t>yungay</t>
  </si>
  <si>
    <t>99240760-77884029</t>
  </si>
  <si>
    <t xml:space="preserve">pudunculo cerebeloso izquierdo </t>
  </si>
  <si>
    <t xml:space="preserve">Infarto cerebral debido a embolia de arterias precerebrales </t>
  </si>
  <si>
    <t>hipertension primaria</t>
  </si>
  <si>
    <t xml:space="preserve">infarto moderado fosa posterior troncocerebeloso </t>
  </si>
  <si>
    <t>poci</t>
  </si>
  <si>
    <t>2225404-81923149</t>
  </si>
  <si>
    <t>insufisiencia renal,dislipidemia</t>
  </si>
  <si>
    <t xml:space="preserve">sin hallazgos patologicos </t>
  </si>
  <si>
    <t xml:space="preserve">hipertension primaria </t>
  </si>
  <si>
    <t>20/05/15</t>
  </si>
  <si>
    <t>san nicolas</t>
  </si>
  <si>
    <t>83619745-65891510</t>
  </si>
  <si>
    <t>NO</t>
  </si>
  <si>
    <t>dislipidemia, cardiopatia coronaria,acv antiguo</t>
  </si>
  <si>
    <t>out</t>
  </si>
  <si>
    <t xml:space="preserve">infarto cerebral debido a trombosis de arterias cerebrales </t>
  </si>
  <si>
    <t xml:space="preserve">hipertencion primaria </t>
  </si>
  <si>
    <t>56010835-91599074</t>
  </si>
  <si>
    <t>hipertension, artritis</t>
  </si>
  <si>
    <t>pontino anterior derecha lacunar</t>
  </si>
  <si>
    <t xml:space="preserve">compromiso ateromatoso parcialmente calcificado en bulbos carotideos </t>
  </si>
  <si>
    <t>Infarto cerebral</t>
  </si>
  <si>
    <t>24/05/15</t>
  </si>
  <si>
    <t xml:space="preserve">infarto pontino. Recuperacion completa </t>
  </si>
  <si>
    <t>si?</t>
  </si>
  <si>
    <t>2210452-91321945</t>
  </si>
  <si>
    <t>artritis</t>
  </si>
  <si>
    <t xml:space="preserve">alteraciones  antiguas a nivel occipital para sagital izquirdo, lesion isquemica parietal derecha y protuberancial </t>
  </si>
  <si>
    <t>ACV ISQUEMICO MULTIPLE</t>
  </si>
  <si>
    <t>fibrilacion y aleteo auricular</t>
  </si>
  <si>
    <t>Hiperension esencial ( primaria)</t>
  </si>
  <si>
    <t>san ignacio</t>
  </si>
  <si>
    <t>90638028-98409049</t>
  </si>
  <si>
    <t xml:space="preserve">artrosis de rodilla, cancer de recto, ulcera pierna eizquierda </t>
  </si>
  <si>
    <t xml:space="preserve">arteria cerebral media hasta el nucleo lenticular derecho </t>
  </si>
  <si>
    <t>ateromatosis bilateral, sin signos estenosis</t>
  </si>
  <si>
    <t>infarto cerebral media</t>
  </si>
  <si>
    <t>infarto aterotrombotico</t>
  </si>
  <si>
    <t>fibrilacion auricular</t>
  </si>
  <si>
    <t>61527104-89322643</t>
  </si>
  <si>
    <t xml:space="preserve">hipertension,diabetes </t>
  </si>
  <si>
    <t>pontino derecho</t>
  </si>
  <si>
    <t xml:space="preserve">ecocardiograma normal, 1 aterosclerotica, bulbar izquierdo </t>
  </si>
  <si>
    <t>4.5 x 2,1 mm</t>
  </si>
  <si>
    <t>infarto cerebral</t>
  </si>
  <si>
    <t>diabetes mellitus insulinodependiente</t>
  </si>
  <si>
    <t xml:space="preserve">infarto puente tronco cerebral, se recupera completo, lesion chica. </t>
  </si>
  <si>
    <t>2272251-88830046</t>
  </si>
  <si>
    <t>fibrosis pulmonar</t>
  </si>
  <si>
    <t>INFARTO CEREBRAL SIBCORTICAL GANGLIONAR DERECHO</t>
  </si>
  <si>
    <t>INFARTO CEREBRAL DEBIDO A OCLUSION O ESTENOSIS NO ESPECIFICADA DE ARTERIAS CEREBRALES</t>
  </si>
  <si>
    <t>OTRAS ENFERMEDADES PULMONARES INTERTICIALES CON FIBROSIS</t>
  </si>
  <si>
    <t>BRADICARDIA NO ESPECIFICADA</t>
  </si>
  <si>
    <t>acm derecha mayor</t>
  </si>
  <si>
    <t>chillan viejo</t>
  </si>
  <si>
    <t>61346213-98002090</t>
  </si>
  <si>
    <t>alzheimer</t>
  </si>
  <si>
    <t xml:space="preserve">acm izquierda </t>
  </si>
  <si>
    <t>Fenomenos involutivos difusos, alteraciones microangiopaticos de la sustancia blanca perivascular</t>
  </si>
  <si>
    <t>Ateromatosis bilateral en carotida interna, placa potencial inestable. No estenosis hemodinamica.</t>
  </si>
  <si>
    <t xml:space="preserve">demencia no especificada </t>
  </si>
  <si>
    <t xml:space="preserve">infeccion de vias urinarias sitio no especificado </t>
  </si>
  <si>
    <t>hipotiroidsmo, discopatia cervical, dislipidemia</t>
  </si>
  <si>
    <t xml:space="preserve">infarto talamo capsular izquierdo </t>
  </si>
  <si>
    <t>acm menor, robo sub clavia incompleto</t>
  </si>
  <si>
    <t>paci</t>
  </si>
  <si>
    <t>Lesionisquemica en corona radial derecha</t>
  </si>
  <si>
    <t>Lesion hemorragica parietal derecha</t>
  </si>
  <si>
    <t>trombosis de la mitad anterior del seno long superios</t>
  </si>
  <si>
    <t>18/06/15</t>
  </si>
  <si>
    <t>descartado</t>
  </si>
  <si>
    <t>2269572-81724277</t>
  </si>
  <si>
    <t xml:space="preserve">epilepsia </t>
  </si>
  <si>
    <t xml:space="preserve">infarto subcortical limitrofe </t>
  </si>
  <si>
    <t xml:space="preserve">cardiomegalia </t>
  </si>
  <si>
    <t>acv limitrofe subcortical moderado</t>
  </si>
  <si>
    <t>85453637-89596464</t>
  </si>
  <si>
    <t>demencia, EPOC, carcinoma prostata, glaucoma, AVE antiguo cerebeloso</t>
  </si>
  <si>
    <t xml:space="preserve">hipodensidad talamica izquierdo </t>
  </si>
  <si>
    <t>fenomenos involutivos, microangiopatia, infarto cerebeloso</t>
  </si>
  <si>
    <t>sin estenosis</t>
  </si>
  <si>
    <t>infato cerebral debido a trombosis de arterias cerebrales</t>
  </si>
  <si>
    <t xml:space="preserve">otras enfermedades pulmonares obstructivas cronicas </t>
  </si>
  <si>
    <t>76400026-76900086</t>
  </si>
  <si>
    <t>infarto talamico izquierdo lagunar</t>
  </si>
  <si>
    <t>2227197-89192370</t>
  </si>
  <si>
    <t>insuficiencia renal cronica, artrosis, hematoma occipital</t>
  </si>
  <si>
    <t>ateromatosis calcica de sifones carotideos y a. vertebral izq.</t>
  </si>
  <si>
    <t xml:space="preserve">isquenia cerebral transitoria carotidio </t>
  </si>
  <si>
    <t>19/06/15</t>
  </si>
  <si>
    <t>91838350-88617220</t>
  </si>
  <si>
    <t>hemorragia intraencefalica hipertensiva</t>
  </si>
  <si>
    <t>82167425-82167435</t>
  </si>
  <si>
    <t>condicional</t>
  </si>
  <si>
    <t>30/06/15</t>
  </si>
  <si>
    <t>ranquil</t>
  </si>
  <si>
    <t>85572731-85572731</t>
  </si>
  <si>
    <t>dislipidemia, artritis</t>
  </si>
  <si>
    <t xml:space="preserve">mesensefalo izquierdo </t>
  </si>
  <si>
    <t>ACV hemorragico</t>
  </si>
  <si>
    <t>HIPERTENSION ESENCIAL PRIMIARIA</t>
  </si>
  <si>
    <t>ARTRITIS NO ESPECIFICADA</t>
  </si>
  <si>
    <t>2229152-87329187</t>
  </si>
  <si>
    <t>injerto pierna derecha, cirugia senos nasales, peritonitis</t>
  </si>
  <si>
    <t xml:space="preserve">talamo izquierdo </t>
  </si>
  <si>
    <t xml:space="preserve">hipertension  esencial primaria </t>
  </si>
  <si>
    <t xml:space="preserve">infarto menor pontino , secuela moderada </t>
  </si>
  <si>
    <t>bulnes</t>
  </si>
  <si>
    <t>artrosis de cadera</t>
  </si>
  <si>
    <t xml:space="preserve">territorio de ACM con arteria espontaneamente hiperdensa </t>
  </si>
  <si>
    <t>infarto cerebral debido a embolia de arteria cerebral</t>
  </si>
  <si>
    <t>infarto embolico</t>
  </si>
  <si>
    <t>24/07/15</t>
  </si>
  <si>
    <t>Fallecido???</t>
  </si>
  <si>
    <t>acv mayor acm , secuela grave , acudio a control si fallecio fue despues</t>
  </si>
  <si>
    <t>2333848-88026618</t>
  </si>
  <si>
    <t>talamo capsular izquierdo</t>
  </si>
  <si>
    <t>bulbar derecha</t>
  </si>
  <si>
    <t xml:space="preserve">carotida comun izq, acm izquierda. </t>
  </si>
  <si>
    <t>0,6*7 mm</t>
  </si>
  <si>
    <t>5,3 x 0,39; 3,9 x 0,9.</t>
  </si>
  <si>
    <t xml:space="preserve">inafrto lacunar capsular , menor </t>
  </si>
  <si>
    <t>laci</t>
  </si>
  <si>
    <t>87362397-95030066</t>
  </si>
  <si>
    <t xml:space="preserve">lesion isquemica frontal derecho y lesion lacunar en talamo derecho y en capsula externa izquierda </t>
  </si>
  <si>
    <t xml:space="preserve">infarto cerebral </t>
  </si>
  <si>
    <t>tumor laringeo, bronquitis aguda</t>
  </si>
  <si>
    <t>isquemia cerebral transitoria</t>
  </si>
  <si>
    <t>Ca laringeo</t>
  </si>
  <si>
    <t xml:space="preserve">oh cronico </t>
  </si>
  <si>
    <t>nucleo lenticular izquierdo</t>
  </si>
  <si>
    <t xml:space="preserve">atrofia difusa </t>
  </si>
  <si>
    <t>4 mm</t>
  </si>
  <si>
    <t>58650484-78019234</t>
  </si>
  <si>
    <t>gastritis cronica antigua</t>
  </si>
  <si>
    <t xml:space="preserve">corona radiada iazquierda </t>
  </si>
  <si>
    <t>Infarto cerebral lagunar, lenticulo capsular. Microcirculacion</t>
  </si>
  <si>
    <t>67566603-50388187</t>
  </si>
  <si>
    <t xml:space="preserve">diplopia </t>
  </si>
  <si>
    <t xml:space="preserve">arterias cerebrales </t>
  </si>
  <si>
    <t>infarto lacunar de tronco</t>
  </si>
  <si>
    <t xml:space="preserve">oftalmo paresia internuclear </t>
  </si>
  <si>
    <t xml:space="preserve">ateroesclerosis generalizada </t>
  </si>
  <si>
    <t>15/07</t>
  </si>
  <si>
    <t>81854546-63038088</t>
  </si>
  <si>
    <t>tabaquismo, bradicardia sinusal</t>
  </si>
  <si>
    <t>ecocardio normal, doppler carotideo normal</t>
  </si>
  <si>
    <t>infarto lacunar</t>
  </si>
  <si>
    <t>96594670-97828976-83884121</t>
  </si>
  <si>
    <t>artrosis, tabaquismo</t>
  </si>
  <si>
    <t>infarto lacunar izquierdo</t>
  </si>
  <si>
    <t>no corresponde por clinica+TAC</t>
  </si>
  <si>
    <t>2324517-89185917</t>
  </si>
  <si>
    <t xml:space="preserve">hipotiroidismo, depresion </t>
  </si>
  <si>
    <t>peq hipodensidad focal capsular externa derecha de 4mm</t>
  </si>
  <si>
    <t>encefalopatia no especificada</t>
  </si>
  <si>
    <t>encefalopatia metabolica</t>
  </si>
  <si>
    <t>20/07</t>
  </si>
  <si>
    <t xml:space="preserve">infarto agusdo al miocardio </t>
  </si>
  <si>
    <t xml:space="preserve">sustancia blanca periventricular de aspecto microangiopatico </t>
  </si>
  <si>
    <t xml:space="preserve">hipodensidad capsular externa derecha </t>
  </si>
  <si>
    <t xml:space="preserve">sin estenosis significativa </t>
  </si>
  <si>
    <t>4,4mm</t>
  </si>
  <si>
    <t xml:space="preserve">diabetes mellitus no insulinodependiente </t>
  </si>
  <si>
    <t>21/07</t>
  </si>
  <si>
    <t xml:space="preserve">tia carotideo , sin lesion, recuperado en 30 min </t>
  </si>
  <si>
    <t xml:space="preserve">paciente repetido </t>
  </si>
  <si>
    <t>2236980-763557794</t>
  </si>
  <si>
    <t>cerebeloso extenso</t>
  </si>
  <si>
    <t>sin hallazgos patologicos</t>
  </si>
  <si>
    <t>oclusion arteria vertebral izq</t>
  </si>
  <si>
    <t>infarto cerebral debido a embolia de arterias precerebrales</t>
  </si>
  <si>
    <t>HTA primaria</t>
  </si>
  <si>
    <t>Dilatacion severa AI, hipertrofia concentrica mod VI</t>
  </si>
  <si>
    <t>infarto  cerebeloso izquierda, moderado</t>
  </si>
  <si>
    <t>2224385-76210747</t>
  </si>
  <si>
    <t>fronto-parietal izq, region insular</t>
  </si>
  <si>
    <t>Tenue hipodensidad fronto-parietal izq</t>
  </si>
  <si>
    <t>Infarto cerebral debido a embolia de arterias cerebrales</t>
  </si>
  <si>
    <t>hipertension esencial, trastorno deglucion severa</t>
  </si>
  <si>
    <t>acm mayor , fa embolico</t>
  </si>
  <si>
    <t>pemuco</t>
  </si>
  <si>
    <t>73748141-92946772</t>
  </si>
  <si>
    <t>Fibrilacion auricular, demencia vascular previa</t>
  </si>
  <si>
    <t>atrofia cerebral difusa</t>
  </si>
  <si>
    <t>ACV cerebeloso derecho</t>
  </si>
  <si>
    <t>76463013-62104334</t>
  </si>
  <si>
    <t>TAC NORMAL</t>
  </si>
  <si>
    <t xml:space="preserve">ISQUEMIA CEREBRAL TRANSITORIA SIN ESPECIFICACION </t>
  </si>
  <si>
    <t>HIPERTENSION ESCENCIAL  PRIMARIA</t>
  </si>
  <si>
    <t>87723004-63993755</t>
  </si>
  <si>
    <t>cataratas</t>
  </si>
  <si>
    <t>lesion isquemia lacunar lenticular izq de 9*6mm</t>
  </si>
  <si>
    <t>minima ateromatosis a nivel de corotida interna bilateral. No estenosis</t>
  </si>
  <si>
    <t>infarto lacunar isquemico ganglionar izquierdo</t>
  </si>
  <si>
    <t>94986044-62419207</t>
  </si>
  <si>
    <t>iNFARTO CEREBRAL de arteria cerebral media</t>
  </si>
  <si>
    <t>trombolizado</t>
  </si>
  <si>
    <t>Falla multisistemica</t>
  </si>
  <si>
    <t>AVE secuelado</t>
  </si>
  <si>
    <t>INFARTO DE LA RAGION PARIETAL IZDA</t>
  </si>
  <si>
    <t>ACCIDENTE CEREBROVASCULAR ISQUEMICO</t>
  </si>
  <si>
    <t>Fallecido ???</t>
  </si>
  <si>
    <t>Falla multiorganica</t>
  </si>
  <si>
    <t xml:space="preserve">hemodialisis, acv moderado, se recupera de acv, si fallecio fue despues. </t>
  </si>
  <si>
    <t>quirihue</t>
  </si>
  <si>
    <t>68270079-96239085</t>
  </si>
  <si>
    <t xml:space="preserve">RTU </t>
  </si>
  <si>
    <t xml:space="preserve">infarto cerebral debido a embolia de arterias cerebrales </t>
  </si>
  <si>
    <t xml:space="preserve">infarto debido a embolia de arterias cerebrales </t>
  </si>
  <si>
    <t xml:space="preserve">fibrilacion y aleteo auricuar </t>
  </si>
  <si>
    <t xml:space="preserve">neumonia </t>
  </si>
  <si>
    <t>infarto mayor acm izq. Fa cronica</t>
  </si>
  <si>
    <t>77545113-77450011</t>
  </si>
  <si>
    <t>INFARTO TALAMICO IZDO ANTIGUO Y LEUCOARAIOSIS</t>
  </si>
  <si>
    <t>INFARTO CEREBRAL DEBIDO A TROMBOSIS DE ARTERIAS CEREBRALES</t>
  </si>
  <si>
    <t>84909690-92947505</t>
  </si>
  <si>
    <t xml:space="preserve">depresion </t>
  </si>
  <si>
    <t xml:space="preserve">hipodensidad redondeada pequeña en la region ganglionar hacia la insula </t>
  </si>
  <si>
    <t xml:space="preserve">ACV lacunar </t>
  </si>
  <si>
    <t xml:space="preserve">sin mayor informacion por falta de registros </t>
  </si>
  <si>
    <t xml:space="preserve">clinica +examenes </t>
  </si>
  <si>
    <t xml:space="preserve">insuficiencia aortica </t>
  </si>
  <si>
    <t xml:space="preserve">sifones carotideos y tronco basilar </t>
  </si>
  <si>
    <t xml:space="preserve">hipertension primaria esencial </t>
  </si>
  <si>
    <t>infarto pontino tronco cerebral , leve, se recupera</t>
  </si>
  <si>
    <t>68187427-94490241</t>
  </si>
  <si>
    <t xml:space="preserve">acv lacunar menor </t>
  </si>
  <si>
    <t>78939586-86486659</t>
  </si>
  <si>
    <t>hipotiroidismo</t>
  </si>
  <si>
    <t>hipodensidad de corona radiada izquierda</t>
  </si>
  <si>
    <t>ACV agudo</t>
  </si>
  <si>
    <t>mononeuropatia diabetica</t>
  </si>
  <si>
    <t>05-09-015</t>
  </si>
  <si>
    <t xml:space="preserve">sin clinica de ACV isquemico </t>
  </si>
  <si>
    <t>OH</t>
  </si>
  <si>
    <t>hipodensidad parieto occipital izdo.</t>
  </si>
  <si>
    <t xml:space="preserve">infarto cerebral granve extenso de cerebral medial </t>
  </si>
  <si>
    <t>infarto cerebral debido a tormbosis de arterias cerebrales</t>
  </si>
  <si>
    <t>neumonia no especficada</t>
  </si>
  <si>
    <t>problemas relacionados con movilidad reducida</t>
  </si>
  <si>
    <t>Neumonia aspirativa</t>
  </si>
  <si>
    <t xml:space="preserve">infarto cerebral acm der extenso, fallece por neumonia </t>
  </si>
  <si>
    <t>oh</t>
  </si>
  <si>
    <t xml:space="preserve">tac normal </t>
  </si>
  <si>
    <t xml:space="preserve">engrosamiento intimal difuso </t>
  </si>
  <si>
    <t xml:space="preserve">temblor no especificado </t>
  </si>
  <si>
    <t xml:space="preserve">cervicalgia </t>
  </si>
  <si>
    <t>infarto lacunar ganglios de la base, lesion pequeña</t>
  </si>
  <si>
    <t>extenso infarto territorio cerebal media a derecha</t>
  </si>
  <si>
    <t>ACV ISQUEMICO</t>
  </si>
  <si>
    <t>Insuficiencia respiratoria</t>
  </si>
  <si>
    <t>infarto cerebral extenso acm der , embolico x fa, muere por neumonia</t>
  </si>
  <si>
    <t>pinto</t>
  </si>
  <si>
    <t>88296954-88259279</t>
  </si>
  <si>
    <t>2211534-55842664</t>
  </si>
  <si>
    <t>ACV isquemico lacunar con placa vulnerable en ACI izdo.</t>
  </si>
  <si>
    <t>infarto cerebral debido a oclusion o estenosis no especificada de arterias cerebrales</t>
  </si>
  <si>
    <t>HTA-DM2</t>
  </si>
  <si>
    <t>66821777-85201797</t>
  </si>
  <si>
    <t>epilepsia,sd de down y anemia</t>
  </si>
  <si>
    <t>hopodensidad parietal subcortical posterior alta derecha ademas pequeño infarto subcortical tenue en polo frontal izdo.</t>
  </si>
  <si>
    <t>infarto cerebral debido a trombosis de arterias cerebrales</t>
  </si>
  <si>
    <t>81200283-54189207</t>
  </si>
  <si>
    <t>infarto ACM izdo.</t>
  </si>
  <si>
    <t>enfermedades cerebrovasculares</t>
  </si>
  <si>
    <t>hipertension esencial primaria</t>
  </si>
  <si>
    <t>diabetes mellitus no especificada</t>
  </si>
  <si>
    <t>infarto mayor acm con trasformacion hemorragica, si</t>
  </si>
  <si>
    <t>74900225-83604635</t>
  </si>
  <si>
    <t>TEP</t>
  </si>
  <si>
    <t>hemisferio derecho</t>
  </si>
  <si>
    <t xml:space="preserve">ACI izquierda </t>
  </si>
  <si>
    <t>50-69%</t>
  </si>
  <si>
    <t xml:space="preserve">infarto cerebral debiso a embolia de arteria cerebral </t>
  </si>
  <si>
    <t xml:space="preserve">infarto embolico por fa paroxistica, secuela doderada. </t>
  </si>
  <si>
    <t xml:space="preserve">descartado </t>
  </si>
  <si>
    <t>IRC</t>
  </si>
  <si>
    <t>deficit cognitivo etapa 3</t>
  </si>
  <si>
    <t xml:space="preserve">lesion hipodensa cerebelosa izquierda </t>
  </si>
  <si>
    <t>2227449-92647949</t>
  </si>
  <si>
    <t xml:space="preserve">cardiomegalia y colesistectomizada </t>
  </si>
  <si>
    <t xml:space="preserve">hipodensidad ganglionar talamica izquierda </t>
  </si>
  <si>
    <t xml:space="preserve">ateromatosis carotidea bilateral </t>
  </si>
  <si>
    <t xml:space="preserve">infarto isquemico lacunar izquierdo </t>
  </si>
  <si>
    <t xml:space="preserve">normal </t>
  </si>
  <si>
    <t xml:space="preserve">ataque cerebro vascular </t>
  </si>
  <si>
    <t xml:space="preserve">sin mas informacion por falta de registros </t>
  </si>
  <si>
    <t xml:space="preserve">lesion isquemica occipital izquierda </t>
  </si>
  <si>
    <t xml:space="preserve">ateromatosis calcica de sifones carotideos </t>
  </si>
  <si>
    <t xml:space="preserve">pequeña placa en ACI izquierda sin estenosis </t>
  </si>
  <si>
    <t xml:space="preserve">según protocolo </t>
  </si>
  <si>
    <t xml:space="preserve">sin </t>
  </si>
  <si>
    <t>96284029-471006-97984409</t>
  </si>
  <si>
    <t>EPOC</t>
  </si>
  <si>
    <t xml:space="preserve">hemisferio cerebeloso derecho </t>
  </si>
  <si>
    <t xml:space="preserve">ataque de isquemia transitoria y sdindromes afines </t>
  </si>
  <si>
    <t xml:space="preserve">insuficiencia cardiaca </t>
  </si>
  <si>
    <t xml:space="preserve">enfermedad pulmonar obstructiva cronica  </t>
  </si>
  <si>
    <t xml:space="preserve">sin alteraciones tomodensitometricas </t>
  </si>
  <si>
    <t xml:space="preserve">accidente cerebro vascular isquemico </t>
  </si>
  <si>
    <t>acv menor , lacunar?</t>
  </si>
  <si>
    <t>portezuelo</t>
  </si>
  <si>
    <t>54630728-94220450</t>
  </si>
  <si>
    <t xml:space="preserve">alcoholismo </t>
  </si>
  <si>
    <t xml:space="preserve">sin patologia aguda </t>
  </si>
  <si>
    <t xml:space="preserve">cardiopatia hipertensiva </t>
  </si>
  <si>
    <t xml:space="preserve">REGION FRONTOPARIETAL IZQUIERDA </t>
  </si>
  <si>
    <t xml:space="preserve">DESCARTADO </t>
  </si>
  <si>
    <t>Ca gastrico</t>
  </si>
  <si>
    <t xml:space="preserve">NO SON LESIONES AGUDAS </t>
  </si>
  <si>
    <t xml:space="preserve">lesion profunda isquemica de ACM izquierda </t>
  </si>
  <si>
    <t xml:space="preserve">si evidencia de estenosis </t>
  </si>
  <si>
    <t xml:space="preserve">ACV isquemico de territorio profundo ACM izquierda </t>
  </si>
  <si>
    <t xml:space="preserve">diabetes mellitus </t>
  </si>
  <si>
    <t>acm moderada</t>
  </si>
  <si>
    <t>50711724-87107760</t>
  </si>
  <si>
    <t>obesidad</t>
  </si>
  <si>
    <t xml:space="preserve">centro semioval derecho </t>
  </si>
  <si>
    <t xml:space="preserve">sin alteracion hemodinamica </t>
  </si>
  <si>
    <t xml:space="preserve">dislipidemia </t>
  </si>
  <si>
    <t xml:space="preserve">infarto acm  moderado </t>
  </si>
  <si>
    <t>TENS</t>
  </si>
  <si>
    <t>85226191-96473857</t>
  </si>
  <si>
    <t xml:space="preserve">lesion lacunar subaguda izquierda de tipo isquemico </t>
  </si>
  <si>
    <t xml:space="preserve">accidente vascular encefalico agudo no especificado ni como hemorragia ni isquemia </t>
  </si>
  <si>
    <t xml:space="preserve">lacunar ganglionar izquierdo </t>
  </si>
  <si>
    <r>
      <t>RANKI</t>
    </r>
    <r>
      <rPr>
        <sz val="10"/>
        <rFont val="Arial"/>
        <family val="2"/>
      </rPr>
      <t>N INICIO ACV</t>
    </r>
  </si>
  <si>
    <r>
      <rPr>
        <sz val="10"/>
        <rFont val="Arial"/>
        <family val="2"/>
      </rPr>
      <t>%  ESTENOSIS INTRACRANEAL</t>
    </r>
  </si>
  <si>
    <r>
      <rPr>
        <sz val="10"/>
        <rFont val="Arial"/>
        <family val="2"/>
      </rPr>
      <t>%  ESTENOSIS EXTRACRANEAL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</si>
</sst>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14" fontId="4" fillId="0" borderId="0" xfId="0" applyNumberFormat="1" applyFont="1" applyFill="1" applyAlignment="1">
      <alignment horizontal="right"/>
    </xf>
    <xf numFmtId="14" fontId="4" fillId="0" borderId="0" xfId="0" applyNumberFormat="1" applyFont="1" applyFill="1"/>
    <xf numFmtId="164" fontId="4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1" fontId="4" fillId="0" borderId="0" xfId="0" applyNumberFormat="1" applyFont="1" applyFill="1"/>
    <xf numFmtId="1" fontId="4" fillId="0" borderId="0" xfId="0" applyNumberFormat="1" applyFont="1" applyFill="1" applyAlignment="1">
      <alignment horizontal="right"/>
    </xf>
    <xf numFmtId="0" fontId="5" fillId="0" borderId="0" xfId="0" applyFont="1" applyFill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76"/>
  <sheetViews>
    <sheetView tabSelected="1" workbookViewId="0">
      <selection activeCell="F76" sqref="F74:F76"/>
    </sheetView>
  </sheetViews>
  <sheetFormatPr baseColWidth="10" defaultColWidth="9.140625" defaultRowHeight="15" x14ac:dyDescent="0.25"/>
  <cols>
    <col min="1" max="1" width="8.5703125" customWidth="1"/>
    <col min="2" max="3" width="26.28515625" customWidth="1"/>
    <col min="4" max="4" width="21" customWidth="1"/>
    <col min="5" max="5" width="15" customWidth="1"/>
    <col min="6" max="6" width="13" customWidth="1"/>
    <col min="7" max="7" width="12.5703125" customWidth="1"/>
    <col min="8" max="8" width="12.7109375" customWidth="1"/>
    <col min="9" max="9" width="11.5703125" customWidth="1"/>
    <col min="10" max="10" width="16.42578125" customWidth="1"/>
    <col min="11" max="11" width="79" customWidth="1"/>
    <col min="12" max="12" width="13.28515625" customWidth="1"/>
    <col min="13" max="13" width="10.140625" customWidth="1"/>
    <col min="14" max="14" width="11.42578125" customWidth="1"/>
    <col min="15" max="15" width="11.5703125" customWidth="1"/>
    <col min="16" max="17" width="16.7109375" customWidth="1"/>
    <col min="18" max="18" width="15" customWidth="1"/>
    <col min="19" max="19" width="19.28515625" customWidth="1"/>
    <col min="20" max="23" width="12.42578125" customWidth="1"/>
    <col min="24" max="26" width="12.5703125" customWidth="1"/>
    <col min="27" max="27" width="15.5703125" customWidth="1"/>
    <col min="28" max="28" width="12.42578125" customWidth="1"/>
    <col min="29" max="29" width="19.5703125" customWidth="1"/>
    <col min="30" max="30" width="12.5703125" customWidth="1"/>
    <col min="31" max="31" width="24.140625" customWidth="1"/>
    <col min="32" max="32" width="15" customWidth="1"/>
    <col min="33" max="33" width="18.140625" customWidth="1"/>
    <col min="34" max="38" width="12.5703125" customWidth="1"/>
    <col min="39" max="39" width="25.28515625" customWidth="1"/>
    <col min="40" max="40" width="23.85546875" customWidth="1"/>
    <col min="41" max="41" width="29.85546875" customWidth="1"/>
    <col min="42" max="42" width="17.7109375" customWidth="1"/>
    <col min="43" max="43" width="112" customWidth="1"/>
    <col min="44" max="44" width="105.5703125" customWidth="1"/>
    <col min="45" max="45" width="103.5703125" customWidth="1"/>
    <col min="46" max="46" width="31.28515625" customWidth="1"/>
    <col min="47" max="47" width="31.5703125" customWidth="1"/>
    <col min="48" max="48" width="24.42578125" customWidth="1"/>
    <col min="49" max="49" width="17.5703125" customWidth="1"/>
    <col min="50" max="50" width="25.28515625" customWidth="1"/>
    <col min="51" max="51" width="21.5703125" customWidth="1"/>
    <col min="52" max="55" width="23" customWidth="1"/>
    <col min="56" max="56" width="64.42578125" customWidth="1"/>
    <col min="57" max="57" width="63.5703125" customWidth="1"/>
    <col min="58" max="58" width="57.85546875" customWidth="1"/>
    <col min="59" max="59" width="0" hidden="1" customWidth="1"/>
    <col min="60" max="60" width="16.7109375" customWidth="1"/>
    <col min="61" max="61" width="17.140625" customWidth="1"/>
    <col min="62" max="62" width="0" hidden="1" customWidth="1"/>
    <col min="63" max="63" width="31.5703125" customWidth="1"/>
    <col min="64" max="64" width="13.85546875" customWidth="1"/>
    <col min="65" max="65" width="49.28515625" customWidth="1"/>
    <col min="66" max="85" width="12.42578125" customWidth="1"/>
  </cols>
  <sheetData>
    <row r="1" spans="1:8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2" t="s">
        <v>43</v>
      </c>
      <c r="AS1" s="2" t="s">
        <v>44</v>
      </c>
      <c r="AT1" s="4" t="s">
        <v>445</v>
      </c>
      <c r="AU1" s="4" t="s">
        <v>446</v>
      </c>
      <c r="AV1" s="2" t="s">
        <v>45</v>
      </c>
      <c r="AW1" s="2" t="s">
        <v>46</v>
      </c>
      <c r="AX1" s="4" t="s">
        <v>444</v>
      </c>
      <c r="AY1" s="2" t="s">
        <v>47</v>
      </c>
      <c r="AZ1" s="4" t="s">
        <v>48</v>
      </c>
      <c r="BA1" s="5" t="s">
        <v>49</v>
      </c>
      <c r="BB1" s="5" t="s">
        <v>50</v>
      </c>
      <c r="BC1" s="6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58</v>
      </c>
      <c r="BK1" s="4" t="s">
        <v>59</v>
      </c>
      <c r="BL1" s="4" t="s">
        <v>60</v>
      </c>
      <c r="BM1" s="4" t="s">
        <v>61</v>
      </c>
      <c r="BN1" s="4" t="s">
        <v>62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69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4" t="s">
        <v>75</v>
      </c>
      <c r="CC1" s="7" t="s">
        <v>76</v>
      </c>
      <c r="CD1" s="7" t="s">
        <v>77</v>
      </c>
      <c r="CE1" s="4" t="s">
        <v>78</v>
      </c>
      <c r="CF1" s="4" t="s">
        <v>79</v>
      </c>
      <c r="CG1" s="4" t="s">
        <v>80</v>
      </c>
    </row>
    <row r="2" spans="1:85" ht="15.75" x14ac:dyDescent="0.25">
      <c r="A2" s="7">
        <v>1</v>
      </c>
      <c r="B2" s="7" t="s">
        <v>81</v>
      </c>
      <c r="C2" s="7"/>
      <c r="D2" s="7">
        <v>2012418042</v>
      </c>
      <c r="E2" s="7">
        <v>11998898</v>
      </c>
      <c r="F2" s="7">
        <f>(2015-1962)</f>
        <v>53</v>
      </c>
      <c r="G2" s="7"/>
      <c r="H2" s="7"/>
      <c r="I2" s="7"/>
      <c r="J2" s="7"/>
      <c r="K2" s="7"/>
      <c r="L2" s="7"/>
      <c r="M2" s="7"/>
      <c r="N2" s="7">
        <v>162</v>
      </c>
      <c r="O2" s="7">
        <v>64</v>
      </c>
      <c r="P2" s="7">
        <v>137.09</v>
      </c>
      <c r="Q2" s="7">
        <v>5.9</v>
      </c>
      <c r="R2" s="7">
        <v>268</v>
      </c>
      <c r="S2" s="7">
        <v>130</v>
      </c>
      <c r="T2" s="7">
        <v>202</v>
      </c>
      <c r="U2" s="7">
        <v>40</v>
      </c>
      <c r="V2" s="7">
        <v>42</v>
      </c>
      <c r="W2" s="7">
        <v>14.4</v>
      </c>
      <c r="X2" s="7">
        <v>90.8</v>
      </c>
      <c r="Y2" s="7">
        <v>30.8</v>
      </c>
      <c r="Z2" s="7">
        <v>31</v>
      </c>
      <c r="AA2" s="7">
        <v>267</v>
      </c>
      <c r="AB2" s="7">
        <v>1.08</v>
      </c>
      <c r="AC2" s="7">
        <v>41.9</v>
      </c>
      <c r="AD2" s="6">
        <v>1.48</v>
      </c>
      <c r="AE2" s="7">
        <v>21.13</v>
      </c>
      <c r="AF2" s="7">
        <v>45.22</v>
      </c>
      <c r="AG2" s="7">
        <v>0.93</v>
      </c>
      <c r="AH2" s="7">
        <v>21.8</v>
      </c>
      <c r="AI2" s="7">
        <v>11</v>
      </c>
      <c r="AJ2" s="7">
        <v>137.83000000000001</v>
      </c>
      <c r="AK2" s="7">
        <v>4.33</v>
      </c>
      <c r="AL2" s="7">
        <v>101.88</v>
      </c>
      <c r="AM2" s="7">
        <v>81.53</v>
      </c>
      <c r="AN2" s="7">
        <v>41.66</v>
      </c>
      <c r="AO2" s="7">
        <v>20.39</v>
      </c>
      <c r="AP2" s="7">
        <v>25.51</v>
      </c>
      <c r="AQ2" s="7" t="s">
        <v>82</v>
      </c>
      <c r="AR2" s="7"/>
      <c r="AS2" s="7"/>
      <c r="AT2" s="7"/>
      <c r="AU2" s="7"/>
      <c r="AV2" s="6">
        <v>11</v>
      </c>
      <c r="AW2" s="6">
        <v>14</v>
      </c>
      <c r="AX2" s="7">
        <v>5</v>
      </c>
      <c r="AY2" s="7">
        <v>42</v>
      </c>
      <c r="AZ2" s="7">
        <v>6</v>
      </c>
      <c r="BA2" s="7" t="s">
        <v>83</v>
      </c>
      <c r="BB2" s="7">
        <v>6</v>
      </c>
      <c r="BC2" s="6" t="s">
        <v>84</v>
      </c>
      <c r="BD2" s="7" t="s">
        <v>85</v>
      </c>
      <c r="BE2" s="7"/>
      <c r="BF2" s="7"/>
      <c r="BG2" s="8">
        <v>42313</v>
      </c>
      <c r="BH2" s="3" t="s">
        <v>86</v>
      </c>
      <c r="BI2" s="9">
        <v>42135</v>
      </c>
      <c r="BJ2" s="7" t="s">
        <v>87</v>
      </c>
      <c r="BK2" s="7"/>
      <c r="BL2" s="7"/>
      <c r="BM2" s="7" t="s">
        <v>88</v>
      </c>
      <c r="BN2" s="4" t="s">
        <v>89</v>
      </c>
      <c r="BO2" s="7" t="s">
        <v>90</v>
      </c>
      <c r="BP2" s="7"/>
      <c r="BQ2" s="7"/>
      <c r="BR2" s="10">
        <v>54.631620258629141</v>
      </c>
      <c r="BS2" s="10">
        <v>62.640450540609486</v>
      </c>
      <c r="BT2" s="10">
        <v>58.636035399619317</v>
      </c>
      <c r="BU2" s="10">
        <v>10.096587586585819</v>
      </c>
      <c r="BV2" s="10">
        <v>8.7395197634792616</v>
      </c>
      <c r="BW2" s="10">
        <v>9.4180536750325405</v>
      </c>
      <c r="BX2" s="11">
        <f t="shared" ref="BX2:BX65" si="0">LOG(BT2)</f>
        <v>1.7681645983609746</v>
      </c>
      <c r="BY2" s="11">
        <f t="shared" ref="BY2:BY65" si="1">LOG(BW2)</f>
        <v>0.97396116122923737</v>
      </c>
      <c r="BZ2" s="11">
        <f t="shared" ref="BZ2:BZ65" si="2">LOG(AD2)</f>
        <v>0.17026171539495738</v>
      </c>
      <c r="CA2" s="11">
        <f t="shared" ref="CA2:CA65" si="3">(BZ2/BX2)</f>
        <v>9.6292910486265759E-2</v>
      </c>
      <c r="CB2" s="11">
        <f t="shared" ref="CB2:CB65" si="4">(BZ2/BY2)</f>
        <v>0.17481366010536795</v>
      </c>
      <c r="CC2" s="7">
        <v>18.586835371280198</v>
      </c>
      <c r="CD2" s="7">
        <v>0.15695270776376222</v>
      </c>
      <c r="CE2" s="12">
        <f t="shared" ref="CE2:CE65" si="5">LOG(CD2)</f>
        <v>-0.80423118740760735</v>
      </c>
      <c r="CF2" s="7">
        <f t="shared" ref="CF2:CF65" si="6">(CE2/BX2)</f>
        <v>-0.45483954839560803</v>
      </c>
      <c r="CG2" s="7">
        <f t="shared" ref="CG2:CG65" si="7">(CE2/BY2)</f>
        <v>-0.82573229757189326</v>
      </c>
    </row>
    <row r="3" spans="1:85" x14ac:dyDescent="0.25">
      <c r="A3" s="7">
        <v>2</v>
      </c>
      <c r="B3" s="7" t="s">
        <v>91</v>
      </c>
      <c r="C3" s="7" t="s">
        <v>92</v>
      </c>
      <c r="D3" s="7">
        <v>2000149601</v>
      </c>
      <c r="E3" s="7">
        <v>12002852</v>
      </c>
      <c r="F3" s="7">
        <f>(2015-1961)</f>
        <v>54</v>
      </c>
      <c r="G3" s="7">
        <v>88</v>
      </c>
      <c r="H3" s="7">
        <v>165</v>
      </c>
      <c r="I3" s="7" t="s">
        <v>93</v>
      </c>
      <c r="J3" s="7" t="s">
        <v>93</v>
      </c>
      <c r="K3" s="7" t="s">
        <v>94</v>
      </c>
      <c r="L3" s="7" t="s">
        <v>95</v>
      </c>
      <c r="M3" s="7">
        <v>56</v>
      </c>
      <c r="N3" s="7">
        <v>130</v>
      </c>
      <c r="O3" s="7">
        <v>89</v>
      </c>
      <c r="P3" s="7"/>
      <c r="Q3" s="7">
        <v>6.5</v>
      </c>
      <c r="R3" s="7">
        <v>187</v>
      </c>
      <c r="S3" s="7">
        <v>130</v>
      </c>
      <c r="T3" s="7">
        <v>118</v>
      </c>
      <c r="U3" s="7">
        <v>44</v>
      </c>
      <c r="V3" s="6">
        <v>39</v>
      </c>
      <c r="W3" s="6">
        <v>13.9</v>
      </c>
      <c r="X3" s="6">
        <v>87.3</v>
      </c>
      <c r="Y3" s="6">
        <v>30.4</v>
      </c>
      <c r="Z3" s="6">
        <v>8</v>
      </c>
      <c r="AA3" s="6">
        <v>159</v>
      </c>
      <c r="AB3" s="7"/>
      <c r="AC3" s="6">
        <v>8.3000000000000007</v>
      </c>
      <c r="AD3" s="6">
        <v>1.67</v>
      </c>
      <c r="AE3" s="6"/>
      <c r="AF3" s="6"/>
      <c r="AG3" s="6">
        <v>0.9</v>
      </c>
      <c r="AH3" s="6"/>
      <c r="AI3" s="6"/>
      <c r="AJ3" s="6"/>
      <c r="AK3" s="6"/>
      <c r="AL3" s="6"/>
      <c r="AM3" s="6"/>
      <c r="AN3" s="6"/>
      <c r="AO3" s="6"/>
      <c r="AP3" s="6"/>
      <c r="AQ3" s="7" t="s">
        <v>96</v>
      </c>
      <c r="AR3" s="7"/>
      <c r="AS3" s="7"/>
      <c r="AT3" s="7"/>
      <c r="AU3" s="7"/>
      <c r="AV3" s="6">
        <v>15</v>
      </c>
      <c r="AW3" s="6">
        <v>6</v>
      </c>
      <c r="AX3" s="6">
        <v>5</v>
      </c>
      <c r="AY3" s="6">
        <v>0</v>
      </c>
      <c r="AZ3" s="7">
        <v>2</v>
      </c>
      <c r="BA3" s="7">
        <v>0</v>
      </c>
      <c r="BB3" s="7">
        <v>2</v>
      </c>
      <c r="BC3" s="6" t="s">
        <v>97</v>
      </c>
      <c r="BD3" s="7" t="s">
        <v>98</v>
      </c>
      <c r="BE3" s="7" t="s">
        <v>99</v>
      </c>
      <c r="BF3" s="7" t="s">
        <v>100</v>
      </c>
      <c r="BG3" s="8">
        <v>42343</v>
      </c>
      <c r="BH3" s="7" t="s">
        <v>101</v>
      </c>
      <c r="BI3" s="7"/>
      <c r="BJ3" s="7"/>
      <c r="BK3" s="7"/>
      <c r="BL3" s="7"/>
      <c r="BM3" s="7"/>
      <c r="BN3" s="7"/>
      <c r="BO3" s="7"/>
      <c r="BP3" s="7"/>
      <c r="BQ3" s="7"/>
      <c r="BR3" s="10">
        <v>118.18672541999449</v>
      </c>
      <c r="BS3" s="10">
        <v>159.89966033232349</v>
      </c>
      <c r="BT3" s="10">
        <v>139.043192876159</v>
      </c>
      <c r="BU3" s="10">
        <v>59.910125768842363</v>
      </c>
      <c r="BV3" s="10">
        <v>52.490085375929489</v>
      </c>
      <c r="BW3" s="10">
        <v>56.200105572385922</v>
      </c>
      <c r="BX3" s="11">
        <f t="shared" si="0"/>
        <v>2.1431497320086201</v>
      </c>
      <c r="BY3" s="11">
        <f t="shared" si="1"/>
        <v>1.7497371313957797</v>
      </c>
      <c r="BZ3" s="11">
        <f t="shared" si="2"/>
        <v>0.22271647114758325</v>
      </c>
      <c r="CA3" s="11">
        <f t="shared" si="3"/>
        <v>0.10392016377635319</v>
      </c>
      <c r="CB3" s="11">
        <f t="shared" si="4"/>
        <v>0.12728567460297335</v>
      </c>
      <c r="CC3" s="1">
        <v>1.2634414824451099</v>
      </c>
      <c r="CD3" s="7">
        <v>1.2817828324600714E-2</v>
      </c>
      <c r="CE3" s="12">
        <f t="shared" si="5"/>
        <v>-1.8921855494298956</v>
      </c>
      <c r="CF3" s="7">
        <f t="shared" si="6"/>
        <v>-0.88289937057103618</v>
      </c>
      <c r="CG3" s="7">
        <f t="shared" si="7"/>
        <v>-1.081411324865972</v>
      </c>
    </row>
    <row r="4" spans="1:85" x14ac:dyDescent="0.25">
      <c r="A4" s="7">
        <v>3</v>
      </c>
      <c r="B4" s="7" t="s">
        <v>102</v>
      </c>
      <c r="C4" s="7" t="s">
        <v>103</v>
      </c>
      <c r="D4" s="7">
        <v>98085992</v>
      </c>
      <c r="E4" s="7">
        <v>12003092</v>
      </c>
      <c r="F4" s="7">
        <f>(2015-1937)</f>
        <v>78</v>
      </c>
      <c r="G4" s="7"/>
      <c r="H4" s="7"/>
      <c r="I4" s="7" t="s">
        <v>93</v>
      </c>
      <c r="J4" s="7" t="s">
        <v>93</v>
      </c>
      <c r="K4" s="7" t="s">
        <v>104</v>
      </c>
      <c r="L4" s="7"/>
      <c r="M4" s="7">
        <v>91</v>
      </c>
      <c r="N4" s="7">
        <v>152</v>
      </c>
      <c r="O4" s="7">
        <v>75</v>
      </c>
      <c r="P4" s="7">
        <v>359.42</v>
      </c>
      <c r="Q4" s="7">
        <v>13.8</v>
      </c>
      <c r="R4" s="7">
        <v>159</v>
      </c>
      <c r="S4" s="7">
        <v>97</v>
      </c>
      <c r="T4" s="7">
        <v>26</v>
      </c>
      <c r="U4" s="7">
        <v>35</v>
      </c>
      <c r="V4" s="6">
        <v>41</v>
      </c>
      <c r="W4" s="6">
        <v>14.3</v>
      </c>
      <c r="X4" s="6">
        <v>83.3</v>
      </c>
      <c r="Y4" s="6">
        <v>28.4</v>
      </c>
      <c r="Z4" s="7">
        <v>13</v>
      </c>
      <c r="AA4" s="7">
        <v>161</v>
      </c>
      <c r="AB4" s="6">
        <v>0.89</v>
      </c>
      <c r="AC4" s="6">
        <v>8.5</v>
      </c>
      <c r="AD4" s="6">
        <v>12.11</v>
      </c>
      <c r="AE4" s="6">
        <v>12.68</v>
      </c>
      <c r="AF4" s="6">
        <v>27.14</v>
      </c>
      <c r="AG4" s="6">
        <v>0.74</v>
      </c>
      <c r="AH4" s="6">
        <v>26.3</v>
      </c>
      <c r="AI4" s="6">
        <v>9.8000000000000007</v>
      </c>
      <c r="AJ4" s="6">
        <v>137</v>
      </c>
      <c r="AK4" s="6">
        <v>3.84</v>
      </c>
      <c r="AL4" s="6">
        <v>101</v>
      </c>
      <c r="AM4" s="6">
        <v>80.38</v>
      </c>
      <c r="AN4" s="6">
        <v>130.38999999999999</v>
      </c>
      <c r="AO4" s="6">
        <v>49.57</v>
      </c>
      <c r="AP4" s="6">
        <v>23.4</v>
      </c>
      <c r="AQ4" s="7" t="s">
        <v>105</v>
      </c>
      <c r="AR4" s="7"/>
      <c r="AS4" s="7"/>
      <c r="AT4" s="7"/>
      <c r="AU4" s="7"/>
      <c r="AV4" s="6">
        <v>15</v>
      </c>
      <c r="AW4" s="6">
        <v>5</v>
      </c>
      <c r="AX4" s="6">
        <v>3</v>
      </c>
      <c r="AY4" s="7">
        <v>2</v>
      </c>
      <c r="AZ4" s="6">
        <v>1</v>
      </c>
      <c r="BA4" s="6"/>
      <c r="BB4" s="6"/>
      <c r="BC4" s="6" t="s">
        <v>97</v>
      </c>
      <c r="BD4" s="7" t="s">
        <v>106</v>
      </c>
      <c r="BE4" s="7" t="s">
        <v>107</v>
      </c>
      <c r="BF4" s="7" t="s">
        <v>108</v>
      </c>
      <c r="BG4" s="8">
        <v>42343</v>
      </c>
      <c r="BH4" s="7" t="s">
        <v>101</v>
      </c>
      <c r="BI4" s="7"/>
      <c r="BJ4" s="7"/>
      <c r="BK4" s="7"/>
      <c r="BL4" s="7"/>
      <c r="BM4" s="7"/>
      <c r="BN4" s="7"/>
      <c r="BO4" s="7"/>
      <c r="BP4" s="13">
        <v>32500000000</v>
      </c>
      <c r="BQ4" s="13">
        <v>34250000000</v>
      </c>
      <c r="BR4" s="10">
        <v>38.456172061423331</v>
      </c>
      <c r="BS4" s="10">
        <v>34.306220560657799</v>
      </c>
      <c r="BT4" s="10">
        <v>36.381196311040569</v>
      </c>
      <c r="BU4" s="10">
        <v>15.081331157580699</v>
      </c>
      <c r="BV4" s="10">
        <v>17.607651550198177</v>
      </c>
      <c r="BW4" s="10">
        <v>16.344491353889438</v>
      </c>
      <c r="BX4" s="11">
        <f t="shared" si="0"/>
        <v>1.5608769757264023</v>
      </c>
      <c r="BY4" s="11">
        <f t="shared" si="1"/>
        <v>1.2133714097352133</v>
      </c>
      <c r="BZ4" s="11">
        <f t="shared" si="2"/>
        <v>1.0831441431430522</v>
      </c>
      <c r="CA4" s="11">
        <f t="shared" si="3"/>
        <v>0.69393306454467851</v>
      </c>
      <c r="CB4" s="11">
        <f t="shared" si="4"/>
        <v>0.89267320331819933</v>
      </c>
      <c r="CC4" s="7">
        <v>49.0918622186785</v>
      </c>
      <c r="CD4" s="7">
        <v>0.43636526205423398</v>
      </c>
      <c r="CE4" s="12">
        <f t="shared" si="5"/>
        <v>-0.3601498298037738</v>
      </c>
      <c r="CF4" s="7">
        <f t="shared" si="6"/>
        <v>-0.23073556430427003</v>
      </c>
      <c r="CG4" s="7">
        <f t="shared" si="7"/>
        <v>-0.29681746818343702</v>
      </c>
    </row>
    <row r="5" spans="1:85" x14ac:dyDescent="0.25">
      <c r="A5" s="7">
        <v>4</v>
      </c>
      <c r="B5" s="7" t="s">
        <v>91</v>
      </c>
      <c r="C5" s="7" t="s">
        <v>109</v>
      </c>
      <c r="D5" s="7">
        <v>9772094</v>
      </c>
      <c r="E5" s="7">
        <v>11995391</v>
      </c>
      <c r="F5" s="7">
        <f>(2015-1928)</f>
        <v>87</v>
      </c>
      <c r="G5" s="7">
        <v>52.5</v>
      </c>
      <c r="H5" s="7"/>
      <c r="I5" s="7" t="s">
        <v>93</v>
      </c>
      <c r="J5" s="7" t="s">
        <v>93</v>
      </c>
      <c r="K5" s="7" t="s">
        <v>110</v>
      </c>
      <c r="L5" s="7"/>
      <c r="M5" s="7">
        <v>59</v>
      </c>
      <c r="N5" s="7">
        <v>136</v>
      </c>
      <c r="O5" s="7">
        <v>86</v>
      </c>
      <c r="P5" s="7">
        <v>186.2</v>
      </c>
      <c r="Q5" s="7">
        <v>5.9</v>
      </c>
      <c r="R5" s="7">
        <v>193</v>
      </c>
      <c r="S5" s="7">
        <v>133</v>
      </c>
      <c r="T5" s="7">
        <v>115</v>
      </c>
      <c r="U5" s="7">
        <v>51</v>
      </c>
      <c r="V5" s="7">
        <v>34.5</v>
      </c>
      <c r="W5" s="7">
        <v>11.7</v>
      </c>
      <c r="X5" s="7">
        <v>87.9</v>
      </c>
      <c r="Y5" s="7">
        <v>29.8</v>
      </c>
      <c r="Z5" s="7">
        <v>27</v>
      </c>
      <c r="AA5" s="7">
        <v>242</v>
      </c>
      <c r="AB5" s="7">
        <v>0.9</v>
      </c>
      <c r="AC5" s="7">
        <v>7</v>
      </c>
      <c r="AD5" s="6">
        <v>1.1499999999999999</v>
      </c>
      <c r="AE5" s="7">
        <v>24.1</v>
      </c>
      <c r="AF5" s="7">
        <v>51.6</v>
      </c>
      <c r="AG5" s="7">
        <v>0.92</v>
      </c>
      <c r="AH5" s="7">
        <v>27.2</v>
      </c>
      <c r="AI5" s="7">
        <v>10.1</v>
      </c>
      <c r="AJ5" s="7">
        <v>137.1</v>
      </c>
      <c r="AK5" s="7">
        <v>4.03</v>
      </c>
      <c r="AL5" s="7">
        <v>106.45</v>
      </c>
      <c r="AM5" s="7">
        <v>120.2</v>
      </c>
      <c r="AN5" s="7">
        <v>33.950000000000003</v>
      </c>
      <c r="AO5" s="7">
        <v>15.59</v>
      </c>
      <c r="AP5" s="7">
        <v>22.93</v>
      </c>
      <c r="AQ5" s="7" t="s">
        <v>111</v>
      </c>
      <c r="AR5" s="7"/>
      <c r="AS5" s="7"/>
      <c r="AT5" s="7"/>
      <c r="AU5" s="7"/>
      <c r="AV5" s="6">
        <v>15</v>
      </c>
      <c r="AW5" s="6">
        <v>1</v>
      </c>
      <c r="AX5" s="7">
        <v>4</v>
      </c>
      <c r="AY5" s="7">
        <v>0</v>
      </c>
      <c r="AZ5" s="7">
        <v>2</v>
      </c>
      <c r="BA5" s="7">
        <v>0</v>
      </c>
      <c r="BB5" s="7">
        <v>2</v>
      </c>
      <c r="BC5" s="6" t="s">
        <v>97</v>
      </c>
      <c r="BD5" s="7" t="s">
        <v>112</v>
      </c>
      <c r="BE5" s="7" t="s">
        <v>113</v>
      </c>
      <c r="BF5" s="7" t="s">
        <v>114</v>
      </c>
      <c r="BG5" s="8">
        <v>42137</v>
      </c>
      <c r="BH5" s="7" t="s">
        <v>101</v>
      </c>
      <c r="BI5" s="7"/>
      <c r="BJ5" s="7"/>
      <c r="BK5" s="7"/>
      <c r="BL5" s="7"/>
      <c r="BM5" s="7"/>
      <c r="BN5" s="7"/>
      <c r="BO5" s="7"/>
      <c r="BP5" s="7"/>
      <c r="BQ5" s="7"/>
      <c r="BR5" s="10">
        <v>188.90666272666715</v>
      </c>
      <c r="BS5" s="10">
        <v>170.74256538461378</v>
      </c>
      <c r="BT5" s="10">
        <v>179.82461405564047</v>
      </c>
      <c r="BU5" s="10">
        <v>53.025957405191313</v>
      </c>
      <c r="BV5" s="10">
        <v>38.450115282762823</v>
      </c>
      <c r="BW5" s="10">
        <v>45.738036343977072</v>
      </c>
      <c r="BX5" s="11">
        <f t="shared" si="0"/>
        <v>2.2548491368794803</v>
      </c>
      <c r="BY5" s="11">
        <f t="shared" si="1"/>
        <v>1.6602775152492726</v>
      </c>
      <c r="BZ5" s="11">
        <f t="shared" si="2"/>
        <v>6.069784035361165E-2</v>
      </c>
      <c r="CA5" s="11">
        <f t="shared" si="3"/>
        <v>2.6918803285266482E-2</v>
      </c>
      <c r="CB5" s="11">
        <f t="shared" si="4"/>
        <v>3.6558852237722761E-2</v>
      </c>
      <c r="CC5" s="7">
        <v>96.544126203520193</v>
      </c>
      <c r="CD5" s="7">
        <v>0.93485868787319681</v>
      </c>
      <c r="CE5" s="12">
        <f t="shared" si="5"/>
        <v>-2.9254031603474118E-2</v>
      </c>
      <c r="CF5" s="7">
        <f t="shared" si="6"/>
        <v>-1.2973830987184895E-2</v>
      </c>
      <c r="CG5" s="7">
        <f t="shared" si="7"/>
        <v>-1.7619964936453375E-2</v>
      </c>
    </row>
    <row r="6" spans="1:85" x14ac:dyDescent="0.25">
      <c r="A6" s="7">
        <v>5</v>
      </c>
      <c r="B6" s="7" t="s">
        <v>115</v>
      </c>
      <c r="C6" s="7" t="s">
        <v>116</v>
      </c>
      <c r="D6" s="7">
        <v>98095110</v>
      </c>
      <c r="E6" s="7">
        <v>12014450</v>
      </c>
      <c r="F6" s="7">
        <f>(2015-1946)</f>
        <v>69</v>
      </c>
      <c r="G6" s="7">
        <v>94</v>
      </c>
      <c r="H6" s="7"/>
      <c r="I6" s="7" t="s">
        <v>93</v>
      </c>
      <c r="J6" s="7" t="s">
        <v>93</v>
      </c>
      <c r="K6" s="7"/>
      <c r="L6" s="7" t="s">
        <v>95</v>
      </c>
      <c r="M6" s="7">
        <v>104</v>
      </c>
      <c r="N6" s="7">
        <v>154</v>
      </c>
      <c r="O6" s="7">
        <v>95</v>
      </c>
      <c r="P6" s="7">
        <v>170</v>
      </c>
      <c r="Q6" s="7">
        <v>16.7</v>
      </c>
      <c r="R6" s="7">
        <v>184</v>
      </c>
      <c r="S6" s="7">
        <v>137</v>
      </c>
      <c r="T6" s="7">
        <v>125</v>
      </c>
      <c r="U6" s="7">
        <v>32</v>
      </c>
      <c r="V6" s="7">
        <v>46.7</v>
      </c>
      <c r="W6" s="7">
        <v>16.7</v>
      </c>
      <c r="X6" s="7">
        <v>90.4</v>
      </c>
      <c r="Y6" s="7">
        <v>32.4</v>
      </c>
      <c r="Z6" s="7">
        <v>16</v>
      </c>
      <c r="AA6" s="7">
        <v>259</v>
      </c>
      <c r="AB6" s="7">
        <v>1.28</v>
      </c>
      <c r="AC6" s="7">
        <v>12.1</v>
      </c>
      <c r="AD6" s="6">
        <v>1.28</v>
      </c>
      <c r="AE6" s="7">
        <v>16.690000000000001</v>
      </c>
      <c r="AF6" s="7">
        <v>35.72</v>
      </c>
      <c r="AG6" s="7">
        <v>1.05</v>
      </c>
      <c r="AH6" s="7">
        <v>24.2</v>
      </c>
      <c r="AI6" s="7">
        <v>13</v>
      </c>
      <c r="AJ6" s="7">
        <v>137.69999999999999</v>
      </c>
      <c r="AK6" s="7">
        <v>4.16</v>
      </c>
      <c r="AL6" s="7">
        <v>103.8</v>
      </c>
      <c r="AM6" s="7"/>
      <c r="AN6" s="7"/>
      <c r="AO6" s="7"/>
      <c r="AP6" s="7"/>
      <c r="AQ6" s="7" t="s">
        <v>117</v>
      </c>
      <c r="AR6" s="7"/>
      <c r="AS6" s="7"/>
      <c r="AT6" s="7"/>
      <c r="AU6" s="7"/>
      <c r="AV6" s="6">
        <v>15</v>
      </c>
      <c r="AW6" s="6">
        <v>3</v>
      </c>
      <c r="AX6" s="7">
        <v>4</v>
      </c>
      <c r="AY6" s="7">
        <v>2</v>
      </c>
      <c r="AZ6" s="7">
        <v>1</v>
      </c>
      <c r="BA6" s="7">
        <v>0</v>
      </c>
      <c r="BB6" s="7">
        <v>1</v>
      </c>
      <c r="BC6" s="6" t="s">
        <v>84</v>
      </c>
      <c r="BD6" s="7" t="s">
        <v>118</v>
      </c>
      <c r="BE6" s="7" t="s">
        <v>119</v>
      </c>
      <c r="BF6" s="7" t="s">
        <v>108</v>
      </c>
      <c r="BG6" s="8"/>
      <c r="BH6" s="7" t="s">
        <v>101</v>
      </c>
      <c r="BI6" s="7"/>
      <c r="BJ6" s="7"/>
      <c r="BK6" s="7"/>
      <c r="BL6" s="7"/>
      <c r="BM6" s="7" t="s">
        <v>120</v>
      </c>
      <c r="BN6" s="4" t="s">
        <v>93</v>
      </c>
      <c r="BO6" s="7" t="s">
        <v>121</v>
      </c>
      <c r="BP6" s="13">
        <v>248000000</v>
      </c>
      <c r="BQ6" s="13">
        <v>26750000000</v>
      </c>
      <c r="BR6" s="10">
        <v>108.91021841143909</v>
      </c>
      <c r="BS6" s="10">
        <v>98.272458507632649</v>
      </c>
      <c r="BT6" s="10">
        <v>103.59133845953588</v>
      </c>
      <c r="BU6" s="10">
        <v>62.935935578786101</v>
      </c>
      <c r="BV6" s="10">
        <v>47.237010545518224</v>
      </c>
      <c r="BW6" s="10">
        <v>55.086473062152166</v>
      </c>
      <c r="BX6" s="11">
        <f t="shared" si="0"/>
        <v>2.0153234444392818</v>
      </c>
      <c r="BY6" s="11">
        <f t="shared" si="1"/>
        <v>1.7410449673510098</v>
      </c>
      <c r="BZ6" s="11">
        <f t="shared" si="2"/>
        <v>0.10720996964786837</v>
      </c>
      <c r="CA6" s="11">
        <f t="shared" si="3"/>
        <v>5.3197401113793487E-2</v>
      </c>
      <c r="CB6" s="11">
        <f t="shared" si="4"/>
        <v>6.1577944084343639E-2</v>
      </c>
      <c r="CC6" s="7">
        <v>43.309863665903599</v>
      </c>
      <c r="CD6" s="7">
        <v>0.37910183081954524</v>
      </c>
      <c r="CE6" s="12">
        <f t="shared" si="5"/>
        <v>-0.42124411820372654</v>
      </c>
      <c r="CF6" s="7">
        <f t="shared" si="6"/>
        <v>-0.20902060131639474</v>
      </c>
      <c r="CG6" s="7">
        <f t="shared" si="7"/>
        <v>-0.24194901688532899</v>
      </c>
    </row>
    <row r="7" spans="1:85" ht="15.75" x14ac:dyDescent="0.25">
      <c r="A7" s="7">
        <v>6</v>
      </c>
      <c r="B7" s="7" t="s">
        <v>102</v>
      </c>
      <c r="C7" s="7" t="s">
        <v>122</v>
      </c>
      <c r="D7" s="7">
        <v>2000138897</v>
      </c>
      <c r="E7" s="7">
        <v>12015366</v>
      </c>
      <c r="F7" s="7">
        <f>(2015-1925)</f>
        <v>90</v>
      </c>
      <c r="G7" s="7">
        <v>69</v>
      </c>
      <c r="H7" s="7"/>
      <c r="I7" s="7" t="s">
        <v>93</v>
      </c>
      <c r="J7" s="7" t="s">
        <v>93</v>
      </c>
      <c r="K7" s="7" t="s">
        <v>123</v>
      </c>
      <c r="L7" s="7" t="s">
        <v>95</v>
      </c>
      <c r="M7" s="7">
        <v>55</v>
      </c>
      <c r="N7" s="7">
        <v>216</v>
      </c>
      <c r="O7" s="7">
        <v>84</v>
      </c>
      <c r="P7" s="7">
        <v>160.94999999999999</v>
      </c>
      <c r="Q7" s="7">
        <v>12.3</v>
      </c>
      <c r="R7" s="7">
        <v>166</v>
      </c>
      <c r="S7" s="7">
        <v>128</v>
      </c>
      <c r="T7" s="7">
        <v>102</v>
      </c>
      <c r="U7" s="7">
        <v>37</v>
      </c>
      <c r="V7" s="7">
        <v>37</v>
      </c>
      <c r="W7" s="7">
        <v>12</v>
      </c>
      <c r="X7" s="7">
        <v>96.3</v>
      </c>
      <c r="Y7" s="7">
        <v>31.9</v>
      </c>
      <c r="Z7" s="7">
        <v>45</v>
      </c>
      <c r="AA7" s="7">
        <v>169</v>
      </c>
      <c r="AB7" s="7">
        <v>1</v>
      </c>
      <c r="AC7" s="3">
        <v>9.4</v>
      </c>
      <c r="AD7" s="6">
        <v>20.99</v>
      </c>
      <c r="AE7" s="7">
        <v>39.33</v>
      </c>
      <c r="AF7" s="7">
        <v>84.17</v>
      </c>
      <c r="AG7" s="7">
        <v>1.73</v>
      </c>
      <c r="AH7" s="7">
        <v>25.7</v>
      </c>
      <c r="AI7" s="7">
        <v>10.199999999999999</v>
      </c>
      <c r="AJ7" s="7">
        <v>137.91999999999999</v>
      </c>
      <c r="AK7" s="7">
        <v>4.78</v>
      </c>
      <c r="AL7" s="7">
        <v>107.68</v>
      </c>
      <c r="AM7" s="7">
        <v>157.13999999999999</v>
      </c>
      <c r="AN7" s="7">
        <v>58.95</v>
      </c>
      <c r="AO7" s="7">
        <v>14.04</v>
      </c>
      <c r="AP7" s="7">
        <v>23.79</v>
      </c>
      <c r="AQ7" s="7" t="s">
        <v>124</v>
      </c>
      <c r="AR7" s="7"/>
      <c r="AS7" s="7" t="s">
        <v>95</v>
      </c>
      <c r="AT7" s="7"/>
      <c r="AU7" s="7"/>
      <c r="AV7" s="6">
        <v>14</v>
      </c>
      <c r="AW7" s="6">
        <v>5</v>
      </c>
      <c r="AX7" s="7"/>
      <c r="AY7" s="7">
        <v>1</v>
      </c>
      <c r="AZ7" s="7">
        <v>5</v>
      </c>
      <c r="BA7" s="7">
        <v>1</v>
      </c>
      <c r="BB7" s="7">
        <v>2</v>
      </c>
      <c r="BC7" s="6" t="s">
        <v>84</v>
      </c>
      <c r="BD7" s="7" t="s">
        <v>118</v>
      </c>
      <c r="BE7" s="7" t="s">
        <v>125</v>
      </c>
      <c r="BF7" s="7" t="s">
        <v>108</v>
      </c>
      <c r="BG7" s="8" t="s">
        <v>126</v>
      </c>
      <c r="BH7" s="7" t="s">
        <v>101</v>
      </c>
      <c r="BI7" s="7"/>
      <c r="BJ7" s="7"/>
      <c r="BK7" s="7"/>
      <c r="BL7" s="7"/>
      <c r="BM7" s="7"/>
      <c r="BN7" s="4"/>
      <c r="BO7" s="7"/>
      <c r="BP7" s="13">
        <v>17750000000</v>
      </c>
      <c r="BQ7" s="13">
        <v>17875000000</v>
      </c>
      <c r="BR7" s="10">
        <v>66.926935384786461</v>
      </c>
      <c r="BS7" s="10">
        <v>62.691036547381835</v>
      </c>
      <c r="BT7" s="10">
        <v>64.808985966084151</v>
      </c>
      <c r="BU7" s="10">
        <v>56.143768253037258</v>
      </c>
      <c r="BV7" s="10">
        <v>44.539936343664344</v>
      </c>
      <c r="BW7" s="10">
        <v>50.341852298350801</v>
      </c>
      <c r="BX7" s="11">
        <f t="shared" si="0"/>
        <v>1.8116352263169162</v>
      </c>
      <c r="BY7" s="11">
        <f t="shared" si="1"/>
        <v>1.701929191112084</v>
      </c>
      <c r="BZ7" s="11">
        <f t="shared" si="2"/>
        <v>1.3220124385824004</v>
      </c>
      <c r="CA7" s="11">
        <f t="shared" si="3"/>
        <v>0.72973434131664194</v>
      </c>
      <c r="CB7" s="11">
        <f t="shared" si="4"/>
        <v>0.77677287955708885</v>
      </c>
      <c r="CC7" s="1">
        <v>4.8978498661977303</v>
      </c>
      <c r="CD7" s="7">
        <v>4.8573812159168506E-2</v>
      </c>
      <c r="CE7" s="12">
        <f t="shared" si="5"/>
        <v>-1.3135978109860513</v>
      </c>
      <c r="CF7" s="7">
        <f t="shared" si="6"/>
        <v>-0.72508957206391766</v>
      </c>
      <c r="CG7" s="7">
        <f t="shared" si="7"/>
        <v>-0.77182870935289205</v>
      </c>
    </row>
    <row r="8" spans="1:85" ht="15.75" x14ac:dyDescent="0.25">
      <c r="A8" s="7">
        <v>7</v>
      </c>
      <c r="B8" s="7" t="s">
        <v>127</v>
      </c>
      <c r="C8" s="7" t="s">
        <v>128</v>
      </c>
      <c r="D8" s="7">
        <v>2004242950</v>
      </c>
      <c r="E8" s="7">
        <v>12015218</v>
      </c>
      <c r="F8" s="7">
        <f>(2015-1938)</f>
        <v>77</v>
      </c>
      <c r="G8" s="7"/>
      <c r="H8" s="7"/>
      <c r="I8" s="7" t="s">
        <v>93</v>
      </c>
      <c r="J8" s="7" t="s">
        <v>95</v>
      </c>
      <c r="K8" s="7" t="s">
        <v>130</v>
      </c>
      <c r="L8" s="7"/>
      <c r="M8" s="7">
        <v>72</v>
      </c>
      <c r="N8" s="7">
        <v>167</v>
      </c>
      <c r="O8" s="7">
        <v>85</v>
      </c>
      <c r="P8" s="7">
        <v>94.52</v>
      </c>
      <c r="Q8" s="7">
        <v>14.5</v>
      </c>
      <c r="R8" s="7">
        <v>195</v>
      </c>
      <c r="S8" s="7">
        <v>78</v>
      </c>
      <c r="T8" s="7">
        <v>119</v>
      </c>
      <c r="U8" s="7">
        <v>60</v>
      </c>
      <c r="V8" s="7">
        <v>42.1</v>
      </c>
      <c r="W8" s="7"/>
      <c r="X8" s="7"/>
      <c r="Y8" s="7"/>
      <c r="Z8" s="7">
        <v>16</v>
      </c>
      <c r="AA8" s="7">
        <v>199</v>
      </c>
      <c r="AB8" s="7">
        <v>1</v>
      </c>
      <c r="AC8" s="7">
        <v>9.8000000000000007</v>
      </c>
      <c r="AD8" s="6">
        <v>9.3699999999999992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6">
        <v>14</v>
      </c>
      <c r="AW8" s="6">
        <v>6</v>
      </c>
      <c r="AX8" s="7">
        <v>2</v>
      </c>
      <c r="AY8" s="7"/>
      <c r="AZ8" s="7"/>
      <c r="BA8" s="7"/>
      <c r="BB8" s="7"/>
      <c r="BC8" s="7" t="s">
        <v>131</v>
      </c>
      <c r="BD8" s="3" t="s">
        <v>132</v>
      </c>
      <c r="BE8" s="7" t="s">
        <v>133</v>
      </c>
      <c r="BF8" s="7"/>
      <c r="BG8" s="8" t="s">
        <v>126</v>
      </c>
      <c r="BH8" s="7" t="s">
        <v>101</v>
      </c>
      <c r="BI8" s="7"/>
      <c r="BJ8" s="7"/>
      <c r="BK8" s="7"/>
      <c r="BL8" s="7"/>
      <c r="BM8" s="7"/>
      <c r="BN8" s="7"/>
      <c r="BO8" s="7"/>
      <c r="BP8" s="7"/>
      <c r="BQ8" s="7"/>
      <c r="BR8" s="10"/>
      <c r="BS8" s="10"/>
      <c r="BT8" s="10"/>
      <c r="BU8" s="10"/>
      <c r="BV8" s="10"/>
      <c r="BW8" s="10"/>
      <c r="BX8" s="7" t="e">
        <f t="shared" si="0"/>
        <v>#NUM!</v>
      </c>
      <c r="BY8" s="7" t="e">
        <f t="shared" si="1"/>
        <v>#NUM!</v>
      </c>
      <c r="BZ8" s="7">
        <f t="shared" si="2"/>
        <v>0.97173959088777828</v>
      </c>
      <c r="CA8" s="7" t="e">
        <f t="shared" si="3"/>
        <v>#NUM!</v>
      </c>
      <c r="CB8" s="7" t="e">
        <f t="shared" si="4"/>
        <v>#NUM!</v>
      </c>
      <c r="CC8" s="1"/>
      <c r="CD8" s="7"/>
      <c r="CE8" s="12" t="e">
        <f t="shared" si="5"/>
        <v>#NUM!</v>
      </c>
      <c r="CF8" s="7" t="e">
        <f t="shared" si="6"/>
        <v>#NUM!</v>
      </c>
      <c r="CG8" s="7" t="e">
        <f t="shared" si="7"/>
        <v>#NUM!</v>
      </c>
    </row>
    <row r="9" spans="1:85" x14ac:dyDescent="0.25">
      <c r="A9" s="7">
        <v>8</v>
      </c>
      <c r="B9" s="7" t="s">
        <v>102</v>
      </c>
      <c r="C9" s="7" t="s">
        <v>134</v>
      </c>
      <c r="D9" s="7">
        <v>2000148548</v>
      </c>
      <c r="E9" s="7">
        <v>12032742</v>
      </c>
      <c r="F9" s="7">
        <f>(2015-1925)</f>
        <v>90</v>
      </c>
      <c r="G9" s="7"/>
      <c r="H9" s="7"/>
      <c r="I9" s="7" t="s">
        <v>93</v>
      </c>
      <c r="J9" s="7" t="s">
        <v>95</v>
      </c>
      <c r="K9" s="7" t="s">
        <v>135</v>
      </c>
      <c r="L9" s="7" t="s">
        <v>95</v>
      </c>
      <c r="M9" s="7"/>
      <c r="N9" s="7">
        <v>180</v>
      </c>
      <c r="O9" s="7">
        <v>80</v>
      </c>
      <c r="P9" s="7">
        <v>123</v>
      </c>
      <c r="Q9" s="7">
        <v>5.6</v>
      </c>
      <c r="R9" s="7">
        <v>121</v>
      </c>
      <c r="S9" s="7">
        <v>137</v>
      </c>
      <c r="T9" s="7">
        <v>59</v>
      </c>
      <c r="U9" s="7">
        <v>34</v>
      </c>
      <c r="V9" s="7">
        <v>40</v>
      </c>
      <c r="W9" s="7">
        <v>13.7</v>
      </c>
      <c r="X9" s="7">
        <v>92.9</v>
      </c>
      <c r="Y9" s="7">
        <v>31.8</v>
      </c>
      <c r="Z9" s="7">
        <v>24</v>
      </c>
      <c r="AA9" s="7">
        <v>221</v>
      </c>
      <c r="AB9" s="7">
        <v>1.06</v>
      </c>
      <c r="AC9" s="7">
        <v>3.76</v>
      </c>
      <c r="AD9" s="6">
        <v>61.28</v>
      </c>
      <c r="AE9" s="7">
        <v>15</v>
      </c>
      <c r="AF9" s="7">
        <v>32.270000000000003</v>
      </c>
      <c r="AG9" s="7">
        <v>0.8</v>
      </c>
      <c r="AH9" s="7">
        <v>30</v>
      </c>
      <c r="AI9" s="7">
        <v>10.8</v>
      </c>
      <c r="AJ9" s="7">
        <v>139</v>
      </c>
      <c r="AK9" s="7">
        <v>4.59</v>
      </c>
      <c r="AL9" s="7">
        <v>102</v>
      </c>
      <c r="AM9" s="7">
        <v>86.72</v>
      </c>
      <c r="AN9" s="7">
        <v>29.15</v>
      </c>
      <c r="AO9" s="7">
        <v>12.41</v>
      </c>
      <c r="AP9" s="7">
        <v>23.83</v>
      </c>
      <c r="AQ9" s="7" t="s">
        <v>136</v>
      </c>
      <c r="AR9" s="7" t="s">
        <v>95</v>
      </c>
      <c r="AS9" s="7" t="s">
        <v>137</v>
      </c>
      <c r="AT9" s="7"/>
      <c r="AU9" s="7"/>
      <c r="AV9" s="6">
        <v>8</v>
      </c>
      <c r="AW9" s="6">
        <v>3</v>
      </c>
      <c r="AX9" s="7">
        <v>5</v>
      </c>
      <c r="AY9" s="7">
        <v>8</v>
      </c>
      <c r="AZ9" s="7">
        <v>4</v>
      </c>
      <c r="BA9" s="7">
        <v>6</v>
      </c>
      <c r="BB9" s="7">
        <v>4</v>
      </c>
      <c r="BC9" s="6" t="s">
        <v>84</v>
      </c>
      <c r="BD9" s="7" t="s">
        <v>138</v>
      </c>
      <c r="BE9" s="7" t="s">
        <v>119</v>
      </c>
      <c r="BF9" s="7"/>
      <c r="BG9" s="8" t="s">
        <v>139</v>
      </c>
      <c r="BH9" s="7" t="s">
        <v>101</v>
      </c>
      <c r="BI9" s="7"/>
      <c r="BJ9" s="7"/>
      <c r="BK9" s="7"/>
      <c r="BL9" s="7"/>
      <c r="BM9" s="7" t="s">
        <v>140</v>
      </c>
      <c r="BN9" s="4" t="s">
        <v>141</v>
      </c>
      <c r="BO9" s="7" t="s">
        <v>121</v>
      </c>
      <c r="BP9" s="7"/>
      <c r="BQ9" s="7"/>
      <c r="BR9" s="10">
        <v>285.32948022161196</v>
      </c>
      <c r="BS9" s="10">
        <v>235.42030978670067</v>
      </c>
      <c r="BT9" s="10">
        <v>260.37489500415631</v>
      </c>
      <c r="BU9" s="10">
        <v>107.09471604336491</v>
      </c>
      <c r="BV9" s="10">
        <v>134.1941324187996</v>
      </c>
      <c r="BW9" s="10">
        <v>120.64442423108225</v>
      </c>
      <c r="BX9" s="11">
        <f t="shared" si="0"/>
        <v>2.4155991078271426</v>
      </c>
      <c r="BY9" s="11">
        <f t="shared" si="1"/>
        <v>2.0815072551165015</v>
      </c>
      <c r="BZ9" s="11">
        <f t="shared" si="2"/>
        <v>1.7873187566245474</v>
      </c>
      <c r="CA9" s="11">
        <f t="shared" si="3"/>
        <v>0.73990702796386598</v>
      </c>
      <c r="CB9" s="11">
        <f t="shared" si="4"/>
        <v>0.85866563867658086</v>
      </c>
      <c r="CC9" s="1">
        <v>13.519903797866199</v>
      </c>
      <c r="CD9" s="7">
        <v>0.12244974045515888</v>
      </c>
      <c r="CE9" s="12">
        <f t="shared" si="5"/>
        <v>-0.91204213107019205</v>
      </c>
      <c r="CF9" s="7">
        <f t="shared" si="6"/>
        <v>-0.37756353200949133</v>
      </c>
      <c r="CG9" s="7">
        <f t="shared" si="7"/>
        <v>-0.43816428159369797</v>
      </c>
    </row>
    <row r="10" spans="1:85" x14ac:dyDescent="0.25">
      <c r="A10" s="7">
        <v>9</v>
      </c>
      <c r="B10" s="7" t="s">
        <v>102</v>
      </c>
      <c r="C10" s="7" t="s">
        <v>142</v>
      </c>
      <c r="D10" s="7">
        <v>97053506</v>
      </c>
      <c r="E10" s="7">
        <v>12034774</v>
      </c>
      <c r="F10" s="7">
        <f>(2015-1934)</f>
        <v>81</v>
      </c>
      <c r="G10" s="7"/>
      <c r="H10" s="7"/>
      <c r="I10" s="7" t="s">
        <v>93</v>
      </c>
      <c r="J10" s="7" t="s">
        <v>93</v>
      </c>
      <c r="K10" s="7" t="s">
        <v>143</v>
      </c>
      <c r="L10" s="7"/>
      <c r="M10" s="7">
        <v>65</v>
      </c>
      <c r="N10" s="7">
        <v>107</v>
      </c>
      <c r="O10" s="7">
        <v>63</v>
      </c>
      <c r="P10" s="7">
        <v>82.68</v>
      </c>
      <c r="Q10" s="7">
        <v>11.7</v>
      </c>
      <c r="R10" s="7">
        <v>125</v>
      </c>
      <c r="S10" s="7">
        <v>125</v>
      </c>
      <c r="T10" s="7">
        <v>55</v>
      </c>
      <c r="U10" s="7">
        <v>45</v>
      </c>
      <c r="V10" s="7">
        <v>34.200000000000003</v>
      </c>
      <c r="W10" s="7">
        <v>12.2</v>
      </c>
      <c r="X10" s="7">
        <v>94.3</v>
      </c>
      <c r="Y10" s="7">
        <v>32.299999999999997</v>
      </c>
      <c r="Z10" s="7">
        <v>35</v>
      </c>
      <c r="AA10" s="7">
        <v>206</v>
      </c>
      <c r="AB10" s="7">
        <v>1.01</v>
      </c>
      <c r="AC10" s="7">
        <v>7.6</v>
      </c>
      <c r="AD10" s="6">
        <v>26.01</v>
      </c>
      <c r="AE10" s="7">
        <v>28.4</v>
      </c>
      <c r="AF10" s="7">
        <v>60.8</v>
      </c>
      <c r="AG10" s="7">
        <v>1.25</v>
      </c>
      <c r="AH10" s="7">
        <v>37.799999999999997</v>
      </c>
      <c r="AI10" s="7">
        <v>10.6</v>
      </c>
      <c r="AJ10" s="7">
        <v>143.4</v>
      </c>
      <c r="AK10" s="7">
        <v>4.57</v>
      </c>
      <c r="AL10" s="7">
        <v>109.44</v>
      </c>
      <c r="AM10" s="7"/>
      <c r="AN10" s="7"/>
      <c r="AO10" s="7"/>
      <c r="AP10" s="7"/>
      <c r="AQ10" s="7" t="s">
        <v>144</v>
      </c>
      <c r="AR10" s="7"/>
      <c r="AS10" s="7"/>
      <c r="AT10" s="7"/>
      <c r="AU10" s="7"/>
      <c r="AV10" s="6"/>
      <c r="AW10" s="6">
        <v>2</v>
      </c>
      <c r="AX10" s="7"/>
      <c r="AY10" s="7">
        <v>3</v>
      </c>
      <c r="AZ10" s="7">
        <v>2</v>
      </c>
      <c r="BA10" s="7"/>
      <c r="BB10" s="7"/>
      <c r="BC10" s="7" t="s">
        <v>131</v>
      </c>
      <c r="BD10" s="7" t="s">
        <v>145</v>
      </c>
      <c r="BE10" s="7" t="s">
        <v>146</v>
      </c>
      <c r="BF10" s="7" t="s">
        <v>147</v>
      </c>
      <c r="BG10" s="8">
        <v>42010</v>
      </c>
      <c r="BH10" s="7" t="s">
        <v>101</v>
      </c>
      <c r="BI10" s="7"/>
      <c r="BJ10" s="7"/>
      <c r="BK10" s="7"/>
      <c r="BL10" s="7"/>
      <c r="BM10" s="7"/>
      <c r="BN10" s="7"/>
      <c r="BO10" s="7"/>
      <c r="BP10" s="13">
        <v>8750000000</v>
      </c>
      <c r="BQ10" s="13">
        <v>7275000000</v>
      </c>
      <c r="BR10" s="10"/>
      <c r="BS10" s="10"/>
      <c r="BT10" s="10"/>
      <c r="BU10" s="10"/>
      <c r="BV10" s="10"/>
      <c r="BW10" s="10"/>
      <c r="BX10" s="7" t="e">
        <f t="shared" si="0"/>
        <v>#NUM!</v>
      </c>
      <c r="BY10" s="7" t="e">
        <f t="shared" si="1"/>
        <v>#NUM!</v>
      </c>
      <c r="BZ10" s="7">
        <f t="shared" si="2"/>
        <v>1.4151403521958728</v>
      </c>
      <c r="CA10" s="7" t="e">
        <f t="shared" si="3"/>
        <v>#NUM!</v>
      </c>
      <c r="CB10" s="7" t="e">
        <f t="shared" si="4"/>
        <v>#NUM!</v>
      </c>
      <c r="CC10" s="1"/>
      <c r="CD10" s="7"/>
      <c r="CE10" s="12" t="e">
        <f t="shared" si="5"/>
        <v>#NUM!</v>
      </c>
      <c r="CF10" s="7" t="e">
        <f t="shared" si="6"/>
        <v>#NUM!</v>
      </c>
      <c r="CG10" s="7" t="e">
        <f t="shared" si="7"/>
        <v>#NUM!</v>
      </c>
    </row>
    <row r="11" spans="1:85" x14ac:dyDescent="0.25">
      <c r="A11" s="7">
        <v>10</v>
      </c>
      <c r="B11" s="7" t="s">
        <v>148</v>
      </c>
      <c r="C11" s="7" t="s">
        <v>149</v>
      </c>
      <c r="D11" s="7">
        <v>2004247160</v>
      </c>
      <c r="E11" s="7">
        <v>12058637</v>
      </c>
      <c r="F11" s="7">
        <f>(2015-1940)</f>
        <v>75</v>
      </c>
      <c r="G11" s="7"/>
      <c r="H11" s="7"/>
      <c r="I11" s="7" t="s">
        <v>93</v>
      </c>
      <c r="J11" s="7" t="s">
        <v>93</v>
      </c>
      <c r="K11" s="7" t="s">
        <v>150</v>
      </c>
      <c r="L11" s="7"/>
      <c r="M11" s="7">
        <v>60</v>
      </c>
      <c r="N11" s="7">
        <v>215</v>
      </c>
      <c r="O11" s="7">
        <v>133</v>
      </c>
      <c r="P11" s="7">
        <v>90</v>
      </c>
      <c r="Q11" s="7">
        <v>6.5</v>
      </c>
      <c r="R11" s="7">
        <v>112</v>
      </c>
      <c r="S11" s="7">
        <v>69</v>
      </c>
      <c r="T11" s="7">
        <v>51</v>
      </c>
      <c r="U11" s="7">
        <v>48</v>
      </c>
      <c r="V11" s="7">
        <v>44.7</v>
      </c>
      <c r="W11" s="7">
        <v>19</v>
      </c>
      <c r="X11" s="7">
        <v>81.400000000000006</v>
      </c>
      <c r="Y11" s="7">
        <v>26.7</v>
      </c>
      <c r="Z11" s="7">
        <v>13</v>
      </c>
      <c r="AA11" s="7">
        <v>298</v>
      </c>
      <c r="AB11" s="7">
        <v>1.31</v>
      </c>
      <c r="AC11" s="7">
        <v>6.6</v>
      </c>
      <c r="AD11" s="6">
        <v>113</v>
      </c>
      <c r="AE11" s="7">
        <v>44.94</v>
      </c>
      <c r="AF11" s="7">
        <v>96.17</v>
      </c>
      <c r="AG11" s="7">
        <v>0.88</v>
      </c>
      <c r="AH11" s="7">
        <v>24.5</v>
      </c>
      <c r="AI11" s="7">
        <v>11.6</v>
      </c>
      <c r="AJ11" s="7">
        <v>132</v>
      </c>
      <c r="AK11" s="7">
        <v>4.2699999999999996</v>
      </c>
      <c r="AL11" s="7">
        <v>99</v>
      </c>
      <c r="AM11" s="7">
        <v>86.56</v>
      </c>
      <c r="AN11" s="7">
        <v>21.11</v>
      </c>
      <c r="AO11" s="7">
        <v>9.01</v>
      </c>
      <c r="AP11" s="7">
        <v>15.22</v>
      </c>
      <c r="AQ11" s="7" t="s">
        <v>151</v>
      </c>
      <c r="AR11" s="7" t="s">
        <v>95</v>
      </c>
      <c r="AS11" s="7" t="s">
        <v>152</v>
      </c>
      <c r="AT11" s="7"/>
      <c r="AU11" s="7"/>
      <c r="AV11" s="6">
        <v>12</v>
      </c>
      <c r="AW11" s="6">
        <v>20</v>
      </c>
      <c r="AX11" s="7">
        <v>5</v>
      </c>
      <c r="AY11" s="7">
        <v>18</v>
      </c>
      <c r="AZ11" s="7">
        <v>5</v>
      </c>
      <c r="BA11" s="7"/>
      <c r="BB11" s="7"/>
      <c r="BC11" s="7" t="s">
        <v>131</v>
      </c>
      <c r="BD11" s="7" t="s">
        <v>153</v>
      </c>
      <c r="BE11" s="7" t="s">
        <v>154</v>
      </c>
      <c r="BF11" s="7" t="s">
        <v>155</v>
      </c>
      <c r="BG11" s="8">
        <v>42010</v>
      </c>
      <c r="BH11" s="7" t="s">
        <v>101</v>
      </c>
      <c r="BI11" s="7"/>
      <c r="BJ11" s="7"/>
      <c r="BK11" s="7"/>
      <c r="BL11" s="7"/>
      <c r="BM11" s="7"/>
      <c r="BN11" s="7"/>
      <c r="BO11" s="7"/>
      <c r="BP11" s="13">
        <v>22000000000</v>
      </c>
      <c r="BQ11" s="13">
        <v>21725000000</v>
      </c>
      <c r="BR11" s="10"/>
      <c r="BS11" s="10"/>
      <c r="BT11" s="10"/>
      <c r="BU11" s="10"/>
      <c r="BV11" s="10"/>
      <c r="BW11" s="10"/>
      <c r="BX11" s="7" t="e">
        <f t="shared" si="0"/>
        <v>#NUM!</v>
      </c>
      <c r="BY11" s="7" t="e">
        <f t="shared" si="1"/>
        <v>#NUM!</v>
      </c>
      <c r="BZ11" s="7">
        <f t="shared" si="2"/>
        <v>2.0530784434834195</v>
      </c>
      <c r="CA11" s="7" t="e">
        <f t="shared" si="3"/>
        <v>#NUM!</v>
      </c>
      <c r="CB11" s="7" t="e">
        <f t="shared" si="4"/>
        <v>#NUM!</v>
      </c>
      <c r="CC11" s="1"/>
      <c r="CD11" s="7"/>
      <c r="CE11" s="12" t="e">
        <f t="shared" si="5"/>
        <v>#NUM!</v>
      </c>
      <c r="CF11" s="7" t="e">
        <f t="shared" si="6"/>
        <v>#NUM!</v>
      </c>
      <c r="CG11" s="7" t="e">
        <f t="shared" si="7"/>
        <v>#NUM!</v>
      </c>
    </row>
    <row r="12" spans="1:85" x14ac:dyDescent="0.25">
      <c r="A12" s="7">
        <v>11</v>
      </c>
      <c r="B12" s="7" t="s">
        <v>102</v>
      </c>
      <c r="C12" s="7" t="s">
        <v>156</v>
      </c>
      <c r="D12" s="7">
        <v>2001181605</v>
      </c>
      <c r="E12" s="7">
        <v>12058900</v>
      </c>
      <c r="F12" s="7">
        <f>(2015-1960)</f>
        <v>55</v>
      </c>
      <c r="G12" s="7">
        <v>79</v>
      </c>
      <c r="H12" s="7">
        <v>170</v>
      </c>
      <c r="I12" s="7" t="s">
        <v>93</v>
      </c>
      <c r="J12" s="7" t="s">
        <v>93</v>
      </c>
      <c r="K12" s="7" t="s">
        <v>157</v>
      </c>
      <c r="L12" s="7"/>
      <c r="M12" s="7">
        <v>68</v>
      </c>
      <c r="N12" s="7">
        <v>121</v>
      </c>
      <c r="O12" s="7">
        <v>66</v>
      </c>
      <c r="P12" s="7"/>
      <c r="Q12" s="7">
        <v>13.4</v>
      </c>
      <c r="R12" s="7">
        <v>214</v>
      </c>
      <c r="S12" s="7">
        <v>174</v>
      </c>
      <c r="T12" s="7">
        <v>148</v>
      </c>
      <c r="U12" s="7">
        <v>32</v>
      </c>
      <c r="V12" s="7">
        <v>40.700000000000003</v>
      </c>
      <c r="W12" s="7">
        <v>13.4</v>
      </c>
      <c r="X12" s="7">
        <v>85.3</v>
      </c>
      <c r="Y12" s="7">
        <v>28.1</v>
      </c>
      <c r="Z12" s="7"/>
      <c r="AA12" s="7">
        <v>210</v>
      </c>
      <c r="AB12" s="7">
        <v>1.01</v>
      </c>
      <c r="AC12" s="7">
        <v>8.5</v>
      </c>
      <c r="AD12" s="6"/>
      <c r="AE12" s="7">
        <v>12.63</v>
      </c>
      <c r="AF12" s="7">
        <v>27.03</v>
      </c>
      <c r="AG12" s="7">
        <v>0.78</v>
      </c>
      <c r="AH12" s="7">
        <v>26.6</v>
      </c>
      <c r="AI12" s="7">
        <v>10.3</v>
      </c>
      <c r="AJ12" s="7">
        <v>135</v>
      </c>
      <c r="AK12" s="7">
        <v>3.41</v>
      </c>
      <c r="AL12" s="7">
        <v>99</v>
      </c>
      <c r="AM12" s="7">
        <v>96.08</v>
      </c>
      <c r="AN12" s="7">
        <v>32.33</v>
      </c>
      <c r="AO12" s="7">
        <v>54.18</v>
      </c>
      <c r="AP12" s="7">
        <v>30.84</v>
      </c>
      <c r="AQ12" s="7" t="s">
        <v>158</v>
      </c>
      <c r="AR12" s="7" t="s">
        <v>95</v>
      </c>
      <c r="AS12" s="7" t="s">
        <v>159</v>
      </c>
      <c r="AT12" s="7"/>
      <c r="AU12" s="7" t="s">
        <v>160</v>
      </c>
      <c r="AV12" s="6">
        <v>15</v>
      </c>
      <c r="AW12" s="6">
        <v>7</v>
      </c>
      <c r="AX12" s="7">
        <v>3</v>
      </c>
      <c r="AY12" s="7"/>
      <c r="AZ12" s="7">
        <v>1</v>
      </c>
      <c r="BA12" s="7">
        <v>0</v>
      </c>
      <c r="BB12" s="7">
        <v>0</v>
      </c>
      <c r="BC12" s="6" t="s">
        <v>84</v>
      </c>
      <c r="BD12" s="7" t="s">
        <v>161</v>
      </c>
      <c r="BE12" s="7" t="s">
        <v>162</v>
      </c>
      <c r="BF12" s="7"/>
      <c r="BG12" s="8">
        <v>42041</v>
      </c>
      <c r="BH12" s="7" t="s">
        <v>101</v>
      </c>
      <c r="BI12" s="7"/>
      <c r="BJ12" s="7"/>
      <c r="BK12" s="7"/>
      <c r="BL12" s="7"/>
      <c r="BM12" s="7" t="s">
        <v>163</v>
      </c>
      <c r="BN12" s="4" t="s">
        <v>141</v>
      </c>
      <c r="BO12" s="7" t="s">
        <v>121</v>
      </c>
      <c r="BP12" s="13">
        <v>19450000000</v>
      </c>
      <c r="BQ12" s="13">
        <v>23400000000</v>
      </c>
      <c r="BR12" s="10">
        <v>84.37671590322006</v>
      </c>
      <c r="BS12" s="10">
        <v>92.304744935321082</v>
      </c>
      <c r="BT12" s="10">
        <v>88.340730419270571</v>
      </c>
      <c r="BU12" s="10">
        <v>85.08608239894852</v>
      </c>
      <c r="BV12" s="10">
        <v>96.681596933057733</v>
      </c>
      <c r="BW12" s="10">
        <v>90.883839666003126</v>
      </c>
      <c r="BX12" s="11">
        <f t="shared" si="0"/>
        <v>1.946160985773032</v>
      </c>
      <c r="BY12" s="11">
        <f t="shared" si="1"/>
        <v>1.9584866668543086</v>
      </c>
      <c r="BZ12" s="11" t="e">
        <f t="shared" si="2"/>
        <v>#NUM!</v>
      </c>
      <c r="CA12" s="11" t="e">
        <f t="shared" si="3"/>
        <v>#NUM!</v>
      </c>
      <c r="CB12" s="11" t="e">
        <f t="shared" si="4"/>
        <v>#NUM!</v>
      </c>
      <c r="CC12" s="1">
        <v>0.52882702189936903</v>
      </c>
      <c r="CD12" s="7">
        <v>4.6431086829987435E-3</v>
      </c>
      <c r="CE12" s="12">
        <f t="shared" si="5"/>
        <v>-2.3331911505198679</v>
      </c>
      <c r="CF12" s="7">
        <f t="shared" si="6"/>
        <v>-1.1988685250480984</v>
      </c>
      <c r="CG12" s="7">
        <f t="shared" si="7"/>
        <v>-1.1913234795044094</v>
      </c>
    </row>
    <row r="13" spans="1:85" ht="15.75" x14ac:dyDescent="0.25">
      <c r="A13" s="7">
        <v>12</v>
      </c>
      <c r="B13" s="7" t="s">
        <v>102</v>
      </c>
      <c r="C13" s="7" t="s">
        <v>164</v>
      </c>
      <c r="D13" s="7">
        <v>97028369</v>
      </c>
      <c r="E13" s="7">
        <v>12053742</v>
      </c>
      <c r="F13" s="7">
        <f>(2015-1932)</f>
        <v>83</v>
      </c>
      <c r="G13" s="7"/>
      <c r="H13" s="7"/>
      <c r="I13" s="7" t="s">
        <v>93</v>
      </c>
      <c r="J13" s="7"/>
      <c r="K13" s="7" t="s">
        <v>165</v>
      </c>
      <c r="L13" s="7"/>
      <c r="M13" s="7">
        <v>64</v>
      </c>
      <c r="N13" s="7">
        <v>177</v>
      </c>
      <c r="O13" s="7">
        <v>92</v>
      </c>
      <c r="P13" s="7">
        <v>113.8</v>
      </c>
      <c r="Q13" s="7">
        <v>14.2</v>
      </c>
      <c r="R13" s="7">
        <v>117</v>
      </c>
      <c r="S13" s="7">
        <v>98</v>
      </c>
      <c r="T13" s="7">
        <v>64</v>
      </c>
      <c r="U13" s="7">
        <v>32</v>
      </c>
      <c r="V13" s="6">
        <v>42.2</v>
      </c>
      <c r="W13" s="6">
        <v>12.3</v>
      </c>
      <c r="X13" s="6">
        <v>93.2</v>
      </c>
      <c r="Y13" s="6">
        <v>31.3</v>
      </c>
      <c r="Z13" s="6">
        <v>28</v>
      </c>
      <c r="AA13" s="7">
        <v>233</v>
      </c>
      <c r="AB13" s="7">
        <v>1.06</v>
      </c>
      <c r="AC13" s="7">
        <v>14.3</v>
      </c>
      <c r="AD13" s="6">
        <v>2.2000000000000002</v>
      </c>
      <c r="AE13" s="6">
        <v>22.86</v>
      </c>
      <c r="AF13" s="6">
        <v>48.92</v>
      </c>
      <c r="AG13" s="6">
        <v>0.71</v>
      </c>
      <c r="AH13" s="6">
        <v>32.700000000000003</v>
      </c>
      <c r="AI13" s="6">
        <v>12.3</v>
      </c>
      <c r="AJ13" s="6">
        <v>141</v>
      </c>
      <c r="AK13" s="6">
        <v>2.87</v>
      </c>
      <c r="AL13" s="6">
        <v>110</v>
      </c>
      <c r="AM13" s="6">
        <v>59.41</v>
      </c>
      <c r="AN13" s="6">
        <v>19.62</v>
      </c>
      <c r="AO13" s="6">
        <v>12.48</v>
      </c>
      <c r="AP13" s="6">
        <v>19.829999999999998</v>
      </c>
      <c r="AQ13" s="7" t="s">
        <v>166</v>
      </c>
      <c r="AR13" s="7"/>
      <c r="AS13" s="7"/>
      <c r="AT13" s="7"/>
      <c r="AU13" s="7"/>
      <c r="AV13" s="6">
        <v>15</v>
      </c>
      <c r="AW13" s="6">
        <v>10</v>
      </c>
      <c r="AX13" s="6">
        <v>5</v>
      </c>
      <c r="AY13" s="6">
        <v>10</v>
      </c>
      <c r="AZ13" s="7">
        <v>5</v>
      </c>
      <c r="BA13" s="6">
        <v>8</v>
      </c>
      <c r="BB13" s="6">
        <v>4</v>
      </c>
      <c r="BC13" s="6" t="s">
        <v>84</v>
      </c>
      <c r="BD13" s="3" t="s">
        <v>167</v>
      </c>
      <c r="BE13" s="7" t="s">
        <v>168</v>
      </c>
      <c r="BF13" s="7" t="s">
        <v>169</v>
      </c>
      <c r="BG13" s="8">
        <v>42069</v>
      </c>
      <c r="BH13" s="7" t="s">
        <v>101</v>
      </c>
      <c r="BI13" s="7"/>
      <c r="BJ13" s="7"/>
      <c r="BK13" s="7"/>
      <c r="BL13" s="7"/>
      <c r="BM13" s="7" t="s">
        <v>170</v>
      </c>
      <c r="BN13" s="4" t="s">
        <v>89</v>
      </c>
      <c r="BO13" s="7" t="s">
        <v>90</v>
      </c>
      <c r="BP13" s="13">
        <v>11175000000</v>
      </c>
      <c r="BQ13" s="13">
        <v>13825000000</v>
      </c>
      <c r="BR13" s="10">
        <v>143.42561257121073</v>
      </c>
      <c r="BS13" s="10">
        <v>157.63069950655455</v>
      </c>
      <c r="BT13" s="10">
        <v>150.52815603888263</v>
      </c>
      <c r="BU13" s="10">
        <v>44.758889430102286</v>
      </c>
      <c r="BV13" s="10">
        <v>59.593977000783575</v>
      </c>
      <c r="BW13" s="10">
        <v>52.176433215442927</v>
      </c>
      <c r="BX13" s="11">
        <f t="shared" si="0"/>
        <v>2.1776177415819093</v>
      </c>
      <c r="BY13" s="11">
        <f t="shared" si="1"/>
        <v>1.7174743873783045</v>
      </c>
      <c r="BZ13" s="11">
        <f t="shared" si="2"/>
        <v>0.34242268082220628</v>
      </c>
      <c r="CA13" s="11">
        <f t="shared" si="3"/>
        <v>0.15724645987383287</v>
      </c>
      <c r="CB13" s="11">
        <f t="shared" si="4"/>
        <v>0.19937571316269159</v>
      </c>
      <c r="CC13" s="1">
        <v>2.11404769991913</v>
      </c>
      <c r="CD13" s="7">
        <v>1.8476609916398764E-2</v>
      </c>
      <c r="CE13" s="12">
        <f t="shared" si="5"/>
        <v>-1.7333777100456234</v>
      </c>
      <c r="CF13" s="7">
        <f t="shared" si="6"/>
        <v>-0.79599723906842712</v>
      </c>
      <c r="CG13" s="7">
        <f t="shared" si="7"/>
        <v>-1.0092597146043005</v>
      </c>
    </row>
    <row r="14" spans="1:85" x14ac:dyDescent="0.25">
      <c r="A14" s="7">
        <v>13</v>
      </c>
      <c r="B14" s="7" t="s">
        <v>171</v>
      </c>
      <c r="C14" s="7" t="s">
        <v>172</v>
      </c>
      <c r="D14" s="7">
        <v>2000163753</v>
      </c>
      <c r="E14" s="7">
        <v>12070902</v>
      </c>
      <c r="F14" s="7">
        <f>(2015-1941)</f>
        <v>74</v>
      </c>
      <c r="G14" s="7"/>
      <c r="H14" s="7"/>
      <c r="I14" s="7" t="s">
        <v>95</v>
      </c>
      <c r="J14" s="7" t="s">
        <v>95</v>
      </c>
      <c r="K14" s="7" t="s">
        <v>173</v>
      </c>
      <c r="L14" s="7" t="s">
        <v>95</v>
      </c>
      <c r="M14" s="7">
        <v>84</v>
      </c>
      <c r="N14" s="7">
        <v>116</v>
      </c>
      <c r="O14" s="7">
        <v>63</v>
      </c>
      <c r="P14" s="7">
        <v>117.95</v>
      </c>
      <c r="Q14" s="7">
        <v>12.3</v>
      </c>
      <c r="R14" s="7">
        <v>172</v>
      </c>
      <c r="S14" s="7">
        <v>124</v>
      </c>
      <c r="T14" s="7">
        <v>89</v>
      </c>
      <c r="U14" s="7">
        <v>58</v>
      </c>
      <c r="V14" s="7">
        <v>36.799999999999997</v>
      </c>
      <c r="W14" s="7">
        <v>12.3</v>
      </c>
      <c r="X14" s="7">
        <v>91.9</v>
      </c>
      <c r="Y14" s="7">
        <v>30.6</v>
      </c>
      <c r="Z14" s="7"/>
      <c r="AA14" s="7">
        <v>313</v>
      </c>
      <c r="AB14" s="7">
        <v>1.07</v>
      </c>
      <c r="AC14" s="7">
        <v>10.199999999999999</v>
      </c>
      <c r="AD14" s="6">
        <v>3.66</v>
      </c>
      <c r="AE14" s="7">
        <v>25.77</v>
      </c>
      <c r="AF14" s="7">
        <v>55.15</v>
      </c>
      <c r="AG14" s="7">
        <v>0.82</v>
      </c>
      <c r="AH14" s="7">
        <v>10.9</v>
      </c>
      <c r="AI14" s="7">
        <v>89</v>
      </c>
      <c r="AJ14" s="7">
        <v>136</v>
      </c>
      <c r="AK14" s="7">
        <v>4.16</v>
      </c>
      <c r="AL14" s="7">
        <v>105</v>
      </c>
      <c r="AM14" s="7">
        <v>138.4</v>
      </c>
      <c r="AN14" s="7">
        <v>44.29</v>
      </c>
      <c r="AO14" s="7">
        <v>18.2</v>
      </c>
      <c r="AP14" s="7">
        <v>20.41</v>
      </c>
      <c r="AQ14" s="7" t="s">
        <v>174</v>
      </c>
      <c r="AR14" s="7" t="s">
        <v>175</v>
      </c>
      <c r="AS14" s="7" t="s">
        <v>176</v>
      </c>
      <c r="AT14" s="7"/>
      <c r="AU14" s="7"/>
      <c r="AV14" s="6"/>
      <c r="AW14" s="6">
        <v>15</v>
      </c>
      <c r="AX14" s="7">
        <v>4</v>
      </c>
      <c r="AY14" s="7">
        <v>8</v>
      </c>
      <c r="AZ14" s="7">
        <v>4</v>
      </c>
      <c r="BA14" s="7"/>
      <c r="BB14" s="7"/>
      <c r="BC14" s="7" t="s">
        <v>131</v>
      </c>
      <c r="BD14" s="7" t="s">
        <v>118</v>
      </c>
      <c r="BE14" s="7" t="s">
        <v>177</v>
      </c>
      <c r="BF14" s="7" t="s">
        <v>178</v>
      </c>
      <c r="BG14" s="8">
        <v>42222</v>
      </c>
      <c r="BH14" s="7" t="s">
        <v>101</v>
      </c>
      <c r="BI14" s="7"/>
      <c r="BJ14" s="7"/>
      <c r="BK14" s="7"/>
      <c r="BL14" s="7"/>
      <c r="BM14" s="7"/>
      <c r="BN14" s="7"/>
      <c r="BO14" s="7"/>
      <c r="BP14" s="7"/>
      <c r="BQ14" s="7"/>
      <c r="BR14" s="10"/>
      <c r="BS14" s="10"/>
      <c r="BT14" s="10"/>
      <c r="BU14" s="10"/>
      <c r="BV14" s="10"/>
      <c r="BW14" s="10"/>
      <c r="BX14" s="7" t="e">
        <f t="shared" si="0"/>
        <v>#NUM!</v>
      </c>
      <c r="BY14" s="7" t="e">
        <f t="shared" si="1"/>
        <v>#NUM!</v>
      </c>
      <c r="BZ14" s="7">
        <f t="shared" si="2"/>
        <v>0.56348108539441066</v>
      </c>
      <c r="CA14" s="7" t="e">
        <f t="shared" si="3"/>
        <v>#NUM!</v>
      </c>
      <c r="CB14" s="7" t="e">
        <f t="shared" si="4"/>
        <v>#NUM!</v>
      </c>
      <c r="CC14" s="1"/>
      <c r="CD14" s="7"/>
      <c r="CE14" s="12" t="e">
        <f t="shared" si="5"/>
        <v>#NUM!</v>
      </c>
      <c r="CF14" s="7" t="e">
        <f t="shared" si="6"/>
        <v>#NUM!</v>
      </c>
      <c r="CG14" s="7" t="e">
        <f t="shared" si="7"/>
        <v>#NUM!</v>
      </c>
    </row>
    <row r="15" spans="1:85" x14ac:dyDescent="0.25">
      <c r="A15" s="7">
        <v>14</v>
      </c>
      <c r="B15" s="7" t="s">
        <v>148</v>
      </c>
      <c r="C15" s="7">
        <v>93112314</v>
      </c>
      <c r="D15" s="7">
        <v>97032950</v>
      </c>
      <c r="E15" s="7">
        <v>12070899</v>
      </c>
      <c r="F15" s="7">
        <f>(2015-1945)</f>
        <v>70</v>
      </c>
      <c r="G15" s="7"/>
      <c r="H15" s="7"/>
      <c r="I15" s="7" t="s">
        <v>93</v>
      </c>
      <c r="J15" s="7" t="s">
        <v>93</v>
      </c>
      <c r="K15" s="7" t="s">
        <v>179</v>
      </c>
      <c r="L15" s="7"/>
      <c r="M15" s="7">
        <v>59</v>
      </c>
      <c r="N15" s="7">
        <v>120</v>
      </c>
      <c r="O15" s="7">
        <v>60</v>
      </c>
      <c r="P15" s="7">
        <v>216.61</v>
      </c>
      <c r="Q15" s="7">
        <v>13.8</v>
      </c>
      <c r="R15" s="7">
        <v>121</v>
      </c>
      <c r="S15" s="7">
        <v>137</v>
      </c>
      <c r="T15" s="7">
        <v>59</v>
      </c>
      <c r="U15" s="7">
        <v>34</v>
      </c>
      <c r="V15" s="6">
        <v>39.5</v>
      </c>
      <c r="W15" s="6">
        <v>13.8</v>
      </c>
      <c r="X15" s="6">
        <v>92.9</v>
      </c>
      <c r="Y15" s="6">
        <v>32.6</v>
      </c>
      <c r="Z15" s="7"/>
      <c r="AA15" s="7">
        <v>179</v>
      </c>
      <c r="AB15" s="7">
        <v>1.1000000000000001</v>
      </c>
      <c r="AC15" s="6">
        <v>8.4</v>
      </c>
      <c r="AD15" s="6">
        <v>5.2</v>
      </c>
      <c r="AE15" s="6">
        <v>20.64</v>
      </c>
      <c r="AF15" s="6">
        <v>44.17</v>
      </c>
      <c r="AG15" s="6">
        <v>0.67</v>
      </c>
      <c r="AH15" s="6"/>
      <c r="AI15" s="6">
        <v>8.4</v>
      </c>
      <c r="AJ15" s="6">
        <v>139</v>
      </c>
      <c r="AK15" s="6">
        <v>3.77</v>
      </c>
      <c r="AL15" s="6">
        <v>104</v>
      </c>
      <c r="AM15" s="6">
        <v>74.27</v>
      </c>
      <c r="AN15" s="6">
        <v>33.43</v>
      </c>
      <c r="AO15" s="6"/>
      <c r="AP15" s="6">
        <v>10.52</v>
      </c>
      <c r="AQ15" s="7" t="s">
        <v>180</v>
      </c>
      <c r="AR15" s="7"/>
      <c r="AS15" s="7"/>
      <c r="AT15" s="7"/>
      <c r="AU15" s="7"/>
      <c r="AV15" s="6">
        <v>12</v>
      </c>
      <c r="AW15" s="6">
        <v>7</v>
      </c>
      <c r="AX15" s="6">
        <v>3</v>
      </c>
      <c r="AY15" s="6">
        <v>1</v>
      </c>
      <c r="AZ15" s="7">
        <v>0</v>
      </c>
      <c r="BA15" s="6">
        <v>2</v>
      </c>
      <c r="BB15" s="6">
        <v>1</v>
      </c>
      <c r="BC15" s="6" t="s">
        <v>84</v>
      </c>
      <c r="BD15" s="7" t="s">
        <v>132</v>
      </c>
      <c r="BE15" s="7" t="s">
        <v>108</v>
      </c>
      <c r="BF15" s="7" t="s">
        <v>107</v>
      </c>
      <c r="BG15" s="8">
        <v>42222</v>
      </c>
      <c r="BH15" s="7" t="s">
        <v>101</v>
      </c>
      <c r="BI15" s="7"/>
      <c r="BJ15" s="7"/>
      <c r="BK15" s="7"/>
      <c r="BL15" s="7"/>
      <c r="BM15" s="7" t="s">
        <v>181</v>
      </c>
      <c r="BN15" s="4" t="s">
        <v>141</v>
      </c>
      <c r="BO15" s="7" t="s">
        <v>182</v>
      </c>
      <c r="BP15" s="13">
        <v>22725000000</v>
      </c>
      <c r="BQ15" s="13">
        <v>23900000000</v>
      </c>
      <c r="BR15" s="10">
        <v>28.776212668754646</v>
      </c>
      <c r="BS15" s="10">
        <v>28.308309057287868</v>
      </c>
      <c r="BT15" s="10">
        <v>28.542260863021255</v>
      </c>
      <c r="BU15" s="10">
        <v>27.448384524775189</v>
      </c>
      <c r="BV15" s="10">
        <v>40.460460231004298</v>
      </c>
      <c r="BW15" s="10">
        <v>33.954422377889742</v>
      </c>
      <c r="BX15" s="11">
        <f t="shared" si="0"/>
        <v>1.4554883710717448</v>
      </c>
      <c r="BY15" s="11">
        <f t="shared" si="1"/>
        <v>1.5308963467824768</v>
      </c>
      <c r="BZ15" s="11">
        <f t="shared" si="2"/>
        <v>0.71600334363479923</v>
      </c>
      <c r="CA15" s="11">
        <f t="shared" si="3"/>
        <v>0.49193340040743311</v>
      </c>
      <c r="CB15" s="11">
        <f t="shared" si="4"/>
        <v>0.46770203948793881</v>
      </c>
      <c r="CC15" s="7">
        <v>52.680688906607699</v>
      </c>
      <c r="CD15" s="7">
        <v>0.47339532857663635</v>
      </c>
      <c r="CE15" s="12">
        <f t="shared" si="5"/>
        <v>-0.32477603196544746</v>
      </c>
      <c r="CF15" s="7">
        <f t="shared" si="6"/>
        <v>-0.22313887106243216</v>
      </c>
      <c r="CG15" s="7">
        <f t="shared" si="7"/>
        <v>-0.21214763014363278</v>
      </c>
    </row>
    <row r="16" spans="1:85" ht="15.75" x14ac:dyDescent="0.25">
      <c r="A16" s="7">
        <v>15</v>
      </c>
      <c r="B16" s="7" t="s">
        <v>102</v>
      </c>
      <c r="C16" s="7">
        <v>84641139</v>
      </c>
      <c r="D16" s="7">
        <v>2015484199</v>
      </c>
      <c r="E16" s="7">
        <v>12105616</v>
      </c>
      <c r="F16" s="7">
        <f>(2015-1975)</f>
        <v>40</v>
      </c>
      <c r="G16" s="7"/>
      <c r="H16" s="7"/>
      <c r="I16" s="7" t="s">
        <v>95</v>
      </c>
      <c r="J16" s="7" t="s">
        <v>95</v>
      </c>
      <c r="K16" s="7"/>
      <c r="L16" s="7" t="s">
        <v>129</v>
      </c>
      <c r="M16" s="7">
        <v>89</v>
      </c>
      <c r="N16" s="7">
        <v>125</v>
      </c>
      <c r="O16" s="7">
        <v>75</v>
      </c>
      <c r="P16" s="7">
        <v>129.72</v>
      </c>
      <c r="Q16" s="7">
        <v>15</v>
      </c>
      <c r="R16" s="7"/>
      <c r="S16" s="7"/>
      <c r="T16" s="7"/>
      <c r="U16" s="7"/>
      <c r="V16" s="7">
        <v>42.6</v>
      </c>
      <c r="W16" s="7"/>
      <c r="X16" s="7"/>
      <c r="Y16" s="7"/>
      <c r="Z16" s="7"/>
      <c r="AA16" s="7">
        <v>251</v>
      </c>
      <c r="AB16" s="7">
        <v>2.5499999999999998</v>
      </c>
      <c r="AC16" s="7">
        <v>9.1</v>
      </c>
      <c r="AD16" s="6">
        <v>6.08</v>
      </c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 t="s">
        <v>95</v>
      </c>
      <c r="AS16" s="7"/>
      <c r="AT16" s="7"/>
      <c r="AU16" s="7"/>
      <c r="AV16" s="6">
        <v>11</v>
      </c>
      <c r="AW16" s="6">
        <v>3</v>
      </c>
      <c r="AX16" s="7"/>
      <c r="AY16" s="7"/>
      <c r="AZ16" s="7"/>
      <c r="BA16" s="7"/>
      <c r="BB16" s="7"/>
      <c r="BC16" s="7" t="s">
        <v>131</v>
      </c>
      <c r="BD16" s="7" t="s">
        <v>183</v>
      </c>
      <c r="BE16" s="7" t="s">
        <v>184</v>
      </c>
      <c r="BF16" s="7" t="s">
        <v>185</v>
      </c>
      <c r="BG16" s="8" t="s">
        <v>186</v>
      </c>
      <c r="BH16" s="3" t="s">
        <v>187</v>
      </c>
      <c r="BI16" s="7"/>
      <c r="BJ16" s="7"/>
      <c r="BK16" s="7"/>
      <c r="BL16" s="7"/>
      <c r="BM16" s="7"/>
      <c r="BN16" s="7"/>
      <c r="BO16" s="7"/>
      <c r="BP16" s="13">
        <v>17725000000</v>
      </c>
      <c r="BQ16" s="13">
        <v>19050000000</v>
      </c>
      <c r="BR16" s="10"/>
      <c r="BS16" s="10"/>
      <c r="BT16" s="10"/>
      <c r="BU16" s="10"/>
      <c r="BV16" s="10"/>
      <c r="BW16" s="10"/>
      <c r="BX16" s="7" t="e">
        <f t="shared" si="0"/>
        <v>#NUM!</v>
      </c>
      <c r="BY16" s="7" t="e">
        <f t="shared" si="1"/>
        <v>#NUM!</v>
      </c>
      <c r="BZ16" s="7">
        <f t="shared" si="2"/>
        <v>0.78390357927273491</v>
      </c>
      <c r="CA16" s="7" t="e">
        <f t="shared" si="3"/>
        <v>#NUM!</v>
      </c>
      <c r="CB16" s="7" t="e">
        <f t="shared" si="4"/>
        <v>#NUM!</v>
      </c>
      <c r="CC16" s="7"/>
      <c r="CD16" s="7"/>
      <c r="CE16" s="12" t="e">
        <f t="shared" si="5"/>
        <v>#NUM!</v>
      </c>
      <c r="CF16" s="7" t="e">
        <f t="shared" si="6"/>
        <v>#NUM!</v>
      </c>
      <c r="CG16" s="7" t="e">
        <f t="shared" si="7"/>
        <v>#NUM!</v>
      </c>
    </row>
    <row r="17" spans="1:85" x14ac:dyDescent="0.25">
      <c r="A17" s="7">
        <v>16</v>
      </c>
      <c r="B17" s="7" t="s">
        <v>102</v>
      </c>
      <c r="C17" s="7" t="s">
        <v>188</v>
      </c>
      <c r="D17" s="7">
        <v>97050572</v>
      </c>
      <c r="E17" s="7">
        <v>121050572</v>
      </c>
      <c r="F17" s="7">
        <f>(2015-1955)</f>
        <v>60</v>
      </c>
      <c r="G17" s="7">
        <v>106</v>
      </c>
      <c r="H17" s="7"/>
      <c r="I17" s="7" t="s">
        <v>93</v>
      </c>
      <c r="J17" s="7" t="s">
        <v>93</v>
      </c>
      <c r="K17" s="7" t="s">
        <v>189</v>
      </c>
      <c r="L17" s="7"/>
      <c r="M17" s="7">
        <v>72</v>
      </c>
      <c r="N17" s="7">
        <v>130</v>
      </c>
      <c r="O17" s="7">
        <v>80</v>
      </c>
      <c r="P17" s="7">
        <v>91.13</v>
      </c>
      <c r="Q17" s="7">
        <v>15.2</v>
      </c>
      <c r="R17" s="7">
        <v>89</v>
      </c>
      <c r="S17" s="7">
        <v>73</v>
      </c>
      <c r="T17" s="7">
        <v>44</v>
      </c>
      <c r="U17" s="7">
        <v>30</v>
      </c>
      <c r="V17" s="7">
        <v>46.8</v>
      </c>
      <c r="W17" s="7">
        <v>15.2</v>
      </c>
      <c r="X17" s="7">
        <v>83.3</v>
      </c>
      <c r="Y17" s="7">
        <v>27.1</v>
      </c>
      <c r="Z17" s="7"/>
      <c r="AA17" s="7">
        <v>189</v>
      </c>
      <c r="AB17" s="7">
        <v>1.1599999999999999</v>
      </c>
      <c r="AC17" s="7">
        <v>7.5</v>
      </c>
      <c r="AD17" s="6"/>
      <c r="AE17" s="7">
        <v>13.28</v>
      </c>
      <c r="AF17" s="7">
        <v>28.42</v>
      </c>
      <c r="AG17" s="7">
        <v>0.82</v>
      </c>
      <c r="AH17" s="7">
        <v>33.1</v>
      </c>
      <c r="AI17" s="7">
        <v>11.8</v>
      </c>
      <c r="AJ17" s="7">
        <v>139.11000000000001</v>
      </c>
      <c r="AK17" s="7">
        <v>3.03</v>
      </c>
      <c r="AL17" s="7">
        <v>102.52</v>
      </c>
      <c r="AM17" s="7">
        <v>53.41</v>
      </c>
      <c r="AN17" s="7">
        <v>17.78</v>
      </c>
      <c r="AO17" s="7">
        <v>18.420000000000002</v>
      </c>
      <c r="AP17" s="7">
        <v>16.41</v>
      </c>
      <c r="AQ17" s="7" t="s">
        <v>190</v>
      </c>
      <c r="AR17" s="7"/>
      <c r="AS17" s="7"/>
      <c r="AT17" s="7"/>
      <c r="AU17" s="7"/>
      <c r="AV17" s="6">
        <v>15</v>
      </c>
      <c r="AW17" s="6">
        <v>4</v>
      </c>
      <c r="AX17" s="7">
        <v>3</v>
      </c>
      <c r="AY17" s="7"/>
      <c r="AZ17" s="7"/>
      <c r="BA17" s="7">
        <v>0</v>
      </c>
      <c r="BB17" s="7">
        <v>0</v>
      </c>
      <c r="BC17" s="6" t="s">
        <v>84</v>
      </c>
      <c r="BD17" s="7" t="s">
        <v>132</v>
      </c>
      <c r="BE17" s="7" t="s">
        <v>107</v>
      </c>
      <c r="BF17" s="7" t="s">
        <v>191</v>
      </c>
      <c r="BG17" s="8" t="s">
        <v>186</v>
      </c>
      <c r="BH17" s="7" t="s">
        <v>101</v>
      </c>
      <c r="BI17" s="7"/>
      <c r="BJ17" s="7"/>
      <c r="BK17" s="7"/>
      <c r="BL17" s="7"/>
      <c r="BM17" s="7" t="s">
        <v>192</v>
      </c>
      <c r="BN17" s="4" t="s">
        <v>89</v>
      </c>
      <c r="BO17" s="7" t="s">
        <v>182</v>
      </c>
      <c r="BP17" s="13">
        <v>35750000000</v>
      </c>
      <c r="BQ17" s="13">
        <v>38000000000</v>
      </c>
      <c r="BR17" s="10">
        <v>61.280826094874278</v>
      </c>
      <c r="BS17" s="10">
        <v>60.135395535377754</v>
      </c>
      <c r="BT17" s="10">
        <v>60.70811081512602</v>
      </c>
      <c r="BU17" s="10">
        <v>84.309184196372229</v>
      </c>
      <c r="BV17" s="10">
        <v>58.002185301728339</v>
      </c>
      <c r="BW17" s="10">
        <v>71.15568474905028</v>
      </c>
      <c r="BX17" s="11">
        <f t="shared" si="0"/>
        <v>1.7832467182076224</v>
      </c>
      <c r="BY17" s="11">
        <f t="shared" si="1"/>
        <v>1.8522096023334498</v>
      </c>
      <c r="BZ17" s="11" t="e">
        <f t="shared" si="2"/>
        <v>#NUM!</v>
      </c>
      <c r="CA17" s="11" t="e">
        <f t="shared" si="3"/>
        <v>#NUM!</v>
      </c>
      <c r="CB17" s="11" t="e">
        <f t="shared" si="4"/>
        <v>#NUM!</v>
      </c>
      <c r="CC17" s="7">
        <v>24.966971705376601</v>
      </c>
      <c r="CD17" s="7">
        <v>0.22612581058137171</v>
      </c>
      <c r="CE17" s="12">
        <f t="shared" si="5"/>
        <v>-0.64564986333661445</v>
      </c>
      <c r="CF17" s="7">
        <f t="shared" si="6"/>
        <v>-0.36206423751928746</v>
      </c>
      <c r="CG17" s="7">
        <f t="shared" si="7"/>
        <v>-0.34858358499125164</v>
      </c>
    </row>
    <row r="18" spans="1:85" x14ac:dyDescent="0.25">
      <c r="A18" s="7">
        <v>17</v>
      </c>
      <c r="B18" s="7" t="s">
        <v>102</v>
      </c>
      <c r="C18" s="7" t="s">
        <v>193</v>
      </c>
      <c r="D18" s="7">
        <v>2000160902</v>
      </c>
      <c r="E18" s="7">
        <v>12098018</v>
      </c>
      <c r="F18" s="7">
        <f>(2015-1940)</f>
        <v>75</v>
      </c>
      <c r="G18" s="7"/>
      <c r="H18" s="7"/>
      <c r="I18" s="7" t="s">
        <v>93</v>
      </c>
      <c r="J18" s="7"/>
      <c r="K18" s="7" t="s">
        <v>194</v>
      </c>
      <c r="L18" s="7"/>
      <c r="M18" s="7"/>
      <c r="N18" s="7">
        <v>129</v>
      </c>
      <c r="O18" s="7">
        <v>76</v>
      </c>
      <c r="P18" s="7">
        <v>111.7</v>
      </c>
      <c r="Q18" s="7">
        <v>5.2</v>
      </c>
      <c r="R18" s="7">
        <v>92</v>
      </c>
      <c r="S18" s="7">
        <v>91</v>
      </c>
      <c r="T18" s="7">
        <v>58</v>
      </c>
      <c r="U18" s="7">
        <v>16</v>
      </c>
      <c r="V18" s="7">
        <v>42</v>
      </c>
      <c r="W18" s="7">
        <v>13.7</v>
      </c>
      <c r="X18" s="7">
        <v>87.2</v>
      </c>
      <c r="Y18" s="7">
        <v>28.5</v>
      </c>
      <c r="Z18" s="7"/>
      <c r="AA18" s="7">
        <v>281</v>
      </c>
      <c r="AB18" s="7">
        <v>1.27</v>
      </c>
      <c r="AC18" s="7">
        <v>9.8000000000000007</v>
      </c>
      <c r="AD18" s="6">
        <v>56.1</v>
      </c>
      <c r="AE18" s="7">
        <v>23.3</v>
      </c>
      <c r="AF18" s="7">
        <v>49.9</v>
      </c>
      <c r="AG18" s="7">
        <v>0.96</v>
      </c>
      <c r="AH18" s="7">
        <v>26.9</v>
      </c>
      <c r="AI18" s="7">
        <v>12.9</v>
      </c>
      <c r="AJ18" s="7">
        <v>134</v>
      </c>
      <c r="AK18" s="7">
        <v>3.66</v>
      </c>
      <c r="AL18" s="7">
        <v>106</v>
      </c>
      <c r="AM18" s="7">
        <v>83.79</v>
      </c>
      <c r="AN18" s="7">
        <v>143.5</v>
      </c>
      <c r="AO18" s="7">
        <v>31.69</v>
      </c>
      <c r="AP18" s="7">
        <v>32.54</v>
      </c>
      <c r="AQ18" s="7" t="s">
        <v>195</v>
      </c>
      <c r="AR18" s="7" t="s">
        <v>196</v>
      </c>
      <c r="AS18" s="7" t="s">
        <v>197</v>
      </c>
      <c r="AT18" s="7"/>
      <c r="AU18" s="7"/>
      <c r="AV18" s="6"/>
      <c r="AW18" s="6">
        <v>1</v>
      </c>
      <c r="AX18" s="7"/>
      <c r="AY18" s="7"/>
      <c r="AZ18" s="7"/>
      <c r="BA18" s="7"/>
      <c r="BB18" s="7"/>
      <c r="BC18" s="7" t="s">
        <v>131</v>
      </c>
      <c r="BD18" s="7" t="s">
        <v>198</v>
      </c>
      <c r="BE18" s="7" t="s">
        <v>177</v>
      </c>
      <c r="BF18" s="7" t="s">
        <v>199</v>
      </c>
      <c r="BG18" s="8" t="s">
        <v>186</v>
      </c>
      <c r="BH18" s="7" t="s">
        <v>101</v>
      </c>
      <c r="BI18" s="7"/>
      <c r="BJ18" s="7"/>
      <c r="BK18" s="7"/>
      <c r="BL18" s="7"/>
      <c r="BM18" s="7"/>
      <c r="BN18" s="7"/>
      <c r="BO18" s="7"/>
      <c r="BP18" s="7"/>
      <c r="BQ18" s="7"/>
      <c r="BR18" s="10"/>
      <c r="BS18" s="10"/>
      <c r="BT18" s="10"/>
      <c r="BU18" s="10"/>
      <c r="BV18" s="10"/>
      <c r="BW18" s="10"/>
      <c r="BX18" s="7" t="e">
        <f t="shared" si="0"/>
        <v>#NUM!</v>
      </c>
      <c r="BY18" s="7" t="e">
        <f t="shared" si="1"/>
        <v>#NUM!</v>
      </c>
      <c r="BZ18" s="7">
        <f t="shared" si="2"/>
        <v>1.7489628612561614</v>
      </c>
      <c r="CA18" s="7" t="e">
        <f t="shared" si="3"/>
        <v>#NUM!</v>
      </c>
      <c r="CB18" s="7" t="e">
        <f t="shared" si="4"/>
        <v>#NUM!</v>
      </c>
      <c r="CC18" s="7"/>
      <c r="CD18" s="7"/>
      <c r="CE18" s="12" t="e">
        <f t="shared" si="5"/>
        <v>#NUM!</v>
      </c>
      <c r="CF18" s="7" t="e">
        <f t="shared" si="6"/>
        <v>#NUM!</v>
      </c>
      <c r="CG18" s="7" t="e">
        <f t="shared" si="7"/>
        <v>#NUM!</v>
      </c>
    </row>
    <row r="19" spans="1:85" x14ac:dyDescent="0.25">
      <c r="A19" s="7">
        <v>18</v>
      </c>
      <c r="B19" s="7" t="s">
        <v>171</v>
      </c>
      <c r="C19" s="7" t="s">
        <v>200</v>
      </c>
      <c r="D19" s="7">
        <v>97055803</v>
      </c>
      <c r="E19" s="7">
        <v>12088482</v>
      </c>
      <c r="F19" s="7">
        <f>(2015-1953)</f>
        <v>62</v>
      </c>
      <c r="G19" s="7"/>
      <c r="H19" s="7"/>
      <c r="I19" s="7" t="s">
        <v>95</v>
      </c>
      <c r="J19" s="7" t="s">
        <v>95</v>
      </c>
      <c r="K19" s="7"/>
      <c r="L19" s="7" t="s">
        <v>95</v>
      </c>
      <c r="M19" s="7">
        <v>87</v>
      </c>
      <c r="N19" s="7">
        <v>148</v>
      </c>
      <c r="O19" s="7">
        <v>83</v>
      </c>
      <c r="P19" s="7">
        <v>175.75</v>
      </c>
      <c r="Q19" s="7">
        <v>15.6</v>
      </c>
      <c r="R19" s="7">
        <v>119</v>
      </c>
      <c r="S19" s="7">
        <v>89</v>
      </c>
      <c r="T19" s="7">
        <v>68</v>
      </c>
      <c r="U19" s="7">
        <v>32</v>
      </c>
      <c r="V19" s="7">
        <v>46</v>
      </c>
      <c r="W19" s="7"/>
      <c r="X19" s="7"/>
      <c r="Y19" s="7"/>
      <c r="Z19" s="7"/>
      <c r="AA19" s="7">
        <v>230</v>
      </c>
      <c r="AB19" s="7"/>
      <c r="AC19" s="7">
        <v>4.5999999999999996</v>
      </c>
      <c r="AD19" s="6">
        <v>8.9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6"/>
      <c r="AW19" s="6">
        <v>4</v>
      </c>
      <c r="AX19" s="7">
        <v>3</v>
      </c>
      <c r="AY19" s="7"/>
      <c r="AZ19" s="7"/>
      <c r="BA19" s="7">
        <v>4</v>
      </c>
      <c r="BB19" s="7">
        <v>3</v>
      </c>
      <c r="BC19" s="6" t="s">
        <v>97</v>
      </c>
      <c r="BD19" s="7" t="s">
        <v>201</v>
      </c>
      <c r="BE19" s="7"/>
      <c r="BF19" s="7"/>
      <c r="BG19" s="8" t="s">
        <v>186</v>
      </c>
      <c r="BH19" s="7" t="s">
        <v>101</v>
      </c>
      <c r="BI19" s="7"/>
      <c r="BJ19" s="7"/>
      <c r="BK19" s="7"/>
      <c r="BL19" s="7"/>
      <c r="BM19" s="7"/>
      <c r="BN19" s="7"/>
      <c r="BO19" s="7"/>
      <c r="BP19" s="13">
        <v>18125000000</v>
      </c>
      <c r="BQ19" s="13">
        <v>19975000000</v>
      </c>
      <c r="BR19" s="10">
        <v>59.457714830915648</v>
      </c>
      <c r="BS19" s="10">
        <v>46.532136523687846</v>
      </c>
      <c r="BT19" s="10">
        <v>52.994925677301751</v>
      </c>
      <c r="BU19" s="10">
        <v>50.481403537518077</v>
      </c>
      <c r="BV19" s="10">
        <v>52.729569151941227</v>
      </c>
      <c r="BW19" s="10">
        <v>51.605486344729655</v>
      </c>
      <c r="BX19" s="11">
        <f t="shared" si="0"/>
        <v>1.7242342874149468</v>
      </c>
      <c r="BY19" s="11">
        <f t="shared" si="1"/>
        <v>1.7126958753206563</v>
      </c>
      <c r="BZ19" s="11">
        <f t="shared" si="2"/>
        <v>0.9493900066449128</v>
      </c>
      <c r="CA19" s="11">
        <f t="shared" si="3"/>
        <v>0.55061543177423</v>
      </c>
      <c r="CB19" s="11">
        <f t="shared" si="4"/>
        <v>0.5543249215025785</v>
      </c>
      <c r="CC19" s="1">
        <v>0.103523913162359</v>
      </c>
      <c r="CD19" s="7">
        <v>1.0092536413061248E-3</v>
      </c>
      <c r="CE19" s="12">
        <f t="shared" si="5"/>
        <v>-2.9959996750151916</v>
      </c>
      <c r="CF19" s="7">
        <f t="shared" si="6"/>
        <v>-1.7375827037443592</v>
      </c>
      <c r="CG19" s="7">
        <f t="shared" si="7"/>
        <v>-1.7492887781108664</v>
      </c>
    </row>
    <row r="20" spans="1:85" x14ac:dyDescent="0.25">
      <c r="A20" s="7">
        <v>19</v>
      </c>
      <c r="B20" s="7" t="s">
        <v>102</v>
      </c>
      <c r="C20" s="7" t="s">
        <v>202</v>
      </c>
      <c r="D20" s="7">
        <v>2001183142</v>
      </c>
      <c r="E20" s="7">
        <v>12108214</v>
      </c>
      <c r="F20" s="7">
        <f>(2015-1938)</f>
        <v>77</v>
      </c>
      <c r="G20" s="7"/>
      <c r="H20" s="7"/>
      <c r="I20" s="7" t="s">
        <v>93</v>
      </c>
      <c r="J20" s="7" t="s">
        <v>93</v>
      </c>
      <c r="K20" s="7" t="s">
        <v>203</v>
      </c>
      <c r="L20" s="7"/>
      <c r="M20" s="7">
        <v>40</v>
      </c>
      <c r="N20" s="7">
        <v>140</v>
      </c>
      <c r="O20" s="7">
        <v>108</v>
      </c>
      <c r="P20" s="7">
        <v>103.9</v>
      </c>
      <c r="Q20" s="7">
        <v>5.9</v>
      </c>
      <c r="R20" s="7">
        <v>175</v>
      </c>
      <c r="S20" s="7">
        <v>142</v>
      </c>
      <c r="T20" s="7">
        <v>109</v>
      </c>
      <c r="U20" s="7">
        <v>39</v>
      </c>
      <c r="V20" s="7">
        <v>36.700000000000003</v>
      </c>
      <c r="W20" s="7">
        <v>11.9</v>
      </c>
      <c r="X20" s="7">
        <v>89.7</v>
      </c>
      <c r="Y20" s="7">
        <v>29.1</v>
      </c>
      <c r="Z20" s="7"/>
      <c r="AA20" s="7">
        <v>129</v>
      </c>
      <c r="AB20" s="7"/>
      <c r="AC20" s="7">
        <v>6.9</v>
      </c>
      <c r="AD20" s="6">
        <v>8.56</v>
      </c>
      <c r="AE20" s="7">
        <v>32.369999999999997</v>
      </c>
      <c r="AF20" s="7">
        <v>69.27</v>
      </c>
      <c r="AG20" s="7">
        <v>1.5</v>
      </c>
      <c r="AH20" s="7"/>
      <c r="AI20" s="7"/>
      <c r="AJ20" s="7">
        <v>139</v>
      </c>
      <c r="AK20" s="7">
        <v>4.1100000000000003</v>
      </c>
      <c r="AL20" s="7">
        <v>111</v>
      </c>
      <c r="AM20" s="7">
        <v>59.45</v>
      </c>
      <c r="AN20" s="7">
        <v>47.2</v>
      </c>
      <c r="AO20" s="7">
        <v>16.7</v>
      </c>
      <c r="AP20" s="7">
        <v>23.4</v>
      </c>
      <c r="AQ20" s="7"/>
      <c r="AR20" s="7"/>
      <c r="AS20" s="7" t="s">
        <v>204</v>
      </c>
      <c r="AT20" s="7"/>
      <c r="AU20" s="7"/>
      <c r="AV20" s="6">
        <v>12</v>
      </c>
      <c r="AW20" s="6">
        <v>4</v>
      </c>
      <c r="AX20" s="7">
        <v>5</v>
      </c>
      <c r="AY20" s="7">
        <v>0</v>
      </c>
      <c r="AZ20" s="7">
        <v>3</v>
      </c>
      <c r="BA20" s="7">
        <v>0</v>
      </c>
      <c r="BB20" s="7">
        <v>3</v>
      </c>
      <c r="BC20" s="6" t="s">
        <v>97</v>
      </c>
      <c r="BD20" s="7" t="s">
        <v>205</v>
      </c>
      <c r="BE20" s="7"/>
      <c r="BF20" s="7"/>
      <c r="BG20" s="8" t="s">
        <v>206</v>
      </c>
      <c r="BH20" s="7" t="s">
        <v>101</v>
      </c>
      <c r="BI20" s="7"/>
      <c r="BJ20" s="7"/>
      <c r="BK20" s="7"/>
      <c r="BL20" s="7"/>
      <c r="BM20" s="7"/>
      <c r="BN20" s="7"/>
      <c r="BO20" s="7"/>
      <c r="BP20" s="7"/>
      <c r="BQ20" s="7"/>
      <c r="BR20" s="10"/>
      <c r="BS20" s="10"/>
      <c r="BT20" s="10"/>
      <c r="BU20" s="10"/>
      <c r="BV20" s="10"/>
      <c r="BW20" s="10"/>
      <c r="BX20" s="11" t="e">
        <f t="shared" si="0"/>
        <v>#NUM!</v>
      </c>
      <c r="BY20" s="11" t="e">
        <f t="shared" si="1"/>
        <v>#NUM!</v>
      </c>
      <c r="BZ20" s="11">
        <f t="shared" si="2"/>
        <v>0.93247376467715326</v>
      </c>
      <c r="CA20" s="11" t="e">
        <f t="shared" si="3"/>
        <v>#NUM!</v>
      </c>
      <c r="CB20" s="11" t="e">
        <f t="shared" si="4"/>
        <v>#NUM!</v>
      </c>
      <c r="CC20" s="7">
        <v>35.534072508723703</v>
      </c>
      <c r="CD20" s="7">
        <v>0.32751469433745561</v>
      </c>
      <c r="CE20" s="12">
        <f t="shared" si="5"/>
        <v>-0.48476921009507007</v>
      </c>
      <c r="CF20" s="7" t="e">
        <f t="shared" si="6"/>
        <v>#NUM!</v>
      </c>
      <c r="CG20" s="7" t="e">
        <f t="shared" si="7"/>
        <v>#NUM!</v>
      </c>
    </row>
    <row r="21" spans="1:85" x14ac:dyDescent="0.25">
      <c r="A21" s="7">
        <v>20</v>
      </c>
      <c r="B21" s="7" t="s">
        <v>91</v>
      </c>
      <c r="C21" s="7" t="s">
        <v>207</v>
      </c>
      <c r="D21" s="7">
        <v>99121774</v>
      </c>
      <c r="E21" s="7">
        <v>12090959</v>
      </c>
      <c r="F21" s="7">
        <f>(2015-1932)</f>
        <v>83</v>
      </c>
      <c r="G21" s="7"/>
      <c r="H21" s="7"/>
      <c r="I21" s="7"/>
      <c r="J21" s="7"/>
      <c r="K21" s="7"/>
      <c r="L21" s="7" t="s">
        <v>95</v>
      </c>
      <c r="M21" s="7"/>
      <c r="N21" s="7"/>
      <c r="O21" s="7"/>
      <c r="P21" s="7">
        <v>98.48</v>
      </c>
      <c r="Q21" s="7"/>
      <c r="R21" s="7">
        <v>77</v>
      </c>
      <c r="S21" s="7">
        <v>81.3</v>
      </c>
      <c r="T21" s="7"/>
      <c r="U21" s="7"/>
      <c r="V21" s="6">
        <v>39.799999999999997</v>
      </c>
      <c r="W21" s="6">
        <v>13.2</v>
      </c>
      <c r="X21" s="6">
        <v>94.1</v>
      </c>
      <c r="Y21" s="6">
        <v>33.1</v>
      </c>
      <c r="Z21" s="6">
        <v>39</v>
      </c>
      <c r="AA21" s="6">
        <v>144</v>
      </c>
      <c r="AB21" s="7"/>
      <c r="AC21" s="6">
        <v>8.5</v>
      </c>
      <c r="AD21" s="6">
        <v>5.03</v>
      </c>
      <c r="AE21" s="6">
        <v>16.489999999999998</v>
      </c>
      <c r="AF21" s="6">
        <v>35.29</v>
      </c>
      <c r="AG21" s="6">
        <v>0.89</v>
      </c>
      <c r="AH21" s="6"/>
      <c r="AI21" s="6"/>
      <c r="AJ21" s="6">
        <v>139</v>
      </c>
      <c r="AK21" s="6">
        <v>4.75</v>
      </c>
      <c r="AL21" s="6">
        <v>104</v>
      </c>
      <c r="AM21" s="6">
        <v>67.89</v>
      </c>
      <c r="AN21" s="6">
        <v>30.59</v>
      </c>
      <c r="AO21" s="6">
        <v>18.34</v>
      </c>
      <c r="AP21" s="6">
        <v>23</v>
      </c>
      <c r="AQ21" s="7"/>
      <c r="AR21" s="7"/>
      <c r="AS21" s="7"/>
      <c r="AT21" s="7"/>
      <c r="AU21" s="7"/>
      <c r="AV21" s="6"/>
      <c r="AW21" s="6"/>
      <c r="AX21" s="6">
        <v>4</v>
      </c>
      <c r="AY21" s="7">
        <v>15</v>
      </c>
      <c r="AZ21" s="7">
        <v>4</v>
      </c>
      <c r="BA21" s="7"/>
      <c r="BB21" s="7"/>
      <c r="BC21" s="7" t="s">
        <v>131</v>
      </c>
      <c r="BD21" s="7" t="s">
        <v>208</v>
      </c>
      <c r="BE21" s="7"/>
      <c r="BF21" s="7"/>
      <c r="BG21" s="8"/>
      <c r="BH21" s="7" t="s">
        <v>101</v>
      </c>
      <c r="BI21" s="7"/>
      <c r="BJ21" s="7"/>
      <c r="BK21" s="7"/>
      <c r="BL21" s="7"/>
      <c r="BM21" s="7"/>
      <c r="BN21" s="7"/>
      <c r="BO21" s="7"/>
      <c r="BP21" s="7"/>
      <c r="BQ21" s="7"/>
      <c r="BR21" s="10"/>
      <c r="BS21" s="10"/>
      <c r="BT21" s="10"/>
      <c r="BU21" s="10"/>
      <c r="BV21" s="10"/>
      <c r="BW21" s="10"/>
      <c r="BX21" s="7" t="e">
        <f t="shared" si="0"/>
        <v>#NUM!</v>
      </c>
      <c r="BY21" s="7" t="e">
        <f t="shared" si="1"/>
        <v>#NUM!</v>
      </c>
      <c r="BZ21" s="7">
        <f t="shared" si="2"/>
        <v>0.70156798505592743</v>
      </c>
      <c r="CA21" s="7" t="e">
        <f t="shared" si="3"/>
        <v>#NUM!</v>
      </c>
      <c r="CB21" s="7" t="e">
        <f t="shared" si="4"/>
        <v>#NUM!</v>
      </c>
      <c r="CC21" s="7"/>
      <c r="CD21" s="7"/>
      <c r="CE21" s="12" t="e">
        <f t="shared" si="5"/>
        <v>#NUM!</v>
      </c>
      <c r="CF21" s="7" t="e">
        <f t="shared" si="6"/>
        <v>#NUM!</v>
      </c>
      <c r="CG21" s="7" t="e">
        <f t="shared" si="7"/>
        <v>#NUM!</v>
      </c>
    </row>
    <row r="22" spans="1:85" x14ac:dyDescent="0.25">
      <c r="A22" s="7">
        <v>21</v>
      </c>
      <c r="B22" s="7" t="s">
        <v>102</v>
      </c>
      <c r="C22" s="7" t="s">
        <v>209</v>
      </c>
      <c r="D22" s="7">
        <v>97060067</v>
      </c>
      <c r="E22" s="7">
        <v>12113133</v>
      </c>
      <c r="F22" s="7">
        <f>(2015-1967)</f>
        <v>48</v>
      </c>
      <c r="G22" s="7"/>
      <c r="H22" s="7"/>
      <c r="I22" s="7" t="s">
        <v>93</v>
      </c>
      <c r="J22" s="7" t="s">
        <v>95</v>
      </c>
      <c r="K22" s="7"/>
      <c r="L22" s="7" t="s">
        <v>95</v>
      </c>
      <c r="M22" s="7">
        <v>70</v>
      </c>
      <c r="N22" s="7">
        <v>189</v>
      </c>
      <c r="O22" s="7">
        <v>98</v>
      </c>
      <c r="P22" s="7">
        <v>141.81</v>
      </c>
      <c r="Q22" s="7">
        <v>6.3</v>
      </c>
      <c r="R22" s="7">
        <v>248</v>
      </c>
      <c r="S22" s="7">
        <v>648</v>
      </c>
      <c r="T22" s="7">
        <v>350</v>
      </c>
      <c r="U22" s="7">
        <v>43</v>
      </c>
      <c r="V22" s="7">
        <v>32</v>
      </c>
      <c r="W22" s="7">
        <v>10.9</v>
      </c>
      <c r="X22" s="7">
        <v>94.6</v>
      </c>
      <c r="Y22" s="7">
        <v>31.4</v>
      </c>
      <c r="Z22" s="7">
        <v>25</v>
      </c>
      <c r="AA22" s="7">
        <v>2012</v>
      </c>
      <c r="AB22" s="7">
        <v>1.08</v>
      </c>
      <c r="AC22" s="7">
        <v>7.8</v>
      </c>
      <c r="AD22" s="6">
        <v>10.46</v>
      </c>
      <c r="AE22" s="7">
        <v>46.63</v>
      </c>
      <c r="AF22" s="7">
        <v>99.36</v>
      </c>
      <c r="AG22" s="7">
        <v>3.17</v>
      </c>
      <c r="AH22" s="7">
        <v>36.1</v>
      </c>
      <c r="AI22" s="7">
        <v>11</v>
      </c>
      <c r="AJ22" s="7">
        <v>140.86000000000001</v>
      </c>
      <c r="AK22" s="7">
        <v>5.38</v>
      </c>
      <c r="AL22" s="7">
        <v>106.18</v>
      </c>
      <c r="AM22" s="7">
        <v>100.16</v>
      </c>
      <c r="AN22" s="7">
        <v>41.92</v>
      </c>
      <c r="AO22" s="7">
        <v>21.62</v>
      </c>
      <c r="AP22" s="7">
        <v>16.93</v>
      </c>
      <c r="AQ22" s="7"/>
      <c r="AR22" s="7"/>
      <c r="AS22" s="7"/>
      <c r="AT22" s="7"/>
      <c r="AU22" s="7"/>
      <c r="AV22" s="6"/>
      <c r="AW22" s="6"/>
      <c r="AX22" s="7"/>
      <c r="AY22" s="7"/>
      <c r="AZ22" s="7"/>
      <c r="BA22" s="7"/>
      <c r="BB22" s="7"/>
      <c r="BC22" s="7" t="s">
        <v>131</v>
      </c>
      <c r="BD22" s="7" t="s">
        <v>210</v>
      </c>
      <c r="BE22" s="7"/>
      <c r="BF22" s="7"/>
      <c r="BG22" s="8" t="s">
        <v>211</v>
      </c>
      <c r="BH22" s="7" t="s">
        <v>101</v>
      </c>
      <c r="BI22" s="7"/>
      <c r="BJ22" s="7"/>
      <c r="BK22" s="7"/>
      <c r="BL22" s="7"/>
      <c r="BM22" s="7"/>
      <c r="BN22" s="7"/>
      <c r="BO22" s="7"/>
      <c r="BP22" s="7"/>
      <c r="BQ22" s="7"/>
      <c r="BR22" s="10"/>
      <c r="BS22" s="10"/>
      <c r="BT22" s="10"/>
      <c r="BU22" s="10"/>
      <c r="BV22" s="10"/>
      <c r="BW22" s="10"/>
      <c r="BX22" s="7" t="e">
        <f t="shared" si="0"/>
        <v>#NUM!</v>
      </c>
      <c r="BY22" s="7" t="e">
        <f t="shared" si="1"/>
        <v>#NUM!</v>
      </c>
      <c r="BZ22" s="7">
        <f t="shared" si="2"/>
        <v>1.0195316845312554</v>
      </c>
      <c r="CA22" s="7" t="e">
        <f t="shared" si="3"/>
        <v>#NUM!</v>
      </c>
      <c r="CB22" s="7" t="e">
        <f t="shared" si="4"/>
        <v>#NUM!</v>
      </c>
      <c r="CC22" s="7"/>
      <c r="CD22" s="7"/>
      <c r="CE22" s="12" t="e">
        <f t="shared" si="5"/>
        <v>#NUM!</v>
      </c>
      <c r="CF22" s="7" t="e">
        <f t="shared" si="6"/>
        <v>#NUM!</v>
      </c>
      <c r="CG22" s="7" t="e">
        <f t="shared" si="7"/>
        <v>#NUM!</v>
      </c>
    </row>
    <row r="23" spans="1:85" x14ac:dyDescent="0.25">
      <c r="A23" s="7">
        <v>22</v>
      </c>
      <c r="B23" s="7" t="s">
        <v>212</v>
      </c>
      <c r="C23" s="7" t="s">
        <v>213</v>
      </c>
      <c r="D23" s="7">
        <v>2007311485</v>
      </c>
      <c r="E23" s="7">
        <v>12131517</v>
      </c>
      <c r="F23" s="7">
        <f>(2015-1956)</f>
        <v>59</v>
      </c>
      <c r="G23" s="7">
        <v>58</v>
      </c>
      <c r="H23" s="7">
        <v>145</v>
      </c>
      <c r="I23" s="7" t="s">
        <v>93</v>
      </c>
      <c r="J23" s="7" t="s">
        <v>95</v>
      </c>
      <c r="K23" s="7" t="s">
        <v>214</v>
      </c>
      <c r="L23" s="7" t="s">
        <v>95</v>
      </c>
      <c r="M23" s="7">
        <v>61</v>
      </c>
      <c r="N23" s="7">
        <v>200</v>
      </c>
      <c r="O23" s="7">
        <v>110</v>
      </c>
      <c r="P23" s="7">
        <v>119</v>
      </c>
      <c r="Q23" s="7"/>
      <c r="R23" s="7"/>
      <c r="S23" s="7"/>
      <c r="T23" s="7"/>
      <c r="U23" s="7"/>
      <c r="V23" s="7">
        <v>41</v>
      </c>
      <c r="W23" s="7"/>
      <c r="X23" s="7"/>
      <c r="Y23" s="7"/>
      <c r="Z23" s="7">
        <v>18</v>
      </c>
      <c r="AA23" s="7">
        <v>213</v>
      </c>
      <c r="AB23" s="7">
        <v>1.0900000000000001</v>
      </c>
      <c r="AC23" s="7">
        <v>9.3000000000000007</v>
      </c>
      <c r="AD23" s="6">
        <v>62.1</v>
      </c>
      <c r="AE23" s="7">
        <v>12.99</v>
      </c>
      <c r="AF23" s="7">
        <v>27.8</v>
      </c>
      <c r="AG23" s="7">
        <v>0.85</v>
      </c>
      <c r="AH23" s="7">
        <v>27.1</v>
      </c>
      <c r="AI23" s="7">
        <v>11.1</v>
      </c>
      <c r="AJ23" s="7">
        <v>140.99</v>
      </c>
      <c r="AK23" s="7">
        <v>3.67</v>
      </c>
      <c r="AL23" s="7">
        <v>106.8</v>
      </c>
      <c r="AM23" s="7">
        <v>89.39</v>
      </c>
      <c r="AN23" s="7">
        <v>24.13</v>
      </c>
      <c r="AO23" s="7">
        <v>18.559999999999999</v>
      </c>
      <c r="AP23" s="7">
        <v>18.850000000000001</v>
      </c>
      <c r="AQ23" s="7" t="s">
        <v>215</v>
      </c>
      <c r="AR23" s="7"/>
      <c r="AS23" s="7"/>
      <c r="AT23" s="7"/>
      <c r="AU23" s="7"/>
      <c r="AV23" s="6">
        <v>15</v>
      </c>
      <c r="AW23" s="6"/>
      <c r="AX23" s="7"/>
      <c r="AY23" s="7"/>
      <c r="AZ23" s="7"/>
      <c r="BA23" s="7"/>
      <c r="BB23" s="7"/>
      <c r="BC23" s="7" t="s">
        <v>131</v>
      </c>
      <c r="BD23" s="7" t="s">
        <v>216</v>
      </c>
      <c r="BE23" s="7" t="s">
        <v>217</v>
      </c>
      <c r="BF23" s="7" t="s">
        <v>218</v>
      </c>
      <c r="BG23" s="8">
        <v>42011</v>
      </c>
      <c r="BH23" s="7" t="s">
        <v>101</v>
      </c>
      <c r="BI23" s="7"/>
      <c r="BJ23" s="7"/>
      <c r="BK23" s="7"/>
      <c r="BL23" s="7"/>
      <c r="BM23" s="7"/>
      <c r="BN23" s="7"/>
      <c r="BO23" s="7"/>
      <c r="BP23" s="7"/>
      <c r="BQ23" s="7"/>
      <c r="BR23" s="10"/>
      <c r="BS23" s="10"/>
      <c r="BT23" s="10"/>
      <c r="BU23" s="10"/>
      <c r="BV23" s="10"/>
      <c r="BW23" s="10"/>
      <c r="BX23" s="7" t="e">
        <f t="shared" si="0"/>
        <v>#NUM!</v>
      </c>
      <c r="BY23" s="7" t="e">
        <f t="shared" si="1"/>
        <v>#NUM!</v>
      </c>
      <c r="BZ23" s="7">
        <f t="shared" si="2"/>
        <v>1.7930916001765802</v>
      </c>
      <c r="CA23" s="7" t="e">
        <f t="shared" si="3"/>
        <v>#NUM!</v>
      </c>
      <c r="CB23" s="7" t="e">
        <f t="shared" si="4"/>
        <v>#NUM!</v>
      </c>
      <c r="CC23" s="7"/>
      <c r="CD23" s="7"/>
      <c r="CE23" s="12" t="e">
        <f t="shared" si="5"/>
        <v>#NUM!</v>
      </c>
      <c r="CF23" s="7" t="e">
        <f t="shared" si="6"/>
        <v>#NUM!</v>
      </c>
      <c r="CG23" s="7" t="e">
        <f t="shared" si="7"/>
        <v>#NUM!</v>
      </c>
    </row>
    <row r="24" spans="1:85" x14ac:dyDescent="0.25">
      <c r="A24" s="7">
        <v>23</v>
      </c>
      <c r="B24" s="7" t="s">
        <v>102</v>
      </c>
      <c r="C24" s="7" t="s">
        <v>219</v>
      </c>
      <c r="D24" s="7">
        <v>96018152</v>
      </c>
      <c r="E24" s="7">
        <v>12147560</v>
      </c>
      <c r="F24" s="7">
        <f>(2015-1963)</f>
        <v>52</v>
      </c>
      <c r="G24" s="7">
        <v>75</v>
      </c>
      <c r="H24" s="7"/>
      <c r="I24" s="7" t="s">
        <v>93</v>
      </c>
      <c r="J24" s="7" t="s">
        <v>93</v>
      </c>
      <c r="K24" s="7" t="s">
        <v>220</v>
      </c>
      <c r="L24" s="7" t="s">
        <v>93</v>
      </c>
      <c r="M24" s="7">
        <v>70</v>
      </c>
      <c r="N24" s="7">
        <v>181</v>
      </c>
      <c r="O24" s="7">
        <v>113</v>
      </c>
      <c r="P24" s="7">
        <v>90</v>
      </c>
      <c r="Q24" s="7">
        <v>15.2</v>
      </c>
      <c r="R24" s="7">
        <v>153</v>
      </c>
      <c r="S24" s="7">
        <v>104</v>
      </c>
      <c r="T24" s="7">
        <v>91</v>
      </c>
      <c r="U24" s="7">
        <v>41</v>
      </c>
      <c r="V24" s="6">
        <v>44</v>
      </c>
      <c r="W24" s="6">
        <v>15.1</v>
      </c>
      <c r="X24" s="6">
        <v>85.5</v>
      </c>
      <c r="Y24" s="6">
        <v>29.2</v>
      </c>
      <c r="Z24" s="7">
        <v>3</v>
      </c>
      <c r="AA24" s="7">
        <v>113</v>
      </c>
      <c r="AB24" s="7"/>
      <c r="AC24" s="7">
        <v>10.3</v>
      </c>
      <c r="AD24" s="6"/>
      <c r="AE24" s="6">
        <v>15.67</v>
      </c>
      <c r="AF24" s="6">
        <v>33.47</v>
      </c>
      <c r="AG24" s="6">
        <v>0.78</v>
      </c>
      <c r="AH24" s="6">
        <v>33.200000000000003</v>
      </c>
      <c r="AI24" s="6">
        <v>104</v>
      </c>
      <c r="AJ24" s="6">
        <v>144.08000000000001</v>
      </c>
      <c r="AK24" s="6">
        <v>3.17</v>
      </c>
      <c r="AL24" s="6">
        <v>104.38</v>
      </c>
      <c r="AM24" s="6">
        <v>64.989999999999995</v>
      </c>
      <c r="AN24" s="6">
        <v>17.66</v>
      </c>
      <c r="AO24" s="6">
        <v>26.66</v>
      </c>
      <c r="AP24" s="6">
        <v>20.329999999999998</v>
      </c>
      <c r="AQ24" s="7" t="s">
        <v>221</v>
      </c>
      <c r="AR24" s="7"/>
      <c r="AS24" s="7"/>
      <c r="AT24" s="7"/>
      <c r="AU24" s="7"/>
      <c r="AV24" s="6">
        <v>15</v>
      </c>
      <c r="AW24" s="6">
        <v>7</v>
      </c>
      <c r="AX24" s="6">
        <v>3</v>
      </c>
      <c r="AY24" s="7">
        <v>2</v>
      </c>
      <c r="AZ24" s="6">
        <v>1</v>
      </c>
      <c r="BA24" s="6">
        <v>1</v>
      </c>
      <c r="BB24" s="6">
        <v>2</v>
      </c>
      <c r="BC24" s="6" t="s">
        <v>84</v>
      </c>
      <c r="BD24" s="7" t="s">
        <v>132</v>
      </c>
      <c r="BE24" s="7" t="s">
        <v>222</v>
      </c>
      <c r="BF24" s="7" t="s">
        <v>108</v>
      </c>
      <c r="BG24" s="8">
        <v>42162</v>
      </c>
      <c r="BH24" s="7" t="s">
        <v>101</v>
      </c>
      <c r="BI24" s="7"/>
      <c r="BJ24" s="7"/>
      <c r="BK24" s="7"/>
      <c r="BL24" s="7"/>
      <c r="BM24" s="7" t="s">
        <v>223</v>
      </c>
      <c r="BN24" s="4" t="s">
        <v>93</v>
      </c>
      <c r="BO24" s="7" t="s">
        <v>121</v>
      </c>
      <c r="BP24" s="13">
        <v>20150000000</v>
      </c>
      <c r="BQ24" s="13">
        <v>22100000000</v>
      </c>
      <c r="BR24" s="10">
        <v>13.740483292314501</v>
      </c>
      <c r="BS24" s="10">
        <v>9.8146299510779116</v>
      </c>
      <c r="BT24" s="10">
        <v>11.777556621696206</v>
      </c>
      <c r="BU24" s="10"/>
      <c r="BV24" s="10"/>
      <c r="BW24" s="10"/>
      <c r="BX24" s="11">
        <f t="shared" si="0"/>
        <v>1.0710552008263068</v>
      </c>
      <c r="BY24" s="11" t="e">
        <f t="shared" si="1"/>
        <v>#NUM!</v>
      </c>
      <c r="BZ24" s="11" t="e">
        <f t="shared" si="2"/>
        <v>#NUM!</v>
      </c>
      <c r="CA24" s="11" t="e">
        <f t="shared" si="3"/>
        <v>#NUM!</v>
      </c>
      <c r="CB24" s="11" t="e">
        <f t="shared" si="4"/>
        <v>#NUM!</v>
      </c>
      <c r="CC24" s="7">
        <v>7.2222175261710602</v>
      </c>
      <c r="CD24" s="7">
        <v>7.4321148628483533E-2</v>
      </c>
      <c r="CE24" s="12">
        <f t="shared" si="5"/>
        <v>-1.1288875869697788</v>
      </c>
      <c r="CF24" s="7">
        <f t="shared" si="6"/>
        <v>-1.0539957101173263</v>
      </c>
      <c r="CG24" s="7" t="e">
        <f t="shared" si="7"/>
        <v>#NUM!</v>
      </c>
    </row>
    <row r="25" spans="1:85" ht="15.75" x14ac:dyDescent="0.25">
      <c r="A25" s="7">
        <v>24</v>
      </c>
      <c r="B25" s="7" t="s">
        <v>224</v>
      </c>
      <c r="C25" s="7"/>
      <c r="D25" s="7">
        <v>97049968</v>
      </c>
      <c r="E25" s="7">
        <v>12146560</v>
      </c>
      <c r="F25" s="7">
        <f>(2015-1948)</f>
        <v>67</v>
      </c>
      <c r="G25" s="7"/>
      <c r="H25" s="7"/>
      <c r="I25" s="7" t="s">
        <v>93</v>
      </c>
      <c r="J25" s="7"/>
      <c r="K25" s="7" t="s">
        <v>225</v>
      </c>
      <c r="L25" s="7"/>
      <c r="M25" s="7">
        <v>84</v>
      </c>
      <c r="N25" s="7">
        <v>178</v>
      </c>
      <c r="O25" s="7">
        <v>123</v>
      </c>
      <c r="P25" s="7">
        <v>125.08</v>
      </c>
      <c r="Q25" s="7"/>
      <c r="R25" s="7">
        <v>162</v>
      </c>
      <c r="S25" s="7">
        <v>97</v>
      </c>
      <c r="T25" s="7">
        <v>109</v>
      </c>
      <c r="U25" s="7">
        <v>32</v>
      </c>
      <c r="V25" s="6">
        <v>44.6</v>
      </c>
      <c r="W25" s="6">
        <v>15.3</v>
      </c>
      <c r="X25" s="6">
        <v>92.3</v>
      </c>
      <c r="Y25" s="6">
        <v>31.7</v>
      </c>
      <c r="Z25" s="7"/>
      <c r="AA25" s="6">
        <v>144</v>
      </c>
      <c r="AB25" s="6">
        <v>2.19</v>
      </c>
      <c r="AC25" s="6">
        <v>7.9</v>
      </c>
      <c r="AD25" s="6">
        <v>44.96</v>
      </c>
      <c r="AE25" s="6">
        <v>15.1</v>
      </c>
      <c r="AF25" s="6">
        <v>32.31</v>
      </c>
      <c r="AG25" s="6">
        <v>0.88</v>
      </c>
      <c r="AH25" s="6">
        <v>26.7</v>
      </c>
      <c r="AI25" s="6">
        <v>58</v>
      </c>
      <c r="AJ25" s="6">
        <v>135.72</v>
      </c>
      <c r="AK25" s="6">
        <v>4.58</v>
      </c>
      <c r="AL25" s="6">
        <v>101.9</v>
      </c>
      <c r="AM25" s="6">
        <v>67.28</v>
      </c>
      <c r="AN25" s="6">
        <v>39.090000000000003</v>
      </c>
      <c r="AO25" s="6">
        <v>28.62</v>
      </c>
      <c r="AP25" s="6">
        <v>27.77</v>
      </c>
      <c r="AQ25" s="7" t="s">
        <v>226</v>
      </c>
      <c r="AR25" s="7"/>
      <c r="AS25" s="7"/>
      <c r="AT25" s="7"/>
      <c r="AU25" s="7"/>
      <c r="AV25" s="6"/>
      <c r="AW25" s="6">
        <v>21</v>
      </c>
      <c r="AX25" s="6">
        <v>5</v>
      </c>
      <c r="AY25" s="7">
        <v>18</v>
      </c>
      <c r="AZ25" s="7">
        <v>5</v>
      </c>
      <c r="BA25" s="7" t="s">
        <v>83</v>
      </c>
      <c r="BB25" s="7">
        <v>6</v>
      </c>
      <c r="BC25" s="6" t="s">
        <v>84</v>
      </c>
      <c r="BD25" s="7" t="s">
        <v>227</v>
      </c>
      <c r="BE25" s="7" t="s">
        <v>228</v>
      </c>
      <c r="BF25" s="7"/>
      <c r="BG25" s="8" t="s">
        <v>229</v>
      </c>
      <c r="BH25" s="3" t="s">
        <v>230</v>
      </c>
      <c r="BI25" s="9">
        <v>42228</v>
      </c>
      <c r="BJ25" s="7" t="s">
        <v>87</v>
      </c>
      <c r="BK25" s="7"/>
      <c r="BL25" s="7"/>
      <c r="BM25" s="7" t="s">
        <v>231</v>
      </c>
      <c r="BN25" s="4" t="s">
        <v>93</v>
      </c>
      <c r="BO25" s="7" t="s">
        <v>90</v>
      </c>
      <c r="BP25" s="13">
        <v>8475000000</v>
      </c>
      <c r="BQ25" s="13">
        <v>9400001000</v>
      </c>
      <c r="BR25" s="10">
        <v>52.475590353313464</v>
      </c>
      <c r="BS25" s="10">
        <v>46.311283444101427</v>
      </c>
      <c r="BT25" s="10">
        <v>49.393436898707449</v>
      </c>
      <c r="BU25" s="10"/>
      <c r="BV25" s="10"/>
      <c r="BW25" s="10"/>
      <c r="BX25" s="11">
        <f t="shared" si="0"/>
        <v>1.6936692463318717</v>
      </c>
      <c r="BY25" s="11" t="e">
        <f t="shared" si="1"/>
        <v>#NUM!</v>
      </c>
      <c r="BZ25" s="11">
        <f t="shared" si="2"/>
        <v>1.6528263025610046</v>
      </c>
      <c r="CA25" s="11">
        <f t="shared" si="3"/>
        <v>0.97588493511391072</v>
      </c>
      <c r="CB25" s="11" t="e">
        <f t="shared" si="4"/>
        <v>#NUM!</v>
      </c>
      <c r="CC25" s="1">
        <v>9.1508809535678193</v>
      </c>
      <c r="CD25" s="7">
        <v>8.1974391068708338E-2</v>
      </c>
      <c r="CE25" s="12">
        <f t="shared" si="5"/>
        <v>-1.0863218007212023</v>
      </c>
      <c r="CF25" s="7">
        <f t="shared" si="6"/>
        <v>-0.64140138523147006</v>
      </c>
      <c r="CG25" s="7" t="e">
        <f t="shared" si="7"/>
        <v>#NUM!</v>
      </c>
    </row>
    <row r="26" spans="1:85" x14ac:dyDescent="0.25">
      <c r="A26" s="7">
        <v>25</v>
      </c>
      <c r="B26" s="7" t="s">
        <v>102</v>
      </c>
      <c r="C26" s="7" t="s">
        <v>232</v>
      </c>
      <c r="D26" s="7">
        <v>2004245733</v>
      </c>
      <c r="E26" s="7">
        <v>12155886</v>
      </c>
      <c r="F26" s="7">
        <f>(2015-1937)</f>
        <v>78</v>
      </c>
      <c r="G26" s="7"/>
      <c r="H26" s="7"/>
      <c r="I26" s="7" t="s">
        <v>93</v>
      </c>
      <c r="J26" s="7" t="s">
        <v>95</v>
      </c>
      <c r="K26" s="7"/>
      <c r="L26" s="7" t="s">
        <v>95</v>
      </c>
      <c r="M26" s="7"/>
      <c r="N26" s="7">
        <v>189</v>
      </c>
      <c r="O26" s="7">
        <v>101</v>
      </c>
      <c r="P26" s="7">
        <v>90.2</v>
      </c>
      <c r="Q26" s="7">
        <v>5.3</v>
      </c>
      <c r="R26" s="7">
        <v>240</v>
      </c>
      <c r="S26" s="7">
        <v>133</v>
      </c>
      <c r="T26" s="7">
        <v>173</v>
      </c>
      <c r="U26" s="7">
        <v>39</v>
      </c>
      <c r="V26" s="7">
        <v>44.5</v>
      </c>
      <c r="W26" s="7">
        <v>15.1</v>
      </c>
      <c r="X26" s="7">
        <v>93.6</v>
      </c>
      <c r="Y26" s="7">
        <v>31.7</v>
      </c>
      <c r="Z26" s="7"/>
      <c r="AA26" s="7">
        <v>224</v>
      </c>
      <c r="AB26" s="7"/>
      <c r="AC26" s="7">
        <v>7.8</v>
      </c>
      <c r="AD26" s="6"/>
      <c r="AE26" s="7">
        <v>13.39</v>
      </c>
      <c r="AF26" s="7">
        <v>28.65</v>
      </c>
      <c r="AG26" s="7">
        <v>0.83</v>
      </c>
      <c r="AH26" s="7">
        <v>27.3</v>
      </c>
      <c r="AI26" s="7"/>
      <c r="AJ26" s="7">
        <v>136.75</v>
      </c>
      <c r="AK26" s="7">
        <v>3.86</v>
      </c>
      <c r="AL26" s="7">
        <v>105.59</v>
      </c>
      <c r="AM26" s="7">
        <v>79.510000000000005</v>
      </c>
      <c r="AN26" s="7">
        <v>32.78</v>
      </c>
      <c r="AO26" s="7">
        <v>21.25</v>
      </c>
      <c r="AP26" s="7">
        <v>22.1</v>
      </c>
      <c r="AQ26" s="7" t="s">
        <v>233</v>
      </c>
      <c r="AR26" s="7" t="s">
        <v>234</v>
      </c>
      <c r="AS26" s="7" t="s">
        <v>235</v>
      </c>
      <c r="AT26" s="7" t="s">
        <v>236</v>
      </c>
      <c r="AU26" s="7" t="s">
        <v>237</v>
      </c>
      <c r="AV26" s="6"/>
      <c r="AW26" s="6">
        <v>4</v>
      </c>
      <c r="AX26" s="7">
        <v>3</v>
      </c>
      <c r="AY26" s="7">
        <v>2</v>
      </c>
      <c r="AZ26" s="7">
        <v>1</v>
      </c>
      <c r="BA26" s="7"/>
      <c r="BB26" s="7"/>
      <c r="BC26" s="6" t="s">
        <v>84</v>
      </c>
      <c r="BD26" s="7" t="s">
        <v>132</v>
      </c>
      <c r="BE26" s="7" t="s">
        <v>133</v>
      </c>
      <c r="BF26" s="7"/>
      <c r="BG26" s="8">
        <v>42192</v>
      </c>
      <c r="BH26" s="7" t="s">
        <v>101</v>
      </c>
      <c r="BI26" s="7"/>
      <c r="BJ26" s="7"/>
      <c r="BK26" s="7"/>
      <c r="BL26" s="7"/>
      <c r="BM26" s="7" t="s">
        <v>238</v>
      </c>
      <c r="BN26" s="4" t="s">
        <v>141</v>
      </c>
      <c r="BO26" s="7" t="s">
        <v>239</v>
      </c>
      <c r="BP26" s="7"/>
      <c r="BQ26" s="7"/>
      <c r="BR26" s="10"/>
      <c r="BS26" s="10"/>
      <c r="BT26" s="10"/>
      <c r="BU26" s="10"/>
      <c r="BV26" s="10"/>
      <c r="BW26" s="10"/>
      <c r="BX26" s="11" t="e">
        <f t="shared" si="0"/>
        <v>#NUM!</v>
      </c>
      <c r="BY26" s="11" t="e">
        <f t="shared" si="1"/>
        <v>#NUM!</v>
      </c>
      <c r="BZ26" s="11" t="e">
        <f t="shared" si="2"/>
        <v>#NUM!</v>
      </c>
      <c r="CA26" s="11" t="e">
        <f t="shared" si="3"/>
        <v>#NUM!</v>
      </c>
      <c r="CB26" s="11" t="e">
        <f t="shared" si="4"/>
        <v>#NUM!</v>
      </c>
      <c r="CC26" s="1">
        <v>4.1632354056519896</v>
      </c>
      <c r="CD26" s="7">
        <v>3.7945830448786425E-2</v>
      </c>
      <c r="CE26" s="12">
        <f t="shared" si="5"/>
        <v>-1.4208359381497395</v>
      </c>
      <c r="CF26" s="7" t="e">
        <f t="shared" si="6"/>
        <v>#NUM!</v>
      </c>
      <c r="CG26" s="7" t="e">
        <f t="shared" si="7"/>
        <v>#NUM!</v>
      </c>
    </row>
    <row r="27" spans="1:85" x14ac:dyDescent="0.25">
      <c r="A27" s="7">
        <v>26</v>
      </c>
      <c r="B27" s="7" t="s">
        <v>102</v>
      </c>
      <c r="C27" s="7" t="s">
        <v>240</v>
      </c>
      <c r="D27" s="7">
        <v>2010393310</v>
      </c>
      <c r="E27" s="7">
        <v>12163590</v>
      </c>
      <c r="F27" s="7">
        <f>(2015-1953)</f>
        <v>62</v>
      </c>
      <c r="G27" s="7">
        <v>61</v>
      </c>
      <c r="H27" s="7"/>
      <c r="I27" s="7" t="s">
        <v>93</v>
      </c>
      <c r="J27" s="7" t="s">
        <v>95</v>
      </c>
      <c r="K27" s="7"/>
      <c r="L27" s="7"/>
      <c r="M27" s="7">
        <v>64</v>
      </c>
      <c r="N27" s="7">
        <v>150</v>
      </c>
      <c r="O27" s="7">
        <v>80</v>
      </c>
      <c r="P27" s="7">
        <v>88.54</v>
      </c>
      <c r="Q27" s="7">
        <v>5.4</v>
      </c>
      <c r="R27" s="7">
        <v>139</v>
      </c>
      <c r="S27" s="7">
        <v>145</v>
      </c>
      <c r="T27" s="7">
        <v>29</v>
      </c>
      <c r="U27" s="7">
        <v>25</v>
      </c>
      <c r="V27" s="7">
        <v>43.9</v>
      </c>
      <c r="W27" s="7">
        <v>15</v>
      </c>
      <c r="X27" s="7">
        <v>90.7</v>
      </c>
      <c r="Y27" s="7">
        <v>30.9</v>
      </c>
      <c r="Z27" s="7"/>
      <c r="AA27" s="7">
        <v>225</v>
      </c>
      <c r="AB27" s="7">
        <v>1.1499999999999999</v>
      </c>
      <c r="AC27" s="7">
        <v>5.7</v>
      </c>
      <c r="AD27" s="6">
        <v>9.06</v>
      </c>
      <c r="AE27" s="7">
        <v>12.32</v>
      </c>
      <c r="AF27" s="7">
        <v>26.36</v>
      </c>
      <c r="AG27" s="7">
        <v>0.73</v>
      </c>
      <c r="AH27" s="7">
        <v>29.2</v>
      </c>
      <c r="AI27" s="7">
        <v>11.7</v>
      </c>
      <c r="AJ27" s="7">
        <v>139.5</v>
      </c>
      <c r="AK27" s="7">
        <v>3.65</v>
      </c>
      <c r="AL27" s="7">
        <v>107.58</v>
      </c>
      <c r="AM27" s="7">
        <v>78.86</v>
      </c>
      <c r="AN27" s="7">
        <v>47.58</v>
      </c>
      <c r="AO27" s="7">
        <v>20.68</v>
      </c>
      <c r="AP27" s="7">
        <v>21.21</v>
      </c>
      <c r="AQ27" s="7" t="s">
        <v>241</v>
      </c>
      <c r="AR27" s="7"/>
      <c r="AS27" s="7"/>
      <c r="AT27" s="7"/>
      <c r="AU27" s="7"/>
      <c r="AV27" s="6">
        <v>15</v>
      </c>
      <c r="AW27" s="6"/>
      <c r="AX27" s="7"/>
      <c r="AY27" s="7">
        <v>3</v>
      </c>
      <c r="AZ27" s="7">
        <v>1</v>
      </c>
      <c r="BA27" s="7"/>
      <c r="BB27" s="7"/>
      <c r="BC27" s="7" t="s">
        <v>131</v>
      </c>
      <c r="BD27" s="7" t="s">
        <v>242</v>
      </c>
      <c r="BE27" s="7" t="s">
        <v>107</v>
      </c>
      <c r="BF27" s="7"/>
      <c r="BG27" s="8"/>
      <c r="BH27" s="7" t="s">
        <v>101</v>
      </c>
      <c r="BI27" s="7"/>
      <c r="BJ27" s="7"/>
      <c r="BK27" s="7"/>
      <c r="BL27" s="7"/>
      <c r="BM27" s="7"/>
      <c r="BN27" s="7"/>
      <c r="BO27" s="7"/>
      <c r="BP27" s="13">
        <v>22750000000</v>
      </c>
      <c r="BQ27" s="13">
        <v>21275000000</v>
      </c>
      <c r="BR27" s="10"/>
      <c r="BS27" s="10"/>
      <c r="BT27" s="10"/>
      <c r="BU27" s="10"/>
      <c r="BV27" s="10"/>
      <c r="BW27" s="10"/>
      <c r="BX27" s="7" t="e">
        <f t="shared" si="0"/>
        <v>#NUM!</v>
      </c>
      <c r="BY27" s="7" t="e">
        <f t="shared" si="1"/>
        <v>#NUM!</v>
      </c>
      <c r="BZ27" s="7">
        <f t="shared" si="2"/>
        <v>0.95712819767681312</v>
      </c>
      <c r="CA27" s="7" t="e">
        <f t="shared" si="3"/>
        <v>#NUM!</v>
      </c>
      <c r="CB27" s="7" t="e">
        <f t="shared" si="4"/>
        <v>#NUM!</v>
      </c>
      <c r="CC27" s="1"/>
      <c r="CD27" s="7"/>
      <c r="CE27" s="12" t="e">
        <f t="shared" si="5"/>
        <v>#NUM!</v>
      </c>
      <c r="CF27" s="7" t="e">
        <f t="shared" si="6"/>
        <v>#NUM!</v>
      </c>
      <c r="CG27" s="7" t="e">
        <f t="shared" si="7"/>
        <v>#NUM!</v>
      </c>
    </row>
    <row r="28" spans="1:85" ht="15.75" x14ac:dyDescent="0.25">
      <c r="A28" s="7">
        <v>27</v>
      </c>
      <c r="B28" s="7" t="s">
        <v>102</v>
      </c>
      <c r="C28" s="7"/>
      <c r="D28" s="7">
        <v>2005285681</v>
      </c>
      <c r="E28" s="7">
        <v>12163701</v>
      </c>
      <c r="F28" s="7">
        <f>(2015-1944)</f>
        <v>71</v>
      </c>
      <c r="G28" s="7"/>
      <c r="H28" s="7"/>
      <c r="I28" s="7" t="s">
        <v>93</v>
      </c>
      <c r="J28" s="7"/>
      <c r="K28" s="7" t="s">
        <v>243</v>
      </c>
      <c r="L28" s="7"/>
      <c r="M28" s="7">
        <v>93</v>
      </c>
      <c r="N28" s="7">
        <v>160</v>
      </c>
      <c r="O28" s="7">
        <v>86</v>
      </c>
      <c r="P28" s="7"/>
      <c r="Q28" s="7"/>
      <c r="R28" s="7">
        <v>175</v>
      </c>
      <c r="S28" s="7">
        <v>92</v>
      </c>
      <c r="T28" s="7">
        <v>111</v>
      </c>
      <c r="U28" s="7">
        <v>45</v>
      </c>
      <c r="V28" s="6">
        <v>32.799999999999997</v>
      </c>
      <c r="W28" s="6">
        <v>11</v>
      </c>
      <c r="X28" s="6">
        <v>8.5</v>
      </c>
      <c r="Y28" s="6">
        <v>38.9</v>
      </c>
      <c r="Z28" s="7"/>
      <c r="AA28" s="7">
        <v>622</v>
      </c>
      <c r="AB28" s="7"/>
      <c r="AC28" s="7">
        <v>10.1</v>
      </c>
      <c r="AD28" s="6">
        <v>46.5</v>
      </c>
      <c r="AE28" s="6">
        <v>6.18</v>
      </c>
      <c r="AF28" s="6">
        <v>13.23</v>
      </c>
      <c r="AG28" s="6"/>
      <c r="AH28" s="6">
        <v>45.7</v>
      </c>
      <c r="AI28" s="6">
        <v>12</v>
      </c>
      <c r="AJ28" s="6">
        <v>131.87</v>
      </c>
      <c r="AK28" s="6">
        <v>4</v>
      </c>
      <c r="AL28" s="6">
        <v>98.54</v>
      </c>
      <c r="AM28" s="6">
        <v>106.27</v>
      </c>
      <c r="AN28" s="6">
        <v>68.650000000000006</v>
      </c>
      <c r="AO28" s="6">
        <v>11.43</v>
      </c>
      <c r="AP28" s="6">
        <v>20.47</v>
      </c>
      <c r="AQ28" s="7"/>
      <c r="AR28" s="7"/>
      <c r="AS28" s="7"/>
      <c r="AT28" s="7"/>
      <c r="AU28" s="7"/>
      <c r="AV28" s="6"/>
      <c r="AW28" s="6"/>
      <c r="AX28" s="6"/>
      <c r="AY28" s="7"/>
      <c r="AZ28" s="7"/>
      <c r="BA28" s="7" t="s">
        <v>83</v>
      </c>
      <c r="BB28" s="7">
        <v>6</v>
      </c>
      <c r="BC28" s="6" t="s">
        <v>97</v>
      </c>
      <c r="BD28" s="7" t="s">
        <v>244</v>
      </c>
      <c r="BE28" s="7"/>
      <c r="BF28" s="7"/>
      <c r="BG28" s="8"/>
      <c r="BH28" s="3" t="s">
        <v>86</v>
      </c>
      <c r="BI28" s="9">
        <v>42244</v>
      </c>
      <c r="BJ28" s="7" t="s">
        <v>245</v>
      </c>
      <c r="BK28" s="7"/>
      <c r="BL28" s="7"/>
      <c r="BM28" s="7"/>
      <c r="BN28" s="7"/>
      <c r="BO28" s="7"/>
      <c r="BP28" s="7"/>
      <c r="BQ28" s="7"/>
      <c r="BR28" s="10">
        <v>243.32411285861059</v>
      </c>
      <c r="BS28" s="10">
        <v>164.94737743354671</v>
      </c>
      <c r="BT28" s="10">
        <v>204.13574514607865</v>
      </c>
      <c r="BU28" s="10">
        <v>44.262197370847488</v>
      </c>
      <c r="BV28" s="10">
        <v>47.909652519824014</v>
      </c>
      <c r="BW28" s="10">
        <v>46.085924945335748</v>
      </c>
      <c r="BX28" s="11">
        <f t="shared" si="0"/>
        <v>2.3099190584174969</v>
      </c>
      <c r="BY28" s="11">
        <f t="shared" si="1"/>
        <v>1.6635683082113903</v>
      </c>
      <c r="BZ28" s="11">
        <f t="shared" si="2"/>
        <v>1.667452952889954</v>
      </c>
      <c r="CA28" s="11">
        <f t="shared" si="3"/>
        <v>0.72186639909032557</v>
      </c>
      <c r="CB28" s="11">
        <f t="shared" si="4"/>
        <v>1.0023351278449999</v>
      </c>
      <c r="CC28" s="7">
        <v>14.3998709020295</v>
      </c>
      <c r="CD28" s="7">
        <v>0.13735251529368142</v>
      </c>
      <c r="CE28" s="12">
        <f t="shared" si="5"/>
        <v>-0.86216338307149387</v>
      </c>
      <c r="CF28" s="7">
        <f t="shared" si="6"/>
        <v>-0.37324398009952509</v>
      </c>
      <c r="CG28" s="7">
        <f t="shared" si="7"/>
        <v>-0.51826148575675945</v>
      </c>
    </row>
    <row r="29" spans="1:85" ht="15.75" x14ac:dyDescent="0.25">
      <c r="A29" s="7">
        <v>28</v>
      </c>
      <c r="B29" s="7" t="s">
        <v>91</v>
      </c>
      <c r="C29" s="7">
        <v>685665478</v>
      </c>
      <c r="D29" s="7">
        <v>2002213194</v>
      </c>
      <c r="E29" s="7">
        <v>12163689</v>
      </c>
      <c r="F29" s="7">
        <f>(2015-1941)</f>
        <v>74</v>
      </c>
      <c r="G29" s="7">
        <v>56</v>
      </c>
      <c r="H29" s="7">
        <v>149</v>
      </c>
      <c r="I29" s="7" t="s">
        <v>93</v>
      </c>
      <c r="J29" s="7" t="s">
        <v>95</v>
      </c>
      <c r="K29" s="7" t="s">
        <v>246</v>
      </c>
      <c r="L29" s="7" t="s">
        <v>93</v>
      </c>
      <c r="M29" s="7">
        <v>99</v>
      </c>
      <c r="N29" s="7">
        <v>103</v>
      </c>
      <c r="O29" s="7">
        <v>81</v>
      </c>
      <c r="P29" s="7"/>
      <c r="Q29" s="7"/>
      <c r="R29" s="7"/>
      <c r="S29" s="7"/>
      <c r="T29" s="7"/>
      <c r="U29" s="7"/>
      <c r="V29" s="7">
        <v>46</v>
      </c>
      <c r="W29" s="7">
        <v>15.7</v>
      </c>
      <c r="X29" s="7">
        <v>90.8</v>
      </c>
      <c r="Y29" s="7">
        <v>30.5</v>
      </c>
      <c r="Z29" s="7">
        <v>10</v>
      </c>
      <c r="AA29" s="7">
        <v>276</v>
      </c>
      <c r="AB29" s="7"/>
      <c r="AC29" s="7">
        <v>12.2</v>
      </c>
      <c r="AD29" s="6">
        <v>805</v>
      </c>
      <c r="AE29" s="7">
        <v>5</v>
      </c>
      <c r="AF29" s="7">
        <v>38.11</v>
      </c>
      <c r="AG29" s="7">
        <v>0.57999999999999996</v>
      </c>
      <c r="AH29" s="7"/>
      <c r="AI29" s="7"/>
      <c r="AJ29" s="7">
        <v>144.19999999999999</v>
      </c>
      <c r="AK29" s="7">
        <v>3.7</v>
      </c>
      <c r="AL29" s="7">
        <v>108.7</v>
      </c>
      <c r="AM29" s="7">
        <v>86.77</v>
      </c>
      <c r="AN29" s="7">
        <v>22.36</v>
      </c>
      <c r="AO29" s="7">
        <v>23.46</v>
      </c>
      <c r="AP29" s="7">
        <v>29.02</v>
      </c>
      <c r="AQ29" s="7" t="s">
        <v>247</v>
      </c>
      <c r="AR29" s="7" t="s">
        <v>248</v>
      </c>
      <c r="AS29" s="7"/>
      <c r="AT29" s="7" t="s">
        <v>249</v>
      </c>
      <c r="AU29" s="7"/>
      <c r="AV29" s="6">
        <v>15</v>
      </c>
      <c r="AW29" s="6"/>
      <c r="AX29" s="7">
        <v>4</v>
      </c>
      <c r="AY29" s="7"/>
      <c r="AZ29" s="7">
        <v>4</v>
      </c>
      <c r="BA29" s="7"/>
      <c r="BB29" s="7"/>
      <c r="BC29" s="7" t="s">
        <v>131</v>
      </c>
      <c r="BD29" s="7"/>
      <c r="BE29" s="7"/>
      <c r="BF29" s="7"/>
      <c r="BG29" s="8"/>
      <c r="BH29" s="3" t="s">
        <v>187</v>
      </c>
      <c r="BI29" s="7"/>
      <c r="BJ29" s="7"/>
      <c r="BK29" s="7" t="s">
        <v>177</v>
      </c>
      <c r="BL29" s="7"/>
      <c r="BM29" s="7"/>
      <c r="BN29" s="7"/>
      <c r="BO29" s="7"/>
      <c r="BP29" s="7"/>
      <c r="BQ29" s="7"/>
      <c r="BR29" s="10"/>
      <c r="BS29" s="10"/>
      <c r="BT29" s="10"/>
      <c r="BU29" s="10"/>
      <c r="BV29" s="10"/>
      <c r="BW29" s="10"/>
      <c r="BX29" s="7" t="e">
        <f t="shared" si="0"/>
        <v>#NUM!</v>
      </c>
      <c r="BY29" s="7" t="e">
        <f t="shared" si="1"/>
        <v>#NUM!</v>
      </c>
      <c r="BZ29" s="7">
        <f t="shared" si="2"/>
        <v>2.9057958803678687</v>
      </c>
      <c r="CA29" s="7" t="e">
        <f t="shared" si="3"/>
        <v>#NUM!</v>
      </c>
      <c r="CB29" s="7" t="e">
        <f t="shared" si="4"/>
        <v>#NUM!</v>
      </c>
      <c r="CC29" s="7"/>
      <c r="CD29" s="7"/>
      <c r="CE29" s="12" t="e">
        <f t="shared" si="5"/>
        <v>#NUM!</v>
      </c>
      <c r="CF29" s="7" t="e">
        <f t="shared" si="6"/>
        <v>#NUM!</v>
      </c>
      <c r="CG29" s="7" t="e">
        <f t="shared" si="7"/>
        <v>#NUM!</v>
      </c>
    </row>
    <row r="30" spans="1:85" x14ac:dyDescent="0.25">
      <c r="A30" s="7">
        <v>29</v>
      </c>
      <c r="B30" s="7" t="s">
        <v>91</v>
      </c>
      <c r="C30" s="7" t="s">
        <v>250</v>
      </c>
      <c r="D30" s="7">
        <v>991262286</v>
      </c>
      <c r="E30" s="7">
        <v>163600</v>
      </c>
      <c r="F30" s="7">
        <f>(2015-1940)</f>
        <v>75</v>
      </c>
      <c r="G30" s="7">
        <v>64</v>
      </c>
      <c r="H30" s="7"/>
      <c r="I30" s="7" t="s">
        <v>95</v>
      </c>
      <c r="J30" s="7" t="s">
        <v>95</v>
      </c>
      <c r="K30" s="7" t="s">
        <v>251</v>
      </c>
      <c r="L30" s="7" t="s">
        <v>95</v>
      </c>
      <c r="M30" s="7">
        <v>54</v>
      </c>
      <c r="N30" s="7">
        <v>151</v>
      </c>
      <c r="O30" s="7">
        <v>82</v>
      </c>
      <c r="P30" s="7">
        <v>82.61</v>
      </c>
      <c r="Q30" s="7"/>
      <c r="R30" s="7">
        <v>240</v>
      </c>
      <c r="S30" s="7">
        <v>171</v>
      </c>
      <c r="T30" s="7">
        <v>162</v>
      </c>
      <c r="U30" s="7">
        <v>45</v>
      </c>
      <c r="V30" s="6">
        <v>38</v>
      </c>
      <c r="W30" s="6">
        <v>12.9</v>
      </c>
      <c r="X30" s="6">
        <v>92</v>
      </c>
      <c r="Y30" s="6">
        <v>30.9</v>
      </c>
      <c r="Z30" s="7">
        <v>3</v>
      </c>
      <c r="AA30" s="6">
        <v>190</v>
      </c>
      <c r="AB30" s="6">
        <v>1.1399999999999999</v>
      </c>
      <c r="AC30" s="6">
        <v>6.7</v>
      </c>
      <c r="AD30" s="6">
        <v>2.54</v>
      </c>
      <c r="AE30" s="6">
        <v>14.05</v>
      </c>
      <c r="AF30" s="6">
        <v>28.3</v>
      </c>
      <c r="AG30" s="6">
        <v>0.8</v>
      </c>
      <c r="AH30" s="6">
        <v>26.8</v>
      </c>
      <c r="AI30" s="6">
        <v>11.6</v>
      </c>
      <c r="AJ30" s="6">
        <v>139.72</v>
      </c>
      <c r="AK30" s="6">
        <v>3.64</v>
      </c>
      <c r="AL30" s="6">
        <v>105.67</v>
      </c>
      <c r="AM30" s="6">
        <v>92.08</v>
      </c>
      <c r="AN30" s="6">
        <v>52.63</v>
      </c>
      <c r="AO30" s="6">
        <v>77</v>
      </c>
      <c r="AP30" s="6">
        <v>75</v>
      </c>
      <c r="AQ30" s="7" t="s">
        <v>252</v>
      </c>
      <c r="AR30" s="7"/>
      <c r="AS30" s="7"/>
      <c r="AT30" s="7"/>
      <c r="AU30" s="7"/>
      <c r="AV30" s="6">
        <v>15</v>
      </c>
      <c r="AW30" s="14">
        <v>4</v>
      </c>
      <c r="AX30" s="6">
        <v>2</v>
      </c>
      <c r="AY30" s="7">
        <v>1</v>
      </c>
      <c r="AZ30" s="7">
        <v>1</v>
      </c>
      <c r="BA30" s="7">
        <v>4</v>
      </c>
      <c r="BB30" s="7">
        <v>1</v>
      </c>
      <c r="BC30" s="6" t="s">
        <v>97</v>
      </c>
      <c r="BD30" s="7" t="s">
        <v>253</v>
      </c>
      <c r="BE30" s="7"/>
      <c r="BF30" s="7"/>
      <c r="BG30" s="8"/>
      <c r="BH30" s="7" t="s">
        <v>101</v>
      </c>
      <c r="BI30" s="7"/>
      <c r="BJ30" s="7"/>
      <c r="BK30" s="7"/>
      <c r="BL30" s="7"/>
      <c r="BM30" s="7"/>
      <c r="BN30" s="7"/>
      <c r="BO30" s="7"/>
      <c r="BP30" s="13">
        <v>7150000000</v>
      </c>
      <c r="BQ30" s="13">
        <v>5375000000</v>
      </c>
      <c r="BR30" s="10">
        <v>83.727967975451691</v>
      </c>
      <c r="BS30" s="10">
        <v>79.037606730522697</v>
      </c>
      <c r="BT30" s="10">
        <v>81.382787352987194</v>
      </c>
      <c r="BU30" s="10">
        <v>10.454389699783553</v>
      </c>
      <c r="BV30" s="10">
        <v>10.340753764044885</v>
      </c>
      <c r="BW30" s="10">
        <v>10.397571731914219</v>
      </c>
      <c r="BX30" s="11">
        <f t="shared" si="0"/>
        <v>1.9105325603180887</v>
      </c>
      <c r="BY30" s="11">
        <f t="shared" si="1"/>
        <v>1.0169319252059601</v>
      </c>
      <c r="BZ30" s="11">
        <f t="shared" si="2"/>
        <v>0.40483371661993806</v>
      </c>
      <c r="CA30" s="11">
        <f t="shared" si="3"/>
        <v>0.21189574311810547</v>
      </c>
      <c r="CB30" s="11">
        <f t="shared" si="4"/>
        <v>0.39809323179419975</v>
      </c>
      <c r="CC30" s="1">
        <v>4.8978498661977303</v>
      </c>
      <c r="CD30" s="7">
        <v>4.8157921232642453E-2</v>
      </c>
      <c r="CE30" s="12">
        <f t="shared" si="5"/>
        <v>-1.3173322679436947</v>
      </c>
      <c r="CF30" s="7">
        <f t="shared" si="6"/>
        <v>-0.68951050367043687</v>
      </c>
      <c r="CG30" s="7">
        <f t="shared" si="7"/>
        <v>-1.2953986744755746</v>
      </c>
    </row>
    <row r="31" spans="1:85" x14ac:dyDescent="0.25">
      <c r="A31" s="7">
        <v>30</v>
      </c>
      <c r="B31" s="7" t="s">
        <v>102</v>
      </c>
      <c r="C31" s="7" t="s">
        <v>254</v>
      </c>
      <c r="D31" s="7">
        <v>97056906</v>
      </c>
      <c r="E31" s="7">
        <v>12175974</v>
      </c>
      <c r="F31" s="7">
        <f>(2015-1958)</f>
        <v>57</v>
      </c>
      <c r="G31" s="7"/>
      <c r="H31" s="7"/>
      <c r="I31" s="7" t="s">
        <v>93</v>
      </c>
      <c r="J31" s="7" t="s">
        <v>93</v>
      </c>
      <c r="K31" s="7" t="s">
        <v>255</v>
      </c>
      <c r="L31" s="7" t="s">
        <v>95</v>
      </c>
      <c r="M31" s="7">
        <v>126</v>
      </c>
      <c r="N31" s="7">
        <v>187</v>
      </c>
      <c r="O31" s="7">
        <v>122</v>
      </c>
      <c r="P31" s="7">
        <v>161.85</v>
      </c>
      <c r="Q31" s="7">
        <v>11.3</v>
      </c>
      <c r="R31" s="7">
        <v>174</v>
      </c>
      <c r="S31" s="7">
        <v>90</v>
      </c>
      <c r="T31" s="7">
        <v>18</v>
      </c>
      <c r="U31" s="7">
        <v>33</v>
      </c>
      <c r="V31" s="6">
        <v>44</v>
      </c>
      <c r="W31" s="6">
        <v>15.4</v>
      </c>
      <c r="X31" s="6">
        <v>90.3</v>
      </c>
      <c r="Y31" s="6">
        <v>31.6</v>
      </c>
      <c r="Z31" s="6">
        <v>16</v>
      </c>
      <c r="AA31" s="6">
        <v>200</v>
      </c>
      <c r="AB31" s="6">
        <v>1.1000000000000001</v>
      </c>
      <c r="AC31" s="6">
        <v>9.3000000000000007</v>
      </c>
      <c r="AD31" s="6">
        <v>0.87</v>
      </c>
      <c r="AE31" s="6">
        <v>12.14</v>
      </c>
      <c r="AF31" s="6">
        <v>25.98</v>
      </c>
      <c r="AG31" s="6">
        <v>1.05</v>
      </c>
      <c r="AH31" s="6">
        <v>28.7</v>
      </c>
      <c r="AI31" s="6">
        <v>11.2</v>
      </c>
      <c r="AJ31" s="6">
        <v>135.07</v>
      </c>
      <c r="AK31" s="6">
        <v>4.2699999999999996</v>
      </c>
      <c r="AL31" s="6">
        <v>98.12</v>
      </c>
      <c r="AM31" s="6">
        <v>109.9</v>
      </c>
      <c r="AN31" s="6">
        <v>11.61</v>
      </c>
      <c r="AO31" s="6">
        <v>11.99</v>
      </c>
      <c r="AP31" s="6">
        <v>16.03</v>
      </c>
      <c r="AQ31" s="7" t="s">
        <v>256</v>
      </c>
      <c r="AR31" s="7"/>
      <c r="AS31" s="7"/>
      <c r="AT31" s="7"/>
      <c r="AU31" s="7"/>
      <c r="AV31" s="6">
        <v>15</v>
      </c>
      <c r="AW31" s="6">
        <v>2</v>
      </c>
      <c r="AX31" s="6">
        <v>2</v>
      </c>
      <c r="AY31" s="7">
        <v>2</v>
      </c>
      <c r="AZ31" s="7">
        <v>2</v>
      </c>
      <c r="BA31" s="6">
        <v>2</v>
      </c>
      <c r="BB31" s="6">
        <v>3</v>
      </c>
      <c r="BC31" s="6" t="s">
        <v>97</v>
      </c>
      <c r="BD31" s="7" t="s">
        <v>257</v>
      </c>
      <c r="BE31" s="7" t="s">
        <v>258</v>
      </c>
      <c r="BF31" s="7" t="s">
        <v>259</v>
      </c>
      <c r="BG31" s="8" t="s">
        <v>260</v>
      </c>
      <c r="BH31" s="7" t="s">
        <v>101</v>
      </c>
      <c r="BI31" s="7"/>
      <c r="BJ31" s="7"/>
      <c r="BK31" s="7"/>
      <c r="BL31" s="7"/>
      <c r="BM31" s="7"/>
      <c r="BN31" s="7"/>
      <c r="BO31" s="7"/>
      <c r="BP31" s="13">
        <v>21900000000</v>
      </c>
      <c r="BQ31" s="13">
        <v>23550000000</v>
      </c>
      <c r="BR31" s="10">
        <v>78.996533029690198</v>
      </c>
      <c r="BS31" s="10">
        <v>76.863345475282728</v>
      </c>
      <c r="BT31" s="10">
        <v>77.929939252486463</v>
      </c>
      <c r="BU31" s="10">
        <v>5.2498050301282744</v>
      </c>
      <c r="BV31" s="10">
        <v>5.9941801729330839</v>
      </c>
      <c r="BW31" s="10">
        <v>5.6219926015306791</v>
      </c>
      <c r="BX31" s="11">
        <f t="shared" si="0"/>
        <v>1.8917043377004916</v>
      </c>
      <c r="BY31" s="11">
        <f t="shared" si="1"/>
        <v>0.74989026974589457</v>
      </c>
      <c r="BZ31" s="11">
        <f t="shared" si="2"/>
        <v>-6.0480747381381476E-2</v>
      </c>
      <c r="CA31" s="11">
        <f t="shared" si="3"/>
        <v>-3.1971564570656086E-2</v>
      </c>
      <c r="CB31" s="11">
        <f t="shared" si="4"/>
        <v>-8.0652796577659003E-2</v>
      </c>
      <c r="CC31" s="1">
        <v>0.68348269780373605</v>
      </c>
      <c r="CD31" s="7">
        <v>6.0753064369023771E-3</v>
      </c>
      <c r="CE31" s="12">
        <f t="shared" si="5"/>
        <v>-2.2164318114746147</v>
      </c>
      <c r="CF31" s="7">
        <f t="shared" si="6"/>
        <v>-1.1716586822277173</v>
      </c>
      <c r="CG31" s="7">
        <f t="shared" si="7"/>
        <v>-2.9556748512361253</v>
      </c>
    </row>
    <row r="32" spans="1:85" x14ac:dyDescent="0.25">
      <c r="A32" s="7">
        <v>31</v>
      </c>
      <c r="B32" s="7" t="s">
        <v>91</v>
      </c>
      <c r="C32" s="7" t="s">
        <v>261</v>
      </c>
      <c r="D32" s="7">
        <v>2001178579</v>
      </c>
      <c r="E32" s="7">
        <v>12167123</v>
      </c>
      <c r="F32" s="7">
        <f>(2015-1943)</f>
        <v>72</v>
      </c>
      <c r="G32" s="7"/>
      <c r="H32" s="7"/>
      <c r="I32" s="7" t="s">
        <v>95</v>
      </c>
      <c r="J32" s="7" t="s">
        <v>95</v>
      </c>
      <c r="K32" s="7" t="s">
        <v>262</v>
      </c>
      <c r="L32" s="7"/>
      <c r="M32" s="7"/>
      <c r="N32" s="7">
        <v>120</v>
      </c>
      <c r="O32" s="7">
        <v>71</v>
      </c>
      <c r="P32" s="7">
        <v>105</v>
      </c>
      <c r="Q32" s="7">
        <v>6.2</v>
      </c>
      <c r="R32" s="7">
        <v>108</v>
      </c>
      <c r="S32" s="7">
        <v>96</v>
      </c>
      <c r="T32" s="7">
        <v>66</v>
      </c>
      <c r="U32" s="7">
        <v>23</v>
      </c>
      <c r="V32" s="7">
        <v>42</v>
      </c>
      <c r="W32" s="7">
        <v>14.1</v>
      </c>
      <c r="X32" s="7">
        <v>88.8</v>
      </c>
      <c r="Y32" s="7">
        <v>29.8</v>
      </c>
      <c r="Z32" s="7"/>
      <c r="AA32" s="7">
        <v>333</v>
      </c>
      <c r="AB32" s="7">
        <v>1.23</v>
      </c>
      <c r="AC32" s="7">
        <v>10</v>
      </c>
      <c r="AD32" s="6">
        <v>6.7</v>
      </c>
      <c r="AE32" s="7">
        <v>11.2</v>
      </c>
      <c r="AF32" s="7">
        <v>24</v>
      </c>
      <c r="AG32" s="7">
        <v>1</v>
      </c>
      <c r="AH32" s="7">
        <v>34.4</v>
      </c>
      <c r="AI32" s="7">
        <v>12.5</v>
      </c>
      <c r="AJ32" s="7">
        <v>140</v>
      </c>
      <c r="AK32" s="7">
        <v>4.2</v>
      </c>
      <c r="AL32" s="7">
        <v>102</v>
      </c>
      <c r="AM32" s="7">
        <v>145</v>
      </c>
      <c r="AN32" s="7">
        <v>63</v>
      </c>
      <c r="AO32" s="7">
        <v>33</v>
      </c>
      <c r="AP32" s="7">
        <v>27</v>
      </c>
      <c r="AQ32" s="7"/>
      <c r="AR32" s="7"/>
      <c r="AS32" s="7" t="s">
        <v>263</v>
      </c>
      <c r="AT32" s="7"/>
      <c r="AU32" s="7"/>
      <c r="AV32" s="6"/>
      <c r="AW32" s="6">
        <v>2</v>
      </c>
      <c r="AX32" s="7">
        <v>2</v>
      </c>
      <c r="AY32" s="7">
        <v>0</v>
      </c>
      <c r="AZ32" s="7">
        <v>0</v>
      </c>
      <c r="BA32" s="7">
        <v>1</v>
      </c>
      <c r="BB32" s="7">
        <v>1</v>
      </c>
      <c r="BC32" s="6" t="s">
        <v>97</v>
      </c>
      <c r="BD32" s="7" t="s">
        <v>264</v>
      </c>
      <c r="BE32" s="7"/>
      <c r="BF32" s="7"/>
      <c r="BG32" s="8" t="s">
        <v>260</v>
      </c>
      <c r="BH32" s="7" t="s">
        <v>101</v>
      </c>
      <c r="BI32" s="7"/>
      <c r="BJ32" s="7"/>
      <c r="BK32" s="7"/>
      <c r="BL32" s="7"/>
      <c r="BM32" s="7"/>
      <c r="BN32" s="7"/>
      <c r="BO32" s="7"/>
      <c r="BP32" s="13">
        <v>24675000000</v>
      </c>
      <c r="BQ32" s="13">
        <v>25500000000</v>
      </c>
      <c r="BR32" s="10">
        <v>66.718766970143506</v>
      </c>
      <c r="BS32" s="10">
        <v>53.37501357611481</v>
      </c>
      <c r="BT32" s="10">
        <v>60.046890273129158</v>
      </c>
      <c r="BU32" s="10">
        <v>33.230944017070442</v>
      </c>
      <c r="BV32" s="10">
        <v>29.538614239280175</v>
      </c>
      <c r="BW32" s="10">
        <v>31.38477912817531</v>
      </c>
      <c r="BX32" s="11">
        <f t="shared" si="0"/>
        <v>1.7784905209447426</v>
      </c>
      <c r="BY32" s="11">
        <f t="shared" si="1"/>
        <v>1.4967190766301197</v>
      </c>
      <c r="BZ32" s="11">
        <f t="shared" si="2"/>
        <v>0.82607480270082645</v>
      </c>
      <c r="CA32" s="11">
        <f t="shared" si="3"/>
        <v>0.46448085776808729</v>
      </c>
      <c r="CB32" s="11">
        <f t="shared" si="4"/>
        <v>0.55192374814968181</v>
      </c>
      <c r="CC32" s="7">
        <v>114.28888038272601</v>
      </c>
      <c r="CD32" s="7">
        <v>1.0019259155446913</v>
      </c>
      <c r="CE32" s="12">
        <f t="shared" si="5"/>
        <v>8.3561009447125924E-4</v>
      </c>
      <c r="CF32" s="7">
        <f t="shared" si="6"/>
        <v>4.6984230988612706E-4</v>
      </c>
      <c r="CG32" s="7">
        <f t="shared" si="7"/>
        <v>5.5829454405875885E-4</v>
      </c>
    </row>
    <row r="33" spans="1:85" ht="15.75" x14ac:dyDescent="0.25">
      <c r="A33" s="3">
        <v>32</v>
      </c>
      <c r="B33" s="7" t="s">
        <v>102</v>
      </c>
      <c r="C33" s="7" t="s">
        <v>265</v>
      </c>
      <c r="D33" s="7">
        <v>2011413656</v>
      </c>
      <c r="E33" s="7">
        <v>12175843</v>
      </c>
      <c r="F33" s="7">
        <f>(2015-1935)</f>
        <v>80</v>
      </c>
      <c r="G33" s="7"/>
      <c r="H33" s="7"/>
      <c r="I33" s="7" t="s">
        <v>93</v>
      </c>
      <c r="J33" s="7"/>
      <c r="K33" s="7" t="s">
        <v>266</v>
      </c>
      <c r="L33" s="7"/>
      <c r="M33" s="7">
        <v>64</v>
      </c>
      <c r="N33" s="7">
        <v>138</v>
      </c>
      <c r="O33" s="7">
        <v>32</v>
      </c>
      <c r="P33" s="7">
        <v>91</v>
      </c>
      <c r="Q33" s="7">
        <v>13.1</v>
      </c>
      <c r="R33" s="7"/>
      <c r="S33" s="7"/>
      <c r="T33" s="7"/>
      <c r="U33" s="7"/>
      <c r="V33" s="6">
        <v>37.9</v>
      </c>
      <c r="W33" s="6"/>
      <c r="X33" s="6">
        <v>91.4</v>
      </c>
      <c r="Y33" s="6">
        <v>30.7</v>
      </c>
      <c r="Z33" s="7"/>
      <c r="AA33" s="6">
        <v>187</v>
      </c>
      <c r="AB33" s="7">
        <v>1.1200000000000001</v>
      </c>
      <c r="AC33" s="6">
        <v>5.3</v>
      </c>
      <c r="AD33" s="6">
        <v>16.04</v>
      </c>
      <c r="AE33" s="6">
        <v>13.45</v>
      </c>
      <c r="AF33" s="6">
        <v>28.78</v>
      </c>
      <c r="AG33" s="6"/>
      <c r="AH33" s="6">
        <v>40.700000000000003</v>
      </c>
      <c r="AI33" s="6">
        <v>11.4</v>
      </c>
      <c r="AJ33" s="6">
        <v>140.30000000000001</v>
      </c>
      <c r="AK33" s="6">
        <v>3.99</v>
      </c>
      <c r="AL33" s="6">
        <v>107</v>
      </c>
      <c r="AM33" s="6"/>
      <c r="AN33" s="6"/>
      <c r="AO33" s="6"/>
      <c r="AP33" s="6"/>
      <c r="AQ33" s="7"/>
      <c r="AR33" s="7"/>
      <c r="AS33" s="7"/>
      <c r="AT33" s="7"/>
      <c r="AU33" s="7"/>
      <c r="AV33" s="6"/>
      <c r="AW33" s="6"/>
      <c r="AX33" s="6"/>
      <c r="AY33" s="7"/>
      <c r="AZ33" s="7"/>
      <c r="BA33" s="7"/>
      <c r="BB33" s="7"/>
      <c r="BC33" s="6" t="s">
        <v>97</v>
      </c>
      <c r="BD33" s="7" t="s">
        <v>267</v>
      </c>
      <c r="BE33" s="7"/>
      <c r="BF33" s="7"/>
      <c r="BG33" s="8" t="s">
        <v>260</v>
      </c>
      <c r="BH33" s="3" t="s">
        <v>187</v>
      </c>
      <c r="BI33" s="7"/>
      <c r="BJ33" s="7"/>
      <c r="BK33" s="7" t="s">
        <v>268</v>
      </c>
      <c r="BL33" s="7"/>
      <c r="BM33" s="7"/>
      <c r="BN33" s="7"/>
      <c r="BO33" s="7"/>
      <c r="BP33" s="13">
        <v>7050000000</v>
      </c>
      <c r="BQ33" s="13">
        <v>6800000000</v>
      </c>
      <c r="BR33" s="10"/>
      <c r="BS33" s="10"/>
      <c r="BT33" s="10"/>
      <c r="BU33" s="10"/>
      <c r="BV33" s="10"/>
      <c r="BW33" s="10"/>
      <c r="BX33" s="7" t="e">
        <f t="shared" si="0"/>
        <v>#NUM!</v>
      </c>
      <c r="BY33" s="7" t="e">
        <f t="shared" si="1"/>
        <v>#NUM!</v>
      </c>
      <c r="BZ33" s="7">
        <f t="shared" si="2"/>
        <v>1.2052043639481447</v>
      </c>
      <c r="CA33" s="7" t="e">
        <f t="shared" si="3"/>
        <v>#NUM!</v>
      </c>
      <c r="CB33" s="7" t="e">
        <f t="shared" si="4"/>
        <v>#NUM!</v>
      </c>
      <c r="CC33" s="7"/>
      <c r="CD33" s="7"/>
      <c r="CE33" s="12" t="e">
        <f t="shared" si="5"/>
        <v>#NUM!</v>
      </c>
      <c r="CF33" s="7" t="e">
        <f t="shared" si="6"/>
        <v>#NUM!</v>
      </c>
      <c r="CG33" s="7" t="e">
        <f t="shared" si="7"/>
        <v>#NUM!</v>
      </c>
    </row>
    <row r="34" spans="1:85" ht="15.75" x14ac:dyDescent="0.25">
      <c r="A34" s="7">
        <v>33</v>
      </c>
      <c r="B34" s="7" t="s">
        <v>102</v>
      </c>
      <c r="C34" s="7" t="s">
        <v>269</v>
      </c>
      <c r="D34" s="7">
        <v>2006296539</v>
      </c>
      <c r="E34" s="7">
        <v>12183457</v>
      </c>
      <c r="F34" s="7">
        <f>(2015-1939)</f>
        <v>76</v>
      </c>
      <c r="G34" s="7"/>
      <c r="H34" s="7"/>
      <c r="I34" s="7" t="s">
        <v>93</v>
      </c>
      <c r="J34" s="7" t="s">
        <v>93</v>
      </c>
      <c r="K34" s="7" t="s">
        <v>270</v>
      </c>
      <c r="L34" s="7"/>
      <c r="M34" s="7">
        <v>64</v>
      </c>
      <c r="N34" s="7">
        <v>155</v>
      </c>
      <c r="O34" s="7">
        <v>66</v>
      </c>
      <c r="P34" s="7">
        <v>170.48</v>
      </c>
      <c r="Q34" s="7"/>
      <c r="R34" s="7"/>
      <c r="S34" s="7"/>
      <c r="T34" s="7"/>
      <c r="U34" s="7"/>
      <c r="V34" s="6">
        <v>37</v>
      </c>
      <c r="W34" s="6">
        <v>12.5</v>
      </c>
      <c r="X34" s="6">
        <v>89</v>
      </c>
      <c r="Y34" s="6">
        <v>30</v>
      </c>
      <c r="Z34" s="7"/>
      <c r="AA34" s="6">
        <v>239</v>
      </c>
      <c r="AB34" s="7"/>
      <c r="AC34" s="6">
        <v>7.7</v>
      </c>
      <c r="AD34" s="6">
        <v>1.33</v>
      </c>
      <c r="AE34" s="6">
        <v>29</v>
      </c>
      <c r="AF34" s="6">
        <v>62.06</v>
      </c>
      <c r="AG34" s="6"/>
      <c r="AH34" s="6">
        <v>27.8</v>
      </c>
      <c r="AI34" s="6">
        <v>11</v>
      </c>
      <c r="AJ34" s="6">
        <v>145.07</v>
      </c>
      <c r="AK34" s="6">
        <v>4.49</v>
      </c>
      <c r="AL34" s="6">
        <v>113.46</v>
      </c>
      <c r="AM34" s="6">
        <v>83.85</v>
      </c>
      <c r="AN34" s="6">
        <v>20.12</v>
      </c>
      <c r="AO34" s="6">
        <v>21.92</v>
      </c>
      <c r="AP34" s="6">
        <v>15.43</v>
      </c>
      <c r="AQ34" s="7" t="s">
        <v>271</v>
      </c>
      <c r="AR34" s="7"/>
      <c r="AS34" s="7"/>
      <c r="AT34" s="7"/>
      <c r="AU34" s="7"/>
      <c r="AV34" s="6">
        <v>14</v>
      </c>
      <c r="AW34" s="6"/>
      <c r="AX34" s="6">
        <v>5</v>
      </c>
      <c r="AY34" s="7"/>
      <c r="AZ34" s="7"/>
      <c r="BA34" s="7"/>
      <c r="BB34" s="7"/>
      <c r="BC34" s="7" t="s">
        <v>131</v>
      </c>
      <c r="BD34" s="7" t="s">
        <v>272</v>
      </c>
      <c r="BE34" s="7" t="s">
        <v>273</v>
      </c>
      <c r="BF34" s="7"/>
      <c r="BG34" s="8" t="s">
        <v>274</v>
      </c>
      <c r="BH34" s="3" t="s">
        <v>187</v>
      </c>
      <c r="BI34" s="7"/>
      <c r="BJ34" s="7"/>
      <c r="BK34" s="7" t="s">
        <v>268</v>
      </c>
      <c r="BL34" s="7"/>
      <c r="BM34" s="7"/>
      <c r="BN34" s="7"/>
      <c r="BO34" s="7"/>
      <c r="BP34" s="7"/>
      <c r="BQ34" s="7"/>
      <c r="BR34" s="10"/>
      <c r="BS34" s="10"/>
      <c r="BT34" s="10"/>
      <c r="BU34" s="10"/>
      <c r="BV34" s="10"/>
      <c r="BW34" s="10"/>
      <c r="BX34" s="7" t="e">
        <f t="shared" si="0"/>
        <v>#NUM!</v>
      </c>
      <c r="BY34" s="7" t="e">
        <f t="shared" si="1"/>
        <v>#NUM!</v>
      </c>
      <c r="BZ34" s="7">
        <f t="shared" si="2"/>
        <v>0.12385164096708581</v>
      </c>
      <c r="CA34" s="7" t="e">
        <f t="shared" si="3"/>
        <v>#NUM!</v>
      </c>
      <c r="CB34" s="7" t="e">
        <f t="shared" si="4"/>
        <v>#NUM!</v>
      </c>
      <c r="CC34" s="7"/>
      <c r="CD34" s="7"/>
      <c r="CE34" s="12" t="e">
        <f t="shared" si="5"/>
        <v>#NUM!</v>
      </c>
      <c r="CF34" s="7" t="e">
        <f t="shared" si="6"/>
        <v>#NUM!</v>
      </c>
      <c r="CG34" s="7" t="e">
        <f t="shared" si="7"/>
        <v>#NUM!</v>
      </c>
    </row>
    <row r="35" spans="1:85" x14ac:dyDescent="0.25">
      <c r="A35" s="7">
        <v>34</v>
      </c>
      <c r="B35" s="7" t="s">
        <v>102</v>
      </c>
      <c r="C35" s="7">
        <v>97795518</v>
      </c>
      <c r="D35" s="7">
        <v>2013440164</v>
      </c>
      <c r="E35" s="7">
        <v>12183481</v>
      </c>
      <c r="F35" s="7">
        <f>(2015-1944)</f>
        <v>71</v>
      </c>
      <c r="G35" s="7">
        <v>71</v>
      </c>
      <c r="H35" s="7">
        <v>164</v>
      </c>
      <c r="I35" s="7" t="s">
        <v>93</v>
      </c>
      <c r="J35" s="7" t="s">
        <v>93</v>
      </c>
      <c r="K35" s="7" t="s">
        <v>275</v>
      </c>
      <c r="L35" s="7" t="s">
        <v>95</v>
      </c>
      <c r="M35" s="7">
        <v>69</v>
      </c>
      <c r="N35" s="7">
        <v>139</v>
      </c>
      <c r="O35" s="7">
        <v>69</v>
      </c>
      <c r="P35" s="7">
        <v>201.05</v>
      </c>
      <c r="Q35" s="7">
        <v>7.8</v>
      </c>
      <c r="R35" s="7">
        <v>116</v>
      </c>
      <c r="S35" s="7">
        <v>96</v>
      </c>
      <c r="T35" s="7">
        <v>59</v>
      </c>
      <c r="U35" s="7">
        <v>39</v>
      </c>
      <c r="V35" s="7">
        <v>43</v>
      </c>
      <c r="W35" s="7">
        <v>14.4</v>
      </c>
      <c r="X35" s="7">
        <v>90.1</v>
      </c>
      <c r="Y35" s="7">
        <v>29.9</v>
      </c>
      <c r="Z35" s="7">
        <v>5</v>
      </c>
      <c r="AA35" s="7">
        <v>206</v>
      </c>
      <c r="AB35" s="7"/>
      <c r="AC35" s="7">
        <v>9.3000000000000007</v>
      </c>
      <c r="AD35" s="6">
        <v>1.04</v>
      </c>
      <c r="AE35" s="7">
        <v>15.84</v>
      </c>
      <c r="AF35" s="7">
        <v>33.9</v>
      </c>
      <c r="AG35" s="7">
        <v>1.03</v>
      </c>
      <c r="AH35" s="7"/>
      <c r="AI35" s="7"/>
      <c r="AJ35" s="7">
        <v>144.21</v>
      </c>
      <c r="AK35" s="7">
        <v>5.1100000000000003</v>
      </c>
      <c r="AL35" s="7">
        <v>105.53</v>
      </c>
      <c r="AM35" s="7">
        <v>85.29</v>
      </c>
      <c r="AN35" s="7">
        <v>31.96</v>
      </c>
      <c r="AO35" s="7">
        <v>16.66</v>
      </c>
      <c r="AP35" s="7">
        <v>17.239999999999998</v>
      </c>
      <c r="AQ35" s="7" t="s">
        <v>276</v>
      </c>
      <c r="AR35" s="7" t="s">
        <v>277</v>
      </c>
      <c r="AS35" s="7" t="s">
        <v>278</v>
      </c>
      <c r="AT35" s="7"/>
      <c r="AU35" s="7" t="s">
        <v>279</v>
      </c>
      <c r="AV35" s="6">
        <v>15</v>
      </c>
      <c r="AW35" s="6">
        <v>4</v>
      </c>
      <c r="AX35" s="7">
        <v>4</v>
      </c>
      <c r="AY35" s="7">
        <v>0</v>
      </c>
      <c r="AZ35" s="7">
        <v>2</v>
      </c>
      <c r="BA35" s="7">
        <v>0</v>
      </c>
      <c r="BB35" s="7">
        <v>2</v>
      </c>
      <c r="BC35" s="6" t="s">
        <v>84</v>
      </c>
      <c r="BD35" s="7" t="s">
        <v>242</v>
      </c>
      <c r="BE35" s="7" t="s">
        <v>107</v>
      </c>
      <c r="BF35" s="7" t="s">
        <v>280</v>
      </c>
      <c r="BG35" s="8" t="s">
        <v>281</v>
      </c>
      <c r="BH35" s="7" t="s">
        <v>101</v>
      </c>
      <c r="BI35" s="7"/>
      <c r="BJ35" s="7"/>
      <c r="BK35" s="7"/>
      <c r="BL35" s="7"/>
      <c r="BM35" s="7" t="s">
        <v>282</v>
      </c>
      <c r="BN35" s="4" t="s">
        <v>95</v>
      </c>
      <c r="BO35" s="7"/>
      <c r="BP35" s="7"/>
      <c r="BQ35" s="7"/>
      <c r="BR35" s="10"/>
      <c r="BS35" s="10"/>
      <c r="BT35" s="10"/>
      <c r="BU35" s="10"/>
      <c r="BV35" s="10"/>
      <c r="BW35" s="10"/>
      <c r="BX35" s="11" t="e">
        <f t="shared" si="0"/>
        <v>#NUM!</v>
      </c>
      <c r="BY35" s="11" t="e">
        <f t="shared" si="1"/>
        <v>#NUM!</v>
      </c>
      <c r="BZ35" s="11">
        <f t="shared" si="2"/>
        <v>1.703333929878037E-2</v>
      </c>
      <c r="CA35" s="11" t="e">
        <f t="shared" si="3"/>
        <v>#NUM!</v>
      </c>
      <c r="CB35" s="11" t="e">
        <f t="shared" si="4"/>
        <v>#NUM!</v>
      </c>
      <c r="CC35" s="7">
        <v>34.1384176856401</v>
      </c>
      <c r="CD35" s="7">
        <v>0.30251123409027042</v>
      </c>
      <c r="CE35" s="12">
        <f t="shared" si="5"/>
        <v>-0.51925849270466673</v>
      </c>
      <c r="CF35" s="7" t="e">
        <f t="shared" si="6"/>
        <v>#NUM!</v>
      </c>
      <c r="CG35" s="7" t="e">
        <f t="shared" si="7"/>
        <v>#NUM!</v>
      </c>
    </row>
    <row r="36" spans="1:85" ht="15.75" x14ac:dyDescent="0.25">
      <c r="A36" s="7">
        <v>35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6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6"/>
      <c r="AW36" s="6"/>
      <c r="AX36" s="7"/>
      <c r="AY36" s="7"/>
      <c r="AZ36" s="7"/>
      <c r="BA36" s="7"/>
      <c r="BB36" s="7"/>
      <c r="BC36" s="7" t="s">
        <v>131</v>
      </c>
      <c r="BD36" s="7"/>
      <c r="BE36" s="7"/>
      <c r="BF36" s="7"/>
      <c r="BG36" s="8"/>
      <c r="BH36" s="3" t="s">
        <v>187</v>
      </c>
      <c r="BI36" s="7"/>
      <c r="BJ36" s="7"/>
      <c r="BK36" s="7"/>
      <c r="BL36" s="7"/>
      <c r="BM36" s="7" t="s">
        <v>283</v>
      </c>
      <c r="BN36" s="7"/>
      <c r="BO36" s="7"/>
      <c r="BP36" s="7"/>
      <c r="BQ36" s="7"/>
      <c r="BR36" s="10"/>
      <c r="BS36" s="10"/>
      <c r="BT36" s="10"/>
      <c r="BU36" s="10"/>
      <c r="BV36" s="10"/>
      <c r="BW36" s="10"/>
      <c r="BX36" s="7" t="e">
        <f t="shared" si="0"/>
        <v>#NUM!</v>
      </c>
      <c r="BY36" s="7" t="e">
        <f t="shared" si="1"/>
        <v>#NUM!</v>
      </c>
      <c r="BZ36" s="7" t="e">
        <f t="shared" si="2"/>
        <v>#NUM!</v>
      </c>
      <c r="CA36" s="7" t="e">
        <f t="shared" si="3"/>
        <v>#NUM!</v>
      </c>
      <c r="CB36" s="7" t="e">
        <f t="shared" si="4"/>
        <v>#NUM!</v>
      </c>
      <c r="CC36" s="7"/>
      <c r="CD36" s="7"/>
      <c r="CE36" s="12" t="e">
        <f t="shared" si="5"/>
        <v>#NUM!</v>
      </c>
      <c r="CF36" s="7" t="e">
        <f t="shared" si="6"/>
        <v>#NUM!</v>
      </c>
      <c r="CG36" s="7" t="e">
        <f t="shared" si="7"/>
        <v>#NUM!</v>
      </c>
    </row>
    <row r="37" spans="1:85" x14ac:dyDescent="0.25">
      <c r="A37" s="7">
        <v>36</v>
      </c>
      <c r="B37" s="7" t="s">
        <v>102</v>
      </c>
      <c r="C37" s="7" t="s">
        <v>284</v>
      </c>
      <c r="D37" s="7">
        <v>2000165080</v>
      </c>
      <c r="E37" s="7">
        <v>12192394</v>
      </c>
      <c r="F37" s="7">
        <v>73</v>
      </c>
      <c r="G37" s="7"/>
      <c r="H37" s="7"/>
      <c r="I37" s="7" t="s">
        <v>93</v>
      </c>
      <c r="J37" s="7"/>
      <c r="K37" s="7"/>
      <c r="L37" s="7"/>
      <c r="M37" s="7">
        <v>107</v>
      </c>
      <c r="N37" s="7">
        <v>186</v>
      </c>
      <c r="O37" s="7">
        <v>125</v>
      </c>
      <c r="P37" s="7">
        <v>132.88</v>
      </c>
      <c r="Q37" s="7"/>
      <c r="R37" s="7">
        <v>108</v>
      </c>
      <c r="S37" s="7">
        <v>147</v>
      </c>
      <c r="T37" s="7">
        <v>62</v>
      </c>
      <c r="U37" s="7">
        <v>18</v>
      </c>
      <c r="V37" s="7">
        <v>51.4</v>
      </c>
      <c r="W37" s="7">
        <v>17.8</v>
      </c>
      <c r="X37" s="7">
        <v>84.4</v>
      </c>
      <c r="Y37" s="7">
        <v>29.2</v>
      </c>
      <c r="Z37" s="7"/>
      <c r="AA37" s="7">
        <v>282</v>
      </c>
      <c r="AB37" s="7">
        <v>1.3</v>
      </c>
      <c r="AC37" s="7">
        <v>10.6</v>
      </c>
      <c r="AD37" s="6"/>
      <c r="AE37" s="7">
        <v>14.61</v>
      </c>
      <c r="AF37" s="7">
        <v>31.27</v>
      </c>
      <c r="AG37" s="7">
        <v>0.87</v>
      </c>
      <c r="AH37" s="7">
        <v>32.799999999999997</v>
      </c>
      <c r="AI37" s="7">
        <v>13.2</v>
      </c>
      <c r="AJ37" s="7">
        <v>137.37</v>
      </c>
      <c r="AK37" s="7">
        <v>3.78</v>
      </c>
      <c r="AL37" s="7">
        <v>102.98</v>
      </c>
      <c r="AM37" s="7">
        <v>73.819999999999993</v>
      </c>
      <c r="AN37" s="7">
        <v>21.1</v>
      </c>
      <c r="AO37" s="7">
        <v>37.549999999999997</v>
      </c>
      <c r="AP37" s="7">
        <v>25.47</v>
      </c>
      <c r="AQ37" s="7" t="s">
        <v>285</v>
      </c>
      <c r="AR37" s="7" t="s">
        <v>286</v>
      </c>
      <c r="AS37" s="7" t="s">
        <v>287</v>
      </c>
      <c r="AT37" s="7"/>
      <c r="AU37" s="7"/>
      <c r="AV37" s="6"/>
      <c r="AW37" s="6">
        <v>2</v>
      </c>
      <c r="AX37" s="7">
        <v>4</v>
      </c>
      <c r="AY37" s="7">
        <v>0</v>
      </c>
      <c r="AZ37" s="7">
        <v>0</v>
      </c>
      <c r="BA37" s="7">
        <v>0</v>
      </c>
      <c r="BB37" s="7">
        <v>0</v>
      </c>
      <c r="BC37" s="6" t="s">
        <v>84</v>
      </c>
      <c r="BD37" s="7" t="s">
        <v>288</v>
      </c>
      <c r="BE37" s="7" t="s">
        <v>289</v>
      </c>
      <c r="BF37" s="7" t="s">
        <v>290</v>
      </c>
      <c r="BG37" s="8">
        <v>42206</v>
      </c>
      <c r="BH37" s="7" t="s">
        <v>101</v>
      </c>
      <c r="BI37" s="7"/>
      <c r="BJ37" s="7"/>
      <c r="BK37" s="7"/>
      <c r="BL37" s="7"/>
      <c r="BM37" s="7" t="s">
        <v>291</v>
      </c>
      <c r="BN37" s="4" t="s">
        <v>93</v>
      </c>
      <c r="BO37" s="7" t="s">
        <v>121</v>
      </c>
      <c r="BP37" s="7"/>
      <c r="BQ37" s="7"/>
      <c r="BR37" s="10">
        <v>36.276045575699001</v>
      </c>
      <c r="BS37" s="10">
        <v>33.282389628432718</v>
      </c>
      <c r="BT37" s="10">
        <v>34.779217602065856</v>
      </c>
      <c r="BU37" s="10">
        <v>9.2238630614849111</v>
      </c>
      <c r="BV37" s="10">
        <v>8.2212689615596624</v>
      </c>
      <c r="BW37" s="10">
        <v>8.7225660115222858</v>
      </c>
      <c r="BX37" s="11">
        <f t="shared" si="0"/>
        <v>1.5413198078297927</v>
      </c>
      <c r="BY37" s="11">
        <f t="shared" si="1"/>
        <v>0.94064426483054009</v>
      </c>
      <c r="BZ37" s="11" t="e">
        <f t="shared" si="2"/>
        <v>#NUM!</v>
      </c>
      <c r="CA37" s="11" t="e">
        <f t="shared" si="3"/>
        <v>#NUM!</v>
      </c>
      <c r="CB37" s="11" t="e">
        <f t="shared" si="4"/>
        <v>#NUM!</v>
      </c>
      <c r="CC37" s="1">
        <v>63.357695358048403</v>
      </c>
      <c r="CD37" s="7">
        <v>0.58209403125831927</v>
      </c>
      <c r="CE37" s="12">
        <f t="shared" si="5"/>
        <v>-0.23500685391021622</v>
      </c>
      <c r="CF37" s="7">
        <f t="shared" si="6"/>
        <v>-0.15247118262958698</v>
      </c>
      <c r="CG37" s="7">
        <f t="shared" si="7"/>
        <v>-0.24983605672921785</v>
      </c>
    </row>
    <row r="38" spans="1:85" x14ac:dyDescent="0.25">
      <c r="A38" s="7">
        <v>37</v>
      </c>
      <c r="B38" s="7" t="s">
        <v>102</v>
      </c>
      <c r="C38" s="7" t="s">
        <v>292</v>
      </c>
      <c r="D38" s="7">
        <v>2005272962</v>
      </c>
      <c r="E38" s="7">
        <v>12184066</v>
      </c>
      <c r="F38" s="7">
        <v>85</v>
      </c>
      <c r="G38" s="7"/>
      <c r="H38" s="7"/>
      <c r="I38" s="7"/>
      <c r="J38" s="7"/>
      <c r="K38" s="7"/>
      <c r="L38" s="7"/>
      <c r="M38" s="7"/>
      <c r="N38" s="7">
        <v>130</v>
      </c>
      <c r="O38" s="7">
        <v>76</v>
      </c>
      <c r="P38" s="7">
        <v>167.47</v>
      </c>
      <c r="Q38" s="7">
        <v>5.7</v>
      </c>
      <c r="R38" s="7">
        <v>108</v>
      </c>
      <c r="S38" s="7">
        <v>57</v>
      </c>
      <c r="T38" s="7">
        <v>60</v>
      </c>
      <c r="U38" s="7">
        <v>36</v>
      </c>
      <c r="V38" s="7">
        <v>42.1</v>
      </c>
      <c r="W38" s="7">
        <v>14.1</v>
      </c>
      <c r="X38" s="7">
        <v>98.2</v>
      </c>
      <c r="Y38" s="7">
        <v>33</v>
      </c>
      <c r="Z38" s="7"/>
      <c r="AA38" s="7">
        <v>211</v>
      </c>
      <c r="AB38" s="7">
        <v>1.26</v>
      </c>
      <c r="AC38" s="7">
        <v>11.8</v>
      </c>
      <c r="AD38" s="7">
        <v>2.86</v>
      </c>
      <c r="AE38" s="7">
        <v>36.19</v>
      </c>
      <c r="AF38" s="7">
        <v>77.45</v>
      </c>
      <c r="AG38" s="7">
        <v>1.86</v>
      </c>
      <c r="AH38" s="7">
        <v>51</v>
      </c>
      <c r="AI38" s="7">
        <v>12.8</v>
      </c>
      <c r="AJ38" s="7">
        <v>141.91999999999999</v>
      </c>
      <c r="AK38" s="7">
        <v>4.1399999999999997</v>
      </c>
      <c r="AL38" s="7">
        <v>108.48</v>
      </c>
      <c r="AM38" s="7">
        <v>67.150000000000006</v>
      </c>
      <c r="AN38" s="7">
        <v>27.15</v>
      </c>
      <c r="AO38" s="7">
        <v>26.88</v>
      </c>
      <c r="AP38" s="7">
        <v>23.87</v>
      </c>
      <c r="AQ38" s="7" t="s">
        <v>293</v>
      </c>
      <c r="AR38" s="7" t="s">
        <v>294</v>
      </c>
      <c r="AS38" s="7"/>
      <c r="AT38" s="7"/>
      <c r="AU38" s="7"/>
      <c r="AV38" s="6">
        <v>11</v>
      </c>
      <c r="AW38" s="6"/>
      <c r="AX38" s="7">
        <v>5</v>
      </c>
      <c r="AY38" s="7"/>
      <c r="AZ38" s="7"/>
      <c r="BA38" s="7">
        <v>12</v>
      </c>
      <c r="BB38" s="7">
        <v>5</v>
      </c>
      <c r="BC38" s="6" t="s">
        <v>84</v>
      </c>
      <c r="BD38" s="7" t="s">
        <v>295</v>
      </c>
      <c r="BE38" s="7" t="s">
        <v>146</v>
      </c>
      <c r="BF38" s="7" t="s">
        <v>296</v>
      </c>
      <c r="BG38" s="8">
        <v>42204</v>
      </c>
      <c r="BH38" s="7" t="s">
        <v>101</v>
      </c>
      <c r="BI38" s="7"/>
      <c r="BJ38" s="7"/>
      <c r="BK38" s="7"/>
      <c r="BL38" s="7"/>
      <c r="BM38" s="7" t="s">
        <v>297</v>
      </c>
      <c r="BN38" s="4" t="s">
        <v>93</v>
      </c>
      <c r="BO38" s="7" t="s">
        <v>90</v>
      </c>
      <c r="BP38" s="7"/>
      <c r="BQ38" s="7"/>
      <c r="BR38" s="10">
        <v>422.79547092771963</v>
      </c>
      <c r="BS38" s="10">
        <v>392.80229165873368</v>
      </c>
      <c r="BT38" s="10">
        <v>407.79888129322666</v>
      </c>
      <c r="BU38" s="10">
        <v>44.796570528429619</v>
      </c>
      <c r="BV38" s="10">
        <v>47.196385613802327</v>
      </c>
      <c r="BW38" s="10">
        <v>45.996478071115973</v>
      </c>
      <c r="BX38" s="11">
        <f t="shared" si="0"/>
        <v>2.6104460300521142</v>
      </c>
      <c r="BY38" s="11">
        <f t="shared" si="1"/>
        <v>1.6627245792285932</v>
      </c>
      <c r="BZ38" s="11">
        <f t="shared" si="2"/>
        <v>0.456366033129043</v>
      </c>
      <c r="CA38" s="11">
        <f t="shared" si="3"/>
        <v>0.17482301027304986</v>
      </c>
      <c r="CB38" s="11">
        <f t="shared" si="4"/>
        <v>0.27446880790128819</v>
      </c>
      <c r="CC38" s="1">
        <v>41.744564650413203</v>
      </c>
      <c r="CD38" s="7">
        <v>0.39424906690287881</v>
      </c>
      <c r="CE38" s="12">
        <f t="shared" si="5"/>
        <v>-0.40422932587327731</v>
      </c>
      <c r="CF38" s="7">
        <f t="shared" si="6"/>
        <v>-0.15485067349398807</v>
      </c>
      <c r="CG38" s="7">
        <f t="shared" si="7"/>
        <v>-0.24311261824301414</v>
      </c>
    </row>
    <row r="39" spans="1:85" ht="15.75" x14ac:dyDescent="0.25">
      <c r="A39" s="7">
        <v>38</v>
      </c>
      <c r="B39" s="7" t="s">
        <v>298</v>
      </c>
      <c r="C39" s="7" t="s">
        <v>299</v>
      </c>
      <c r="D39" s="7">
        <v>98076999</v>
      </c>
      <c r="E39" s="7">
        <v>12202287</v>
      </c>
      <c r="F39" s="7">
        <v>83</v>
      </c>
      <c r="G39" s="7"/>
      <c r="H39" s="7"/>
      <c r="I39" s="7" t="s">
        <v>93</v>
      </c>
      <c r="J39" s="7" t="s">
        <v>93</v>
      </c>
      <c r="K39" s="3" t="s">
        <v>300</v>
      </c>
      <c r="L39" s="7"/>
      <c r="M39" s="7">
        <v>70</v>
      </c>
      <c r="N39" s="7">
        <v>136</v>
      </c>
      <c r="O39" s="7">
        <v>93</v>
      </c>
      <c r="P39" s="7">
        <v>102.87</v>
      </c>
      <c r="Q39" s="7"/>
      <c r="R39" s="7"/>
      <c r="S39" s="7"/>
      <c r="T39" s="7"/>
      <c r="U39" s="7"/>
      <c r="V39" s="6">
        <v>30.2</v>
      </c>
      <c r="W39" s="6">
        <v>10.3</v>
      </c>
      <c r="X39" s="6">
        <v>85.5</v>
      </c>
      <c r="Y39" s="6">
        <v>29.2</v>
      </c>
      <c r="Z39" s="6">
        <v>37</v>
      </c>
      <c r="AA39" s="6">
        <v>168</v>
      </c>
      <c r="AB39" s="6">
        <v>1.27</v>
      </c>
      <c r="AC39" s="6">
        <v>7.9</v>
      </c>
      <c r="AD39" s="6">
        <v>7.01</v>
      </c>
      <c r="AE39" s="6">
        <v>27.59</v>
      </c>
      <c r="AF39" s="6">
        <v>59.04</v>
      </c>
      <c r="AG39" s="6">
        <v>0.88</v>
      </c>
      <c r="AH39" s="6"/>
      <c r="AI39" s="6">
        <v>13.9</v>
      </c>
      <c r="AJ39" s="6">
        <v>139.04</v>
      </c>
      <c r="AK39" s="6">
        <v>4.5</v>
      </c>
      <c r="AL39" s="6">
        <v>107</v>
      </c>
      <c r="AM39" s="6">
        <v>201.81</v>
      </c>
      <c r="AN39" s="6">
        <v>63.07</v>
      </c>
      <c r="AO39" s="6">
        <v>17.09</v>
      </c>
      <c r="AP39" s="6">
        <v>22.11</v>
      </c>
      <c r="AQ39" s="7"/>
      <c r="AR39" s="7" t="s">
        <v>301</v>
      </c>
      <c r="AS39" s="7"/>
      <c r="AT39" s="7"/>
      <c r="AU39" s="7"/>
      <c r="AV39" s="6">
        <v>15</v>
      </c>
      <c r="AW39" s="6">
        <v>5</v>
      </c>
      <c r="AX39" s="6">
        <v>4</v>
      </c>
      <c r="AY39" s="6">
        <v>2</v>
      </c>
      <c r="AZ39" s="6">
        <v>4</v>
      </c>
      <c r="BA39" s="6"/>
      <c r="BB39" s="6"/>
      <c r="BC39" s="7" t="s">
        <v>131</v>
      </c>
      <c r="BD39" s="7" t="s">
        <v>302</v>
      </c>
      <c r="BE39" s="7"/>
      <c r="BF39" s="7"/>
      <c r="BG39" s="8"/>
      <c r="BH39" s="7" t="s">
        <v>101</v>
      </c>
      <c r="BI39" s="7"/>
      <c r="BJ39" s="7"/>
      <c r="BK39" s="7"/>
      <c r="BL39" s="7"/>
      <c r="BM39" s="7"/>
      <c r="BN39" s="7"/>
      <c r="BO39" s="7"/>
      <c r="BP39" s="7"/>
      <c r="BQ39" s="7"/>
      <c r="BR39" s="10"/>
      <c r="BS39" s="10"/>
      <c r="BT39" s="10"/>
      <c r="BU39" s="10"/>
      <c r="BV39" s="10"/>
      <c r="BW39" s="10"/>
      <c r="BX39" s="7" t="e">
        <f t="shared" si="0"/>
        <v>#NUM!</v>
      </c>
      <c r="BY39" s="7" t="e">
        <f t="shared" si="1"/>
        <v>#NUM!</v>
      </c>
      <c r="BZ39" s="7">
        <f t="shared" si="2"/>
        <v>0.84571801796665869</v>
      </c>
      <c r="CA39" s="7" t="e">
        <f t="shared" si="3"/>
        <v>#NUM!</v>
      </c>
      <c r="CB39" s="7" t="e">
        <f t="shared" si="4"/>
        <v>#NUM!</v>
      </c>
      <c r="CC39" s="1"/>
      <c r="CD39" s="7"/>
      <c r="CE39" s="12" t="e">
        <f t="shared" si="5"/>
        <v>#NUM!</v>
      </c>
      <c r="CF39" s="7" t="e">
        <f t="shared" si="6"/>
        <v>#NUM!</v>
      </c>
      <c r="CG39" s="7" t="e">
        <f t="shared" si="7"/>
        <v>#NUM!</v>
      </c>
    </row>
    <row r="40" spans="1:85" x14ac:dyDescent="0.25">
      <c r="A40" s="7">
        <v>39</v>
      </c>
      <c r="B40" s="7" t="s">
        <v>102</v>
      </c>
      <c r="C40" s="7" t="s">
        <v>303</v>
      </c>
      <c r="D40" s="7">
        <v>2000157183</v>
      </c>
      <c r="E40" s="7">
        <v>12199306</v>
      </c>
      <c r="F40" s="7">
        <v>62</v>
      </c>
      <c r="G40" s="7"/>
      <c r="H40" s="7"/>
      <c r="I40" s="7"/>
      <c r="J40" s="7"/>
      <c r="K40" s="7"/>
      <c r="L40" s="7"/>
      <c r="M40" s="7">
        <v>91</v>
      </c>
      <c r="N40" s="7">
        <v>141</v>
      </c>
      <c r="O40" s="7">
        <v>101</v>
      </c>
      <c r="P40" s="7">
        <v>95.75</v>
      </c>
      <c r="Q40" s="7">
        <v>6.6</v>
      </c>
      <c r="R40" s="7">
        <v>172</v>
      </c>
      <c r="S40" s="7">
        <v>75</v>
      </c>
      <c r="T40" s="7">
        <v>100</v>
      </c>
      <c r="U40" s="7">
        <v>58</v>
      </c>
      <c r="V40" s="7">
        <v>39</v>
      </c>
      <c r="W40" s="7">
        <v>13.4</v>
      </c>
      <c r="X40" s="7">
        <v>95.1</v>
      </c>
      <c r="Y40" s="7">
        <v>32.5</v>
      </c>
      <c r="Z40" s="7">
        <v>18</v>
      </c>
      <c r="AA40" s="7">
        <v>322</v>
      </c>
      <c r="AB40" s="7">
        <v>1</v>
      </c>
      <c r="AC40" s="7">
        <v>7.9</v>
      </c>
      <c r="AD40" s="7">
        <v>3.1</v>
      </c>
      <c r="AE40" s="7">
        <v>16.7</v>
      </c>
      <c r="AF40" s="7">
        <v>35.74</v>
      </c>
      <c r="AG40" s="7">
        <v>0.64</v>
      </c>
      <c r="AH40" s="7">
        <v>29.3</v>
      </c>
      <c r="AI40" s="7">
        <v>10.199999999999999</v>
      </c>
      <c r="AJ40" s="7">
        <v>139.05000000000001</v>
      </c>
      <c r="AK40" s="7">
        <v>4.0999999999999996</v>
      </c>
      <c r="AL40" s="7">
        <v>107.39</v>
      </c>
      <c r="AM40" s="7">
        <v>80.95</v>
      </c>
      <c r="AN40" s="7">
        <v>20</v>
      </c>
      <c r="AO40" s="7">
        <v>17.7</v>
      </c>
      <c r="AP40" s="7">
        <v>23.13</v>
      </c>
      <c r="AQ40" s="7" t="s">
        <v>304</v>
      </c>
      <c r="AR40" s="7"/>
      <c r="AS40" s="7"/>
      <c r="AT40" s="7"/>
      <c r="AU40" s="7"/>
      <c r="AV40" s="6"/>
      <c r="AW40" s="6">
        <v>6</v>
      </c>
      <c r="AX40" s="7">
        <v>4</v>
      </c>
      <c r="AY40" s="7">
        <v>0</v>
      </c>
      <c r="AZ40" s="7">
        <v>1</v>
      </c>
      <c r="BA40" s="7">
        <v>0</v>
      </c>
      <c r="BB40" s="7">
        <v>1</v>
      </c>
      <c r="BC40" s="6" t="s">
        <v>97</v>
      </c>
      <c r="BD40" s="7" t="s">
        <v>305</v>
      </c>
      <c r="BE40" s="7" t="s">
        <v>306</v>
      </c>
      <c r="BF40" s="7"/>
      <c r="BG40" s="8"/>
      <c r="BH40" s="7" t="s">
        <v>101</v>
      </c>
      <c r="BI40" s="7"/>
      <c r="BJ40" s="7"/>
      <c r="BK40" s="7"/>
      <c r="BL40" s="7"/>
      <c r="BM40" s="7"/>
      <c r="BN40" s="7"/>
      <c r="BO40" s="7"/>
      <c r="BP40" s="7"/>
      <c r="BQ40" s="7"/>
      <c r="BR40" s="10">
        <v>60.336516656107015</v>
      </c>
      <c r="BS40" s="10">
        <v>55.346977533755783</v>
      </c>
      <c r="BT40" s="10">
        <v>57.841747094931399</v>
      </c>
      <c r="BU40" s="10">
        <v>6.4179907444766222</v>
      </c>
      <c r="BV40" s="10">
        <v>7.9961852106232181</v>
      </c>
      <c r="BW40" s="10">
        <v>7.2070879775499197</v>
      </c>
      <c r="BX40" s="11">
        <f t="shared" si="0"/>
        <v>1.7622414022364912</v>
      </c>
      <c r="BY40" s="11">
        <f t="shared" si="1"/>
        <v>0.85775982356232217</v>
      </c>
      <c r="BZ40" s="11">
        <f t="shared" si="2"/>
        <v>0.49136169383427269</v>
      </c>
      <c r="CA40" s="11">
        <f t="shared" si="3"/>
        <v>0.27882768683715919</v>
      </c>
      <c r="CB40" s="11">
        <f t="shared" si="4"/>
        <v>0.57284298044366477</v>
      </c>
      <c r="CC40" s="1">
        <v>2.8099982414887799</v>
      </c>
      <c r="CD40" s="7">
        <v>2.7072882245897812E-2</v>
      </c>
      <c r="CE40" s="12">
        <f t="shared" si="5"/>
        <v>-1.5674655057051237</v>
      </c>
      <c r="CF40" s="7">
        <f t="shared" si="6"/>
        <v>-0.88947263622102279</v>
      </c>
      <c r="CG40" s="7">
        <f t="shared" si="7"/>
        <v>-1.82739440883971</v>
      </c>
    </row>
    <row r="41" spans="1:85" x14ac:dyDescent="0.25">
      <c r="A41" s="7">
        <v>40</v>
      </c>
      <c r="B41" s="7" t="s">
        <v>102</v>
      </c>
      <c r="C41" s="7" t="s">
        <v>307</v>
      </c>
      <c r="D41" s="7">
        <v>2002194864</v>
      </c>
      <c r="E41" s="7">
        <v>12213770</v>
      </c>
      <c r="F41" s="7">
        <v>73</v>
      </c>
      <c r="G41" s="7"/>
      <c r="H41" s="7"/>
      <c r="I41" s="7" t="s">
        <v>93</v>
      </c>
      <c r="J41" s="7" t="s">
        <v>93</v>
      </c>
      <c r="K41" s="7" t="s">
        <v>308</v>
      </c>
      <c r="L41" s="7"/>
      <c r="M41" s="7"/>
      <c r="N41" s="7">
        <v>163</v>
      </c>
      <c r="O41" s="7">
        <v>113</v>
      </c>
      <c r="P41" s="7">
        <v>84</v>
      </c>
      <c r="Q41" s="7">
        <v>11.6</v>
      </c>
      <c r="R41" s="7">
        <v>164</v>
      </c>
      <c r="S41" s="7">
        <v>183</v>
      </c>
      <c r="T41" s="7">
        <v>96</v>
      </c>
      <c r="U41" s="7">
        <v>31</v>
      </c>
      <c r="V41" s="7">
        <v>41.8</v>
      </c>
      <c r="W41" s="7">
        <v>14.2</v>
      </c>
      <c r="X41" s="7">
        <v>87.4</v>
      </c>
      <c r="Y41" s="7">
        <v>29.8</v>
      </c>
      <c r="Z41" s="7"/>
      <c r="AA41" s="7">
        <v>212</v>
      </c>
      <c r="AB41" s="7">
        <v>1.01</v>
      </c>
      <c r="AC41" s="7">
        <v>11.7</v>
      </c>
      <c r="AD41" s="7">
        <v>0.36</v>
      </c>
      <c r="AE41" s="7">
        <v>17.399999999999999</v>
      </c>
      <c r="AF41" s="7">
        <v>37.24</v>
      </c>
      <c r="AG41" s="7">
        <v>1.17</v>
      </c>
      <c r="AH41" s="7">
        <v>27.3</v>
      </c>
      <c r="AI41" s="7">
        <v>10.3</v>
      </c>
      <c r="AJ41" s="7">
        <v>141.13999999999999</v>
      </c>
      <c r="AK41" s="7">
        <v>3.7</v>
      </c>
      <c r="AL41" s="7">
        <v>110.02</v>
      </c>
      <c r="AM41" s="7">
        <v>62.02</v>
      </c>
      <c r="AN41" s="7">
        <v>24.93</v>
      </c>
      <c r="AO41" s="7">
        <v>12.79</v>
      </c>
      <c r="AP41" s="7">
        <v>14.35</v>
      </c>
      <c r="AQ41" s="7"/>
      <c r="AR41" s="7" t="s">
        <v>309</v>
      </c>
      <c r="AS41" s="7" t="s">
        <v>310</v>
      </c>
      <c r="AT41" s="7"/>
      <c r="AU41" s="7"/>
      <c r="AV41" s="6">
        <v>15</v>
      </c>
      <c r="AW41" s="6">
        <v>4</v>
      </c>
      <c r="AX41" s="7">
        <v>3</v>
      </c>
      <c r="AY41" s="7">
        <v>1</v>
      </c>
      <c r="AZ41" s="7">
        <v>1</v>
      </c>
      <c r="BA41" s="7">
        <v>0</v>
      </c>
      <c r="BB41" s="7">
        <v>0</v>
      </c>
      <c r="BC41" s="6" t="s">
        <v>97</v>
      </c>
      <c r="BD41" s="7" t="s">
        <v>311</v>
      </c>
      <c r="BE41" s="7"/>
      <c r="BF41" s="7"/>
      <c r="BG41" s="8">
        <v>42215</v>
      </c>
      <c r="BH41" s="7" t="s">
        <v>101</v>
      </c>
      <c r="BI41" s="7"/>
      <c r="BJ41" s="7"/>
      <c r="BK41" s="7"/>
      <c r="BL41" s="7"/>
      <c r="BM41" s="7"/>
      <c r="BN41" s="7"/>
      <c r="BO41" s="7"/>
      <c r="BP41" s="13">
        <v>414000000</v>
      </c>
      <c r="BQ41" s="13">
        <v>400000000</v>
      </c>
      <c r="BR41" s="10">
        <v>52.976336423016669</v>
      </c>
      <c r="BS41" s="10">
        <v>34.805715146032419</v>
      </c>
      <c r="BT41" s="10">
        <v>43.891025784524544</v>
      </c>
      <c r="BU41" s="10">
        <v>9.68959282810712</v>
      </c>
      <c r="BV41" s="10">
        <v>31.181546000464394</v>
      </c>
      <c r="BW41" s="10">
        <v>20.435569414285759</v>
      </c>
      <c r="BX41" s="11">
        <f t="shared" si="0"/>
        <v>1.6423757309327551</v>
      </c>
      <c r="BY41" s="11">
        <f t="shared" si="1"/>
        <v>1.3103867433462133</v>
      </c>
      <c r="BZ41" s="11">
        <f t="shared" si="2"/>
        <v>-0.44369749923271273</v>
      </c>
      <c r="CA41" s="11">
        <f t="shared" si="3"/>
        <v>-0.27015590335149647</v>
      </c>
      <c r="CB41" s="11">
        <f t="shared" si="4"/>
        <v>-0.33860041814806791</v>
      </c>
      <c r="CC41" s="7">
        <v>51.8831718648456</v>
      </c>
      <c r="CD41" s="7">
        <v>0.57410862156000086</v>
      </c>
      <c r="CE41" s="12">
        <f t="shared" si="5"/>
        <v>-0.24100593115394658</v>
      </c>
      <c r="CF41" s="7">
        <f t="shared" si="6"/>
        <v>-0.14674226281770006</v>
      </c>
      <c r="CG41" s="7">
        <f t="shared" si="7"/>
        <v>-0.18391969575219608</v>
      </c>
    </row>
    <row r="42" spans="1:85" x14ac:dyDescent="0.25">
      <c r="A42" s="7">
        <v>41</v>
      </c>
      <c r="B42" s="7" t="s">
        <v>102</v>
      </c>
      <c r="C42" s="7" t="s">
        <v>312</v>
      </c>
      <c r="D42" s="7">
        <v>2005285452</v>
      </c>
      <c r="E42" s="7">
        <v>12210558</v>
      </c>
      <c r="F42" s="7">
        <v>61</v>
      </c>
      <c r="G42" s="7"/>
      <c r="H42" s="7"/>
      <c r="I42" s="7" t="s">
        <v>93</v>
      </c>
      <c r="J42" s="7"/>
      <c r="K42" s="7"/>
      <c r="L42" s="7"/>
      <c r="M42" s="7"/>
      <c r="N42" s="7">
        <v>156</v>
      </c>
      <c r="O42" s="7">
        <v>68</v>
      </c>
      <c r="P42" s="7">
        <v>103.74</v>
      </c>
      <c r="Q42" s="7">
        <v>5.8</v>
      </c>
      <c r="R42" s="7">
        <v>224</v>
      </c>
      <c r="S42" s="7">
        <v>113</v>
      </c>
      <c r="T42" s="7">
        <v>147</v>
      </c>
      <c r="U42" s="7">
        <v>54</v>
      </c>
      <c r="V42" s="6">
        <v>37</v>
      </c>
      <c r="W42" s="6">
        <v>13.2</v>
      </c>
      <c r="X42" s="6">
        <v>88.4</v>
      </c>
      <c r="Y42" s="6">
        <v>30.9</v>
      </c>
      <c r="Z42" s="7">
        <v>4</v>
      </c>
      <c r="AA42" s="6">
        <v>164</v>
      </c>
      <c r="AB42" s="6">
        <v>2.4700000000000002</v>
      </c>
      <c r="AC42" s="6">
        <v>5.2</v>
      </c>
      <c r="AD42" s="6">
        <v>4.72</v>
      </c>
      <c r="AE42" s="6">
        <v>6.68</v>
      </c>
      <c r="AF42" s="6">
        <v>14.3</v>
      </c>
      <c r="AG42" s="6">
        <v>0.61</v>
      </c>
      <c r="AH42" s="6">
        <v>26.4</v>
      </c>
      <c r="AI42" s="6">
        <v>11.3</v>
      </c>
      <c r="AJ42" s="6">
        <v>141.57</v>
      </c>
      <c r="AK42" s="6">
        <v>3.46</v>
      </c>
      <c r="AL42" s="6">
        <v>108.27</v>
      </c>
      <c r="AM42" s="6">
        <v>61.55</v>
      </c>
      <c r="AN42" s="6">
        <v>50.15</v>
      </c>
      <c r="AO42" s="6">
        <v>40.409999999999997</v>
      </c>
      <c r="AP42" s="6">
        <v>20.71</v>
      </c>
      <c r="AQ42" s="7"/>
      <c r="AR42" s="7"/>
      <c r="AS42" s="7"/>
      <c r="AT42" s="7"/>
      <c r="AU42" s="7"/>
      <c r="AV42" s="6"/>
      <c r="AW42" s="6">
        <v>13</v>
      </c>
      <c r="AX42" s="6">
        <v>4</v>
      </c>
      <c r="AY42" s="7">
        <v>5</v>
      </c>
      <c r="AZ42" s="7">
        <v>2</v>
      </c>
      <c r="BA42" s="7"/>
      <c r="BB42" s="7"/>
      <c r="BC42" s="7" t="s">
        <v>131</v>
      </c>
      <c r="BD42" s="7" t="s">
        <v>313</v>
      </c>
      <c r="BE42" s="7" t="s">
        <v>314</v>
      </c>
      <c r="BF42" s="7"/>
      <c r="BG42" s="8"/>
      <c r="BH42" s="7" t="s">
        <v>101</v>
      </c>
      <c r="BI42" s="7"/>
      <c r="BJ42" s="7"/>
      <c r="BK42" s="7"/>
      <c r="BL42" s="7"/>
      <c r="BM42" s="7"/>
      <c r="BN42" s="7"/>
      <c r="BO42" s="7"/>
      <c r="BP42" s="7"/>
      <c r="BQ42" s="7"/>
      <c r="BR42" s="10"/>
      <c r="BS42" s="10"/>
      <c r="BT42" s="10"/>
      <c r="BU42" s="10"/>
      <c r="BV42" s="10"/>
      <c r="BW42" s="10"/>
      <c r="BX42" s="7" t="e">
        <f t="shared" si="0"/>
        <v>#NUM!</v>
      </c>
      <c r="BY42" s="7" t="e">
        <f t="shared" si="1"/>
        <v>#NUM!</v>
      </c>
      <c r="BZ42" s="7">
        <f t="shared" si="2"/>
        <v>0.67394199863408777</v>
      </c>
      <c r="CA42" s="7" t="e">
        <f t="shared" si="3"/>
        <v>#NUM!</v>
      </c>
      <c r="CB42" s="7" t="e">
        <f t="shared" si="4"/>
        <v>#NUM!</v>
      </c>
      <c r="CC42" s="7"/>
      <c r="CD42" s="7"/>
      <c r="CE42" s="12" t="e">
        <f t="shared" si="5"/>
        <v>#NUM!</v>
      </c>
      <c r="CF42" s="7" t="e">
        <f t="shared" si="6"/>
        <v>#NUM!</v>
      </c>
      <c r="CG42" s="7" t="e">
        <f t="shared" si="7"/>
        <v>#NUM!</v>
      </c>
    </row>
    <row r="43" spans="1:85" ht="15.75" x14ac:dyDescent="0.25">
      <c r="A43" s="7">
        <v>42</v>
      </c>
      <c r="B43" s="7" t="s">
        <v>102</v>
      </c>
      <c r="C43" s="7"/>
      <c r="D43" s="7">
        <v>2009371798</v>
      </c>
      <c r="E43" s="7">
        <v>12249718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>
        <v>182.05</v>
      </c>
      <c r="Q43" s="7"/>
      <c r="R43" s="7">
        <v>99</v>
      </c>
      <c r="S43" s="7">
        <v>62</v>
      </c>
      <c r="T43" s="7">
        <v>49</v>
      </c>
      <c r="U43" s="7">
        <v>39</v>
      </c>
      <c r="V43" s="7">
        <v>37.4</v>
      </c>
      <c r="W43" s="7">
        <v>11.9</v>
      </c>
      <c r="X43" s="7">
        <v>95.3</v>
      </c>
      <c r="Y43" s="7">
        <v>30.3</v>
      </c>
      <c r="Z43" s="7"/>
      <c r="AA43" s="7">
        <v>277</v>
      </c>
      <c r="AB43" s="7">
        <v>1.32</v>
      </c>
      <c r="AC43" s="7">
        <v>27.6</v>
      </c>
      <c r="AD43" s="7">
        <v>245.11</v>
      </c>
      <c r="AE43" s="7">
        <v>18.41</v>
      </c>
      <c r="AF43" s="7">
        <v>39.4</v>
      </c>
      <c r="AG43" s="7">
        <v>0.71</v>
      </c>
      <c r="AH43" s="7">
        <v>32.340000000000003</v>
      </c>
      <c r="AI43" s="7">
        <v>13.4</v>
      </c>
      <c r="AJ43" s="7">
        <v>139.27000000000001</v>
      </c>
      <c r="AK43" s="7">
        <v>4.21</v>
      </c>
      <c r="AL43" s="7">
        <v>91.52</v>
      </c>
      <c r="AM43" s="7">
        <v>350.49</v>
      </c>
      <c r="AN43" s="7">
        <v>566.16999999999996</v>
      </c>
      <c r="AO43" s="7">
        <v>35.92</v>
      </c>
      <c r="AP43" s="7">
        <v>59.77</v>
      </c>
      <c r="AQ43" s="7"/>
      <c r="AR43" s="7"/>
      <c r="AS43" s="7"/>
      <c r="AT43" s="7"/>
      <c r="AU43" s="7"/>
      <c r="AV43" s="6"/>
      <c r="AW43" s="6"/>
      <c r="AX43" s="7"/>
      <c r="AY43" s="7"/>
      <c r="AZ43" s="7"/>
      <c r="BA43" s="7"/>
      <c r="BB43" s="7"/>
      <c r="BC43" s="7" t="s">
        <v>131</v>
      </c>
      <c r="BD43" s="7"/>
      <c r="BE43" s="7"/>
      <c r="BF43" s="7"/>
      <c r="BG43" s="8"/>
      <c r="BH43" s="3" t="s">
        <v>83</v>
      </c>
      <c r="BI43" s="9">
        <v>42244</v>
      </c>
      <c r="BJ43" s="7" t="s">
        <v>87</v>
      </c>
      <c r="BK43" s="7"/>
      <c r="BL43" s="7"/>
      <c r="BM43" s="7"/>
      <c r="BN43" s="7"/>
      <c r="BO43" s="7"/>
      <c r="BP43" s="7"/>
      <c r="BQ43" s="7"/>
      <c r="BR43" s="10"/>
      <c r="BS43" s="10"/>
      <c r="BT43" s="10"/>
      <c r="BU43" s="10"/>
      <c r="BV43" s="10"/>
      <c r="BW43" s="10"/>
      <c r="BX43" s="7" t="e">
        <f t="shared" si="0"/>
        <v>#NUM!</v>
      </c>
      <c r="BY43" s="7" t="e">
        <f t="shared" si="1"/>
        <v>#NUM!</v>
      </c>
      <c r="BZ43" s="7">
        <f t="shared" si="2"/>
        <v>2.3893610299637307</v>
      </c>
      <c r="CA43" s="7" t="e">
        <f t="shared" si="3"/>
        <v>#NUM!</v>
      </c>
      <c r="CB43" s="7" t="e">
        <f t="shared" si="4"/>
        <v>#NUM!</v>
      </c>
      <c r="CC43" s="7"/>
      <c r="CD43" s="7"/>
      <c r="CE43" s="12" t="e">
        <f t="shared" si="5"/>
        <v>#NUM!</v>
      </c>
      <c r="CF43" s="7" t="e">
        <f t="shared" si="6"/>
        <v>#NUM!</v>
      </c>
      <c r="CG43" s="7" t="e">
        <f t="shared" si="7"/>
        <v>#NUM!</v>
      </c>
    </row>
    <row r="44" spans="1:85" ht="15.75" x14ac:dyDescent="0.25">
      <c r="A44" s="7">
        <v>43</v>
      </c>
      <c r="B44" s="7" t="s">
        <v>102</v>
      </c>
      <c r="C44" s="7"/>
      <c r="D44" s="7">
        <v>2001191126</v>
      </c>
      <c r="E44" s="7">
        <v>12236300</v>
      </c>
      <c r="F44" s="7">
        <v>62</v>
      </c>
      <c r="G44" s="7"/>
      <c r="H44" s="7"/>
      <c r="I44" s="7"/>
      <c r="J44" s="7"/>
      <c r="K44" s="7"/>
      <c r="L44" s="7"/>
      <c r="M44" s="7"/>
      <c r="N44" s="7"/>
      <c r="O44" s="7"/>
      <c r="P44" s="7">
        <v>90.76</v>
      </c>
      <c r="Q44" s="7">
        <v>5.6</v>
      </c>
      <c r="R44" s="7">
        <v>108</v>
      </c>
      <c r="S44" s="7">
        <v>64</v>
      </c>
      <c r="T44" s="7">
        <v>54</v>
      </c>
      <c r="U44" s="7">
        <v>41</v>
      </c>
      <c r="V44" s="7">
        <v>24.2</v>
      </c>
      <c r="W44" s="7">
        <v>8</v>
      </c>
      <c r="X44" s="7">
        <v>85.6</v>
      </c>
      <c r="Y44" s="7">
        <v>28.2</v>
      </c>
      <c r="Z44" s="7">
        <v>4</v>
      </c>
      <c r="AA44" s="7">
        <v>259</v>
      </c>
      <c r="AB44" s="7">
        <v>1.47</v>
      </c>
      <c r="AC44" s="7">
        <v>8.6</v>
      </c>
      <c r="AD44" s="7">
        <v>27.3</v>
      </c>
      <c r="AE44" s="7">
        <v>8.2799999999999994</v>
      </c>
      <c r="AF44" s="7">
        <v>17.72</v>
      </c>
      <c r="AG44" s="7">
        <v>0.75</v>
      </c>
      <c r="AH44" s="7">
        <v>25.9</v>
      </c>
      <c r="AI44" s="7">
        <v>14.9</v>
      </c>
      <c r="AJ44" s="7">
        <v>131.44</v>
      </c>
      <c r="AK44" s="7">
        <v>4.24</v>
      </c>
      <c r="AL44" s="7">
        <v>98.01</v>
      </c>
      <c r="AM44" s="7">
        <v>84.24</v>
      </c>
      <c r="AN44" s="7">
        <v>13.16</v>
      </c>
      <c r="AO44" s="7">
        <v>13.68</v>
      </c>
      <c r="AP44" s="7">
        <v>26.21</v>
      </c>
      <c r="AQ44" s="7"/>
      <c r="AR44" s="7"/>
      <c r="AS44" s="7"/>
      <c r="AT44" s="7"/>
      <c r="AU44" s="7"/>
      <c r="AV44" s="6"/>
      <c r="AW44" s="6"/>
      <c r="AX44" s="7"/>
      <c r="AY44" s="7"/>
      <c r="AZ44" s="7"/>
      <c r="BA44" s="7"/>
      <c r="BB44" s="7"/>
      <c r="BC44" s="7" t="s">
        <v>131</v>
      </c>
      <c r="BD44" s="7"/>
      <c r="BE44" s="7"/>
      <c r="BF44" s="7"/>
      <c r="BG44" s="8"/>
      <c r="BH44" s="3" t="s">
        <v>83</v>
      </c>
      <c r="BI44" s="9">
        <v>42300</v>
      </c>
      <c r="BJ44" s="7" t="s">
        <v>315</v>
      </c>
      <c r="BK44" s="7"/>
      <c r="BL44" s="7"/>
      <c r="BM44" s="7"/>
      <c r="BN44" s="7"/>
      <c r="BO44" s="7"/>
      <c r="BP44" s="7"/>
      <c r="BQ44" s="7"/>
      <c r="BR44" s="10"/>
      <c r="BS44" s="10"/>
      <c r="BT44" s="10"/>
      <c r="BU44" s="10"/>
      <c r="BV44" s="10"/>
      <c r="BW44" s="10"/>
      <c r="BX44" s="7" t="e">
        <f t="shared" si="0"/>
        <v>#NUM!</v>
      </c>
      <c r="BY44" s="7" t="e">
        <f t="shared" si="1"/>
        <v>#NUM!</v>
      </c>
      <c r="BZ44" s="7">
        <f t="shared" si="2"/>
        <v>1.436162647040756</v>
      </c>
      <c r="CA44" s="7" t="e">
        <f t="shared" si="3"/>
        <v>#NUM!</v>
      </c>
      <c r="CB44" s="7" t="e">
        <f t="shared" si="4"/>
        <v>#NUM!</v>
      </c>
      <c r="CC44" s="7"/>
      <c r="CD44" s="7"/>
      <c r="CE44" s="12" t="e">
        <f t="shared" si="5"/>
        <v>#NUM!</v>
      </c>
      <c r="CF44" s="7" t="e">
        <f t="shared" si="6"/>
        <v>#NUM!</v>
      </c>
      <c r="CG44" s="7" t="e">
        <f t="shared" si="7"/>
        <v>#NUM!</v>
      </c>
    </row>
    <row r="45" spans="1:85" ht="15.75" x14ac:dyDescent="0.25">
      <c r="A45" s="7">
        <v>44</v>
      </c>
      <c r="B45" s="7" t="s">
        <v>102</v>
      </c>
      <c r="C45" s="7"/>
      <c r="D45" s="7">
        <v>98100485</v>
      </c>
      <c r="E45" s="7">
        <v>12257960</v>
      </c>
      <c r="F45" s="7">
        <v>65</v>
      </c>
      <c r="G45" s="7"/>
      <c r="H45" s="7"/>
      <c r="I45" s="7" t="s">
        <v>93</v>
      </c>
      <c r="J45" s="7" t="s">
        <v>93</v>
      </c>
      <c r="K45" s="7" t="s">
        <v>316</v>
      </c>
      <c r="L45" s="7"/>
      <c r="M45" s="7"/>
      <c r="N45" s="7">
        <v>193</v>
      </c>
      <c r="O45" s="7">
        <v>91</v>
      </c>
      <c r="P45" s="7">
        <v>107.04</v>
      </c>
      <c r="Q45" s="7">
        <v>10.9</v>
      </c>
      <c r="R45" s="7">
        <v>342</v>
      </c>
      <c r="S45" s="7">
        <v>221</v>
      </c>
      <c r="T45" s="7">
        <v>254</v>
      </c>
      <c r="U45" s="7">
        <v>44</v>
      </c>
      <c r="V45" s="7">
        <v>25.2</v>
      </c>
      <c r="W45" s="7">
        <v>8.1999999999999993</v>
      </c>
      <c r="X45" s="7">
        <v>80.900000000000006</v>
      </c>
      <c r="Y45" s="7">
        <v>26.2</v>
      </c>
      <c r="Z45" s="7">
        <v>120</v>
      </c>
      <c r="AA45" s="7">
        <v>155</v>
      </c>
      <c r="AB45" s="7">
        <v>1.43</v>
      </c>
      <c r="AC45" s="7">
        <v>11.4</v>
      </c>
      <c r="AD45" s="7">
        <v>376.72</v>
      </c>
      <c r="AE45" s="7">
        <v>20.03</v>
      </c>
      <c r="AF45" s="7">
        <v>42.86</v>
      </c>
      <c r="AG45" s="7">
        <v>3.25</v>
      </c>
      <c r="AH45" s="7">
        <v>52.9</v>
      </c>
      <c r="AI45" s="7">
        <v>14.5</v>
      </c>
      <c r="AJ45" s="7">
        <v>133.65</v>
      </c>
      <c r="AK45" s="7">
        <v>4.43</v>
      </c>
      <c r="AL45" s="7">
        <v>98.55</v>
      </c>
      <c r="AM45" s="7">
        <v>411.28</v>
      </c>
      <c r="AN45" s="7">
        <v>119.17</v>
      </c>
      <c r="AO45" s="7">
        <v>12.19</v>
      </c>
      <c r="AP45" s="7">
        <v>32.770000000000003</v>
      </c>
      <c r="AQ45" s="7" t="s">
        <v>317</v>
      </c>
      <c r="AR45" s="7"/>
      <c r="AS45" s="7"/>
      <c r="AT45" s="7"/>
      <c r="AU45" s="7"/>
      <c r="AV45" s="6"/>
      <c r="AW45" s="6">
        <v>6</v>
      </c>
      <c r="AX45" s="7">
        <v>5</v>
      </c>
      <c r="AY45" s="7">
        <v>4</v>
      </c>
      <c r="AZ45" s="7">
        <v>4</v>
      </c>
      <c r="BA45" s="7" t="s">
        <v>83</v>
      </c>
      <c r="BB45" s="7">
        <v>6</v>
      </c>
      <c r="BC45" s="6" t="s">
        <v>84</v>
      </c>
      <c r="BD45" s="7" t="s">
        <v>318</v>
      </c>
      <c r="BE45" s="7"/>
      <c r="BF45" s="7"/>
      <c r="BG45" s="8"/>
      <c r="BH45" s="3" t="s">
        <v>319</v>
      </c>
      <c r="BI45" s="9">
        <v>42255</v>
      </c>
      <c r="BJ45" s="7" t="s">
        <v>320</v>
      </c>
      <c r="BK45" s="7"/>
      <c r="BL45" s="7"/>
      <c r="BM45" s="7" t="s">
        <v>321</v>
      </c>
      <c r="BN45" s="4"/>
      <c r="BO45" s="7" t="s">
        <v>182</v>
      </c>
      <c r="BP45" s="7"/>
      <c r="BQ45" s="7"/>
      <c r="BR45" s="10"/>
      <c r="BS45" s="10"/>
      <c r="BT45" s="10"/>
      <c r="BU45" s="10"/>
      <c r="BV45" s="10"/>
      <c r="BW45" s="10"/>
      <c r="BX45" s="11" t="e">
        <f t="shared" si="0"/>
        <v>#NUM!</v>
      </c>
      <c r="BY45" s="11" t="e">
        <f t="shared" si="1"/>
        <v>#NUM!</v>
      </c>
      <c r="BZ45" s="11">
        <f t="shared" si="2"/>
        <v>2.5760186774346661</v>
      </c>
      <c r="CA45" s="11" t="e">
        <f t="shared" si="3"/>
        <v>#NUM!</v>
      </c>
      <c r="CB45" s="11" t="e">
        <f t="shared" si="4"/>
        <v>#NUM!</v>
      </c>
      <c r="CC45" s="1">
        <v>71.709101856884303</v>
      </c>
      <c r="CD45" s="7">
        <v>0.79683588658265136</v>
      </c>
      <c r="CE45" s="12">
        <f t="shared" si="5"/>
        <v>-9.8631115104110406E-2</v>
      </c>
      <c r="CF45" s="7" t="e">
        <f t="shared" si="6"/>
        <v>#NUM!</v>
      </c>
      <c r="CG45" s="7" t="e">
        <f t="shared" si="7"/>
        <v>#NUM!</v>
      </c>
    </row>
    <row r="46" spans="1:85" ht="15.75" x14ac:dyDescent="0.25">
      <c r="A46" s="7">
        <v>45</v>
      </c>
      <c r="B46" s="7" t="s">
        <v>322</v>
      </c>
      <c r="C46" s="7" t="s">
        <v>323</v>
      </c>
      <c r="D46" s="7">
        <v>2007323731</v>
      </c>
      <c r="E46" s="7">
        <v>12257602</v>
      </c>
      <c r="F46" s="7">
        <v>79</v>
      </c>
      <c r="G46" s="7"/>
      <c r="H46" s="7"/>
      <c r="I46" s="7" t="s">
        <v>93</v>
      </c>
      <c r="J46" s="7" t="s">
        <v>95</v>
      </c>
      <c r="K46" s="7" t="s">
        <v>324</v>
      </c>
      <c r="L46" s="7"/>
      <c r="M46" s="7">
        <v>68</v>
      </c>
      <c r="N46" s="7">
        <v>161</v>
      </c>
      <c r="O46" s="7">
        <v>106</v>
      </c>
      <c r="P46" s="7">
        <v>124.66</v>
      </c>
      <c r="Q46" s="7">
        <v>4.8</v>
      </c>
      <c r="R46" s="7">
        <v>110</v>
      </c>
      <c r="S46" s="7">
        <v>57</v>
      </c>
      <c r="T46" s="7">
        <v>71</v>
      </c>
      <c r="U46" s="7">
        <v>29</v>
      </c>
      <c r="V46" s="7">
        <v>42.1</v>
      </c>
      <c r="W46" s="7">
        <v>14.2</v>
      </c>
      <c r="X46" s="7">
        <v>95.4</v>
      </c>
      <c r="Y46" s="7">
        <v>32.299999999999997</v>
      </c>
      <c r="Z46" s="7"/>
      <c r="AA46" s="7">
        <v>202</v>
      </c>
      <c r="AB46" s="7">
        <v>1.7</v>
      </c>
      <c r="AC46" s="7">
        <v>9.1</v>
      </c>
      <c r="AD46" s="7">
        <v>126.09</v>
      </c>
      <c r="AE46" s="7">
        <v>15.15</v>
      </c>
      <c r="AF46" s="7">
        <v>32.42</v>
      </c>
      <c r="AG46" s="7">
        <v>0.57999999999999996</v>
      </c>
      <c r="AH46" s="7">
        <v>34.1</v>
      </c>
      <c r="AI46" s="7">
        <v>17.2</v>
      </c>
      <c r="AJ46" s="7">
        <v>125.07</v>
      </c>
      <c r="AK46" s="7">
        <v>4.9000000000000004</v>
      </c>
      <c r="AL46" s="7">
        <v>97.43</v>
      </c>
      <c r="AM46" s="7">
        <v>91.15</v>
      </c>
      <c r="AN46" s="7">
        <v>72.22</v>
      </c>
      <c r="AO46" s="7">
        <v>49.58</v>
      </c>
      <c r="AP46" s="7">
        <v>59.24</v>
      </c>
      <c r="AQ46" s="7" t="s">
        <v>325</v>
      </c>
      <c r="AR46" s="7"/>
      <c r="AS46" s="7"/>
      <c r="AT46" s="7"/>
      <c r="AU46" s="7"/>
      <c r="AV46" s="6">
        <v>11</v>
      </c>
      <c r="AW46" s="6">
        <v>16</v>
      </c>
      <c r="AX46" s="7">
        <v>5</v>
      </c>
      <c r="AY46" s="7">
        <v>32</v>
      </c>
      <c r="AZ46" s="7">
        <v>5</v>
      </c>
      <c r="BA46" s="7">
        <v>25</v>
      </c>
      <c r="BB46" s="7">
        <v>5</v>
      </c>
      <c r="BC46" s="6" t="s">
        <v>84</v>
      </c>
      <c r="BD46" s="7" t="s">
        <v>326</v>
      </c>
      <c r="BE46" s="7" t="s">
        <v>327</v>
      </c>
      <c r="BF46" s="7" t="s">
        <v>328</v>
      </c>
      <c r="BG46" s="8"/>
      <c r="BH46" s="7" t="s">
        <v>101</v>
      </c>
      <c r="BI46" s="7"/>
      <c r="BJ46" s="7"/>
      <c r="BK46" s="7"/>
      <c r="BL46" s="7"/>
      <c r="BM46" s="7" t="s">
        <v>329</v>
      </c>
      <c r="BN46" s="4" t="s">
        <v>89</v>
      </c>
      <c r="BO46" s="7" t="s">
        <v>90</v>
      </c>
      <c r="BP46" s="7"/>
      <c r="BQ46" s="7"/>
      <c r="BR46" s="10">
        <v>100.15123801623037</v>
      </c>
      <c r="BS46" s="10">
        <v>99.273581181885689</v>
      </c>
      <c r="BT46" s="10">
        <v>99.71240959905802</v>
      </c>
      <c r="BU46" s="10">
        <v>6.551490904711887</v>
      </c>
      <c r="BV46" s="10">
        <v>7.9395195118850896</v>
      </c>
      <c r="BW46" s="10">
        <v>7.2455052082984883</v>
      </c>
      <c r="BX46" s="11">
        <f t="shared" si="0"/>
        <v>1.9987492113208072</v>
      </c>
      <c r="BY46" s="11">
        <f t="shared" si="1"/>
        <v>0.86006867297167666</v>
      </c>
      <c r="BZ46" s="11">
        <f t="shared" si="2"/>
        <v>2.1006806447250996</v>
      </c>
      <c r="CA46" s="11">
        <f t="shared" si="3"/>
        <v>1.0509976103189727</v>
      </c>
      <c r="CB46" s="11">
        <f t="shared" si="4"/>
        <v>2.4424568766897501</v>
      </c>
      <c r="CC46" s="3">
        <v>58.462687459382501</v>
      </c>
      <c r="CD46" s="3">
        <v>0.60382034360352421</v>
      </c>
      <c r="CE46" s="12">
        <f t="shared" si="5"/>
        <v>-0.21909225904078319</v>
      </c>
      <c r="CF46" s="7">
        <f t="shared" si="6"/>
        <v>-0.10961468192200227</v>
      </c>
      <c r="CG46" s="7">
        <f t="shared" si="7"/>
        <v>-0.25473809932384112</v>
      </c>
    </row>
    <row r="47" spans="1:85" x14ac:dyDescent="0.25">
      <c r="A47" s="7">
        <v>47</v>
      </c>
      <c r="B47" s="7" t="s">
        <v>91</v>
      </c>
      <c r="C47" s="7" t="s">
        <v>330</v>
      </c>
      <c r="D47" s="7">
        <v>99133467</v>
      </c>
      <c r="E47" s="7">
        <v>12253403</v>
      </c>
      <c r="F47" s="7"/>
      <c r="G47" s="7"/>
      <c r="H47" s="7"/>
      <c r="I47" s="7" t="s">
        <v>93</v>
      </c>
      <c r="J47" s="7" t="s">
        <v>93</v>
      </c>
      <c r="K47" s="7"/>
      <c r="L47" s="7"/>
      <c r="M47" s="7"/>
      <c r="N47" s="7"/>
      <c r="O47" s="7"/>
      <c r="P47" s="7">
        <v>95.95</v>
      </c>
      <c r="Q47" s="7">
        <v>6.1</v>
      </c>
      <c r="R47" s="7">
        <v>138</v>
      </c>
      <c r="S47" s="7">
        <v>56.83</v>
      </c>
      <c r="T47" s="7"/>
      <c r="U47" s="7"/>
      <c r="V47" s="7">
        <v>39.299999999999997</v>
      </c>
      <c r="W47" s="7">
        <v>12.8</v>
      </c>
      <c r="X47" s="7">
        <v>81.3</v>
      </c>
      <c r="Y47" s="7">
        <v>26.5</v>
      </c>
      <c r="Z47" s="7">
        <v>22</v>
      </c>
      <c r="AA47" s="7">
        <v>165</v>
      </c>
      <c r="AB47" s="7">
        <v>1.03</v>
      </c>
      <c r="AC47" s="7">
        <v>13.3</v>
      </c>
      <c r="AD47" s="7">
        <v>16.77</v>
      </c>
      <c r="AE47" s="7">
        <v>38.21</v>
      </c>
      <c r="AF47" s="7">
        <v>81.92</v>
      </c>
      <c r="AG47" s="7">
        <v>1.25</v>
      </c>
      <c r="AH47" s="7">
        <v>27.6</v>
      </c>
      <c r="AI47" s="7">
        <v>11.3</v>
      </c>
      <c r="AJ47" s="7">
        <v>141.08000000000001</v>
      </c>
      <c r="AK47" s="7">
        <v>4.47</v>
      </c>
      <c r="AL47" s="7">
        <v>116.1</v>
      </c>
      <c r="AM47" s="7">
        <v>104.23</v>
      </c>
      <c r="AN47" s="7">
        <v>21.08</v>
      </c>
      <c r="AO47" s="7">
        <v>6.16</v>
      </c>
      <c r="AP47" s="7">
        <v>14.8</v>
      </c>
      <c r="AQ47" s="7"/>
      <c r="AR47" s="7"/>
      <c r="AS47" s="7"/>
      <c r="AT47" s="7"/>
      <c r="AU47" s="7"/>
      <c r="AV47" s="6"/>
      <c r="AW47" s="6"/>
      <c r="AX47" s="7"/>
      <c r="AY47" s="7"/>
      <c r="AZ47" s="7"/>
      <c r="BA47" s="7"/>
      <c r="BB47" s="7"/>
      <c r="BC47" s="7" t="s">
        <v>131</v>
      </c>
      <c r="BD47" s="7"/>
      <c r="BE47" s="7"/>
      <c r="BF47" s="7"/>
      <c r="BG47" s="8"/>
      <c r="BH47" s="7" t="s">
        <v>101</v>
      </c>
      <c r="BI47" s="7"/>
      <c r="BJ47" s="7"/>
      <c r="BK47" s="7"/>
      <c r="BL47" s="7"/>
      <c r="BM47" s="7"/>
      <c r="BN47" s="7"/>
      <c r="BO47" s="7"/>
      <c r="BP47" s="7"/>
      <c r="BQ47" s="7"/>
      <c r="BR47" s="10"/>
      <c r="BS47" s="10"/>
      <c r="BT47" s="10"/>
      <c r="BU47" s="10"/>
      <c r="BV47" s="10"/>
      <c r="BW47" s="10"/>
      <c r="BX47" s="7" t="e">
        <f t="shared" si="0"/>
        <v>#NUM!</v>
      </c>
      <c r="BY47" s="7" t="e">
        <f t="shared" si="1"/>
        <v>#NUM!</v>
      </c>
      <c r="BZ47" s="7">
        <f t="shared" si="2"/>
        <v>1.2245330626060857</v>
      </c>
      <c r="CA47" s="7" t="e">
        <f t="shared" si="3"/>
        <v>#NUM!</v>
      </c>
      <c r="CB47" s="7" t="e">
        <f t="shared" si="4"/>
        <v>#NUM!</v>
      </c>
      <c r="CC47" s="7"/>
      <c r="CD47" s="7"/>
      <c r="CE47" s="12" t="e">
        <f t="shared" si="5"/>
        <v>#NUM!</v>
      </c>
      <c r="CF47" s="7" t="e">
        <f t="shared" si="6"/>
        <v>#NUM!</v>
      </c>
      <c r="CG47" s="7" t="e">
        <f t="shared" si="7"/>
        <v>#NUM!</v>
      </c>
    </row>
    <row r="48" spans="1:85" ht="15.75" x14ac:dyDescent="0.25">
      <c r="A48" s="7">
        <v>48</v>
      </c>
      <c r="B48" s="7" t="s">
        <v>102</v>
      </c>
      <c r="C48" s="7">
        <v>96643452</v>
      </c>
      <c r="D48" s="7">
        <v>2005274529</v>
      </c>
      <c r="E48" s="7">
        <v>12275371</v>
      </c>
      <c r="F48" s="7">
        <v>74</v>
      </c>
      <c r="G48" s="7">
        <v>54.3</v>
      </c>
      <c r="H48" s="7"/>
      <c r="I48" s="7" t="s">
        <v>93</v>
      </c>
      <c r="J48" s="7" t="s">
        <v>93</v>
      </c>
      <c r="K48" s="7"/>
      <c r="L48" s="7"/>
      <c r="M48" s="7">
        <v>99</v>
      </c>
      <c r="N48" s="7">
        <v>140</v>
      </c>
      <c r="O48" s="7">
        <v>78</v>
      </c>
      <c r="P48" s="7">
        <v>93.83</v>
      </c>
      <c r="Q48" s="7">
        <v>5.9</v>
      </c>
      <c r="R48" s="7">
        <v>164</v>
      </c>
      <c r="S48" s="7">
        <v>94</v>
      </c>
      <c r="T48" s="7">
        <v>103</v>
      </c>
      <c r="U48" s="7">
        <v>41</v>
      </c>
      <c r="V48" s="7">
        <v>40</v>
      </c>
      <c r="W48" s="7">
        <v>13.6</v>
      </c>
      <c r="X48" s="7">
        <v>91.8</v>
      </c>
      <c r="Y48" s="7">
        <v>31.3</v>
      </c>
      <c r="Z48" s="7">
        <v>15</v>
      </c>
      <c r="AA48" s="7">
        <v>235</v>
      </c>
      <c r="AB48" s="7"/>
      <c r="AC48" s="7">
        <v>6.6</v>
      </c>
      <c r="AD48" s="7">
        <v>3.09</v>
      </c>
      <c r="AE48" s="7">
        <v>15.94</v>
      </c>
      <c r="AF48" s="7">
        <v>34.11</v>
      </c>
      <c r="AG48" s="7">
        <v>0.83</v>
      </c>
      <c r="AH48" s="7"/>
      <c r="AI48" s="7"/>
      <c r="AJ48" s="7">
        <v>135.02000000000001</v>
      </c>
      <c r="AK48" s="7">
        <v>3.72</v>
      </c>
      <c r="AL48" s="7">
        <v>100.34</v>
      </c>
      <c r="AM48" s="7">
        <v>84.07</v>
      </c>
      <c r="AN48" s="7">
        <v>14.51</v>
      </c>
      <c r="AO48" s="7">
        <v>15.52</v>
      </c>
      <c r="AP48" s="7">
        <v>19.22</v>
      </c>
      <c r="AQ48" s="7" t="s">
        <v>331</v>
      </c>
      <c r="AR48" s="7"/>
      <c r="AS48" s="7"/>
      <c r="AT48" s="7"/>
      <c r="AU48" s="7"/>
      <c r="AV48" s="6"/>
      <c r="AW48" s="6"/>
      <c r="AX48" s="7"/>
      <c r="AY48" s="7">
        <v>0</v>
      </c>
      <c r="AZ48" s="7">
        <v>1</v>
      </c>
      <c r="BA48" s="7"/>
      <c r="BB48" s="7"/>
      <c r="BC48" s="7" t="s">
        <v>131</v>
      </c>
      <c r="BD48" s="7" t="s">
        <v>332</v>
      </c>
      <c r="BE48" s="7" t="s">
        <v>306</v>
      </c>
      <c r="BF48" s="7"/>
      <c r="BG48" s="8"/>
      <c r="BH48" s="7" t="s">
        <v>101</v>
      </c>
      <c r="BI48" s="7"/>
      <c r="BJ48" s="7"/>
      <c r="BK48" s="7"/>
      <c r="BL48" s="7"/>
      <c r="BM48" s="7"/>
      <c r="BN48" s="7"/>
      <c r="BO48" s="7"/>
      <c r="BP48" s="7"/>
      <c r="BQ48" s="7"/>
      <c r="BR48" s="10"/>
      <c r="BS48" s="10"/>
      <c r="BT48" s="10"/>
      <c r="BU48" s="10"/>
      <c r="BV48" s="10"/>
      <c r="BW48" s="10"/>
      <c r="BX48" s="7" t="e">
        <f t="shared" si="0"/>
        <v>#NUM!</v>
      </c>
      <c r="BY48" s="7" t="e">
        <f t="shared" si="1"/>
        <v>#NUM!</v>
      </c>
      <c r="BZ48" s="7">
        <f t="shared" si="2"/>
        <v>0.48995847942483461</v>
      </c>
      <c r="CA48" s="7" t="e">
        <f t="shared" si="3"/>
        <v>#NUM!</v>
      </c>
      <c r="CB48" s="7" t="e">
        <f t="shared" si="4"/>
        <v>#NUM!</v>
      </c>
      <c r="CC48" s="3"/>
      <c r="CD48" s="3"/>
      <c r="CE48" s="12" t="e">
        <f t="shared" si="5"/>
        <v>#NUM!</v>
      </c>
      <c r="CF48" s="7" t="e">
        <f t="shared" si="6"/>
        <v>#NUM!</v>
      </c>
      <c r="CG48" s="7" t="e">
        <f t="shared" si="7"/>
        <v>#NUM!</v>
      </c>
    </row>
    <row r="49" spans="1:85" ht="15.75" x14ac:dyDescent="0.25">
      <c r="A49" s="7">
        <v>49</v>
      </c>
      <c r="B49" s="7" t="s">
        <v>102</v>
      </c>
      <c r="C49" s="7" t="s">
        <v>333</v>
      </c>
      <c r="D49" s="7">
        <v>96017608</v>
      </c>
      <c r="E49" s="7">
        <v>12274501</v>
      </c>
      <c r="F49" s="7">
        <v>83</v>
      </c>
      <c r="G49" s="7"/>
      <c r="H49" s="7"/>
      <c r="I49" s="7" t="s">
        <v>93</v>
      </c>
      <c r="J49" s="7" t="s">
        <v>93</v>
      </c>
      <c r="K49" s="7" t="s">
        <v>334</v>
      </c>
      <c r="L49" s="7"/>
      <c r="M49" s="7">
        <v>88</v>
      </c>
      <c r="N49" s="7">
        <v>123</v>
      </c>
      <c r="O49" s="7">
        <v>70</v>
      </c>
      <c r="P49" s="7"/>
      <c r="Q49" s="7"/>
      <c r="R49" s="7"/>
      <c r="S49" s="7"/>
      <c r="T49" s="7"/>
      <c r="U49" s="7"/>
      <c r="V49" s="7">
        <v>31.1</v>
      </c>
      <c r="W49" s="7">
        <v>9.4</v>
      </c>
      <c r="X49" s="7">
        <v>91.7</v>
      </c>
      <c r="Y49" s="7">
        <v>27.7</v>
      </c>
      <c r="Z49" s="7"/>
      <c r="AA49" s="7">
        <v>334</v>
      </c>
      <c r="AB49" s="7">
        <v>1.1399999999999999</v>
      </c>
      <c r="AC49" s="7">
        <v>9.6</v>
      </c>
      <c r="AD49" s="7">
        <v>1.27</v>
      </c>
      <c r="AE49" s="7">
        <v>11.35</v>
      </c>
      <c r="AF49" s="7">
        <v>24.29</v>
      </c>
      <c r="AG49" s="7">
        <v>0.87</v>
      </c>
      <c r="AH49" s="7">
        <v>29.4</v>
      </c>
      <c r="AI49" s="7">
        <v>12.5</v>
      </c>
      <c r="AJ49" s="7">
        <v>136.38</v>
      </c>
      <c r="AK49" s="7">
        <v>3.87</v>
      </c>
      <c r="AL49" s="7">
        <v>103.34</v>
      </c>
      <c r="AM49" s="7">
        <v>84.95</v>
      </c>
      <c r="AN49" s="7">
        <v>16.22</v>
      </c>
      <c r="AO49" s="7">
        <v>14.2</v>
      </c>
      <c r="AP49" s="7">
        <v>13.65</v>
      </c>
      <c r="AQ49" s="7" t="s">
        <v>335</v>
      </c>
      <c r="AR49" s="7"/>
      <c r="AS49" s="7"/>
      <c r="AT49" s="7"/>
      <c r="AU49" s="7"/>
      <c r="AV49" s="6">
        <v>15</v>
      </c>
      <c r="AW49" s="6">
        <v>0</v>
      </c>
      <c r="AX49" s="7">
        <v>4</v>
      </c>
      <c r="AY49" s="7">
        <v>0</v>
      </c>
      <c r="AZ49" s="7">
        <v>2</v>
      </c>
      <c r="BA49" s="7">
        <v>0</v>
      </c>
      <c r="BB49" s="7" t="s">
        <v>95</v>
      </c>
      <c r="BC49" s="6" t="s">
        <v>97</v>
      </c>
      <c r="BD49" s="7" t="s">
        <v>336</v>
      </c>
      <c r="BE49" s="7"/>
      <c r="BF49" s="7"/>
      <c r="BG49" s="8"/>
      <c r="BH49" s="7" t="s">
        <v>101</v>
      </c>
      <c r="BI49" s="7"/>
      <c r="BJ49" s="7"/>
      <c r="BK49" s="7"/>
      <c r="BL49" s="7"/>
      <c r="BM49" s="3" t="s">
        <v>337</v>
      </c>
      <c r="BN49" s="7"/>
      <c r="BO49" s="7"/>
      <c r="BP49" s="7"/>
      <c r="BQ49" s="7"/>
      <c r="BR49" s="10"/>
      <c r="BS49" s="10"/>
      <c r="BT49" s="10"/>
      <c r="BU49" s="10"/>
      <c r="BV49" s="10"/>
      <c r="BW49" s="10"/>
      <c r="BX49" s="11" t="e">
        <f t="shared" si="0"/>
        <v>#NUM!</v>
      </c>
      <c r="BY49" s="11" t="e">
        <f t="shared" si="1"/>
        <v>#NUM!</v>
      </c>
      <c r="BZ49" s="11">
        <f t="shared" si="2"/>
        <v>0.10380372095595687</v>
      </c>
      <c r="CA49" s="11" t="e">
        <f t="shared" si="3"/>
        <v>#NUM!</v>
      </c>
      <c r="CB49" s="11" t="e">
        <f t="shared" si="4"/>
        <v>#NUM!</v>
      </c>
      <c r="CC49" s="1">
        <v>15.9943946123361</v>
      </c>
      <c r="CD49" s="7">
        <v>0.16649979554550659</v>
      </c>
      <c r="CE49" s="12">
        <f t="shared" si="5"/>
        <v>-0.77858629545203251</v>
      </c>
      <c r="CF49" s="7" t="e">
        <f t="shared" si="6"/>
        <v>#NUM!</v>
      </c>
      <c r="CG49" s="7" t="e">
        <f t="shared" si="7"/>
        <v>#NUM!</v>
      </c>
    </row>
    <row r="50" spans="1:85" ht="15.75" x14ac:dyDescent="0.25">
      <c r="A50" s="7">
        <v>50</v>
      </c>
      <c r="B50" s="7" t="s">
        <v>102</v>
      </c>
      <c r="C50" s="7">
        <v>96703662</v>
      </c>
      <c r="D50" s="7">
        <v>2007324507</v>
      </c>
      <c r="E50" s="7">
        <v>12280412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6"/>
      <c r="AW50" s="6"/>
      <c r="AX50" s="7"/>
      <c r="AY50" s="7"/>
      <c r="AZ50" s="7"/>
      <c r="BA50" s="7"/>
      <c r="BB50" s="7"/>
      <c r="BC50" s="7" t="s">
        <v>131</v>
      </c>
      <c r="BD50" s="7"/>
      <c r="BE50" s="7"/>
      <c r="BF50" s="7"/>
      <c r="BG50" s="8"/>
      <c r="BH50" s="3" t="s">
        <v>187</v>
      </c>
      <c r="BI50" s="7"/>
      <c r="BJ50" s="7"/>
      <c r="BK50" s="7" t="s">
        <v>338</v>
      </c>
      <c r="BL50" s="7"/>
      <c r="BM50" s="7"/>
      <c r="BN50" s="7"/>
      <c r="BO50" s="7"/>
      <c r="BP50" s="7"/>
      <c r="BQ50" s="7"/>
      <c r="BR50" s="10"/>
      <c r="BS50" s="10"/>
      <c r="BT50" s="10"/>
      <c r="BU50" s="10"/>
      <c r="BV50" s="10"/>
      <c r="BW50" s="10"/>
      <c r="BX50" s="7" t="e">
        <f t="shared" si="0"/>
        <v>#NUM!</v>
      </c>
      <c r="BY50" s="7" t="e">
        <f t="shared" si="1"/>
        <v>#NUM!</v>
      </c>
      <c r="BZ50" s="7" t="e">
        <f t="shared" si="2"/>
        <v>#NUM!</v>
      </c>
      <c r="CA50" s="7" t="e">
        <f t="shared" si="3"/>
        <v>#NUM!</v>
      </c>
      <c r="CB50" s="7" t="e">
        <f t="shared" si="4"/>
        <v>#NUM!</v>
      </c>
      <c r="CC50" s="1"/>
      <c r="CD50" s="7"/>
      <c r="CE50" s="12" t="e">
        <f t="shared" si="5"/>
        <v>#NUM!</v>
      </c>
      <c r="CF50" s="7" t="e">
        <f t="shared" si="6"/>
        <v>#NUM!</v>
      </c>
      <c r="CG50" s="7" t="e">
        <f t="shared" si="7"/>
        <v>#NUM!</v>
      </c>
    </row>
    <row r="51" spans="1:85" x14ac:dyDescent="0.25">
      <c r="A51" s="7">
        <v>51</v>
      </c>
      <c r="B51" s="7" t="s">
        <v>102</v>
      </c>
      <c r="C51" s="7">
        <v>94835374</v>
      </c>
      <c r="D51" s="7">
        <v>2015488201</v>
      </c>
      <c r="E51" s="7">
        <v>12280374</v>
      </c>
      <c r="F51" s="7">
        <v>82</v>
      </c>
      <c r="G51" s="7"/>
      <c r="H51" s="7"/>
      <c r="I51" s="7" t="s">
        <v>93</v>
      </c>
      <c r="J51" s="7" t="s">
        <v>95</v>
      </c>
      <c r="K51" s="7" t="s">
        <v>339</v>
      </c>
      <c r="L51" s="7" t="s">
        <v>95</v>
      </c>
      <c r="M51" s="7">
        <v>90</v>
      </c>
      <c r="N51" s="7">
        <v>176</v>
      </c>
      <c r="O51" s="7">
        <v>87</v>
      </c>
      <c r="P51" s="7"/>
      <c r="Q51" s="7">
        <v>5.3</v>
      </c>
      <c r="R51" s="7">
        <v>204</v>
      </c>
      <c r="S51" s="7">
        <v>117</v>
      </c>
      <c r="T51" s="7">
        <v>131</v>
      </c>
      <c r="U51" s="7">
        <v>50</v>
      </c>
      <c r="V51" s="7">
        <v>38.200000000000003</v>
      </c>
      <c r="W51" s="7">
        <v>12.8</v>
      </c>
      <c r="X51" s="7">
        <v>93.7</v>
      </c>
      <c r="Y51" s="7">
        <v>31.3</v>
      </c>
      <c r="Z51" s="7"/>
      <c r="AA51" s="7">
        <v>258</v>
      </c>
      <c r="AB51" s="7">
        <v>1.03</v>
      </c>
      <c r="AC51" s="7">
        <v>4.2</v>
      </c>
      <c r="AD51" s="7">
        <v>0.7</v>
      </c>
      <c r="AE51" s="7">
        <v>12.52</v>
      </c>
      <c r="AF51" s="7">
        <v>26.79</v>
      </c>
      <c r="AG51" s="7">
        <v>0.61</v>
      </c>
      <c r="AH51" s="7">
        <v>25.7</v>
      </c>
      <c r="AI51" s="7">
        <v>10.5</v>
      </c>
      <c r="AJ51" s="7">
        <v>127.27</v>
      </c>
      <c r="AK51" s="7">
        <v>4.17</v>
      </c>
      <c r="AL51" s="7">
        <v>94.98</v>
      </c>
      <c r="AM51" s="7">
        <v>108.38</v>
      </c>
      <c r="AN51" s="7">
        <v>23.26</v>
      </c>
      <c r="AO51" s="7">
        <v>105.36</v>
      </c>
      <c r="AP51" s="7">
        <v>104.42</v>
      </c>
      <c r="AQ51" s="7" t="s">
        <v>340</v>
      </c>
      <c r="AR51" s="7"/>
      <c r="AS51" s="7"/>
      <c r="AT51" s="7"/>
      <c r="AU51" s="7"/>
      <c r="AV51" s="6">
        <v>15</v>
      </c>
      <c r="AW51" s="6">
        <v>3</v>
      </c>
      <c r="AX51" s="7">
        <v>1</v>
      </c>
      <c r="AY51" s="7"/>
      <c r="AZ51" s="7">
        <v>0</v>
      </c>
      <c r="BA51" s="7"/>
      <c r="BB51" s="7"/>
      <c r="BC51" s="6" t="s">
        <v>84</v>
      </c>
      <c r="BD51" s="7" t="s">
        <v>132</v>
      </c>
      <c r="BE51" s="7" t="s">
        <v>341</v>
      </c>
      <c r="BF51" s="7"/>
      <c r="BG51" s="8"/>
      <c r="BH51" s="7" t="s">
        <v>101</v>
      </c>
      <c r="BI51" s="7"/>
      <c r="BJ51" s="7"/>
      <c r="BK51" s="7"/>
      <c r="BL51" s="7"/>
      <c r="BM51" s="7" t="s">
        <v>342</v>
      </c>
      <c r="BN51" s="4" t="s">
        <v>141</v>
      </c>
      <c r="BO51" s="7" t="s">
        <v>121</v>
      </c>
      <c r="BP51" s="7"/>
      <c r="BQ51" s="7"/>
      <c r="BR51" s="10">
        <v>33.465472753958551</v>
      </c>
      <c r="BS51" s="10">
        <v>36.736542696591876</v>
      </c>
      <c r="BT51" s="10">
        <v>35.10100772527521</v>
      </c>
      <c r="BU51" s="10">
        <v>10.457801854739278</v>
      </c>
      <c r="BV51" s="10">
        <v>14.182498784092349</v>
      </c>
      <c r="BW51" s="10">
        <v>12.320150319415813</v>
      </c>
      <c r="BX51" s="11">
        <f t="shared" si="0"/>
        <v>1.5453195849343122</v>
      </c>
      <c r="BY51" s="11">
        <f t="shared" si="1"/>
        <v>1.0906160067321848</v>
      </c>
      <c r="BZ51" s="11">
        <f t="shared" si="2"/>
        <v>-0.15490195998574319</v>
      </c>
      <c r="CA51" s="11">
        <f t="shared" si="3"/>
        <v>-0.10023943363943562</v>
      </c>
      <c r="CB51" s="11">
        <f t="shared" si="4"/>
        <v>-0.14203162160610155</v>
      </c>
      <c r="CC51" s="7">
        <v>18.985593892161202</v>
      </c>
      <c r="CD51" s="7">
        <v>0.19269123158840881</v>
      </c>
      <c r="CE51" s="12">
        <f t="shared" si="5"/>
        <v>-0.71513804745877096</v>
      </c>
      <c r="CF51" s="7">
        <f t="shared" si="6"/>
        <v>-0.46277679674212485</v>
      </c>
      <c r="CG51" s="7">
        <f t="shared" si="7"/>
        <v>-0.65571937606302033</v>
      </c>
    </row>
    <row r="52" spans="1:85" x14ac:dyDescent="0.25">
      <c r="A52" s="7">
        <v>52</v>
      </c>
      <c r="B52" s="7" t="s">
        <v>91</v>
      </c>
      <c r="C52" s="7" t="s">
        <v>343</v>
      </c>
      <c r="D52" s="7">
        <v>97045297</v>
      </c>
      <c r="E52" s="7">
        <v>12291979</v>
      </c>
      <c r="F52" s="7"/>
      <c r="G52" s="7"/>
      <c r="H52" s="7"/>
      <c r="I52" s="7" t="s">
        <v>93</v>
      </c>
      <c r="J52" s="7" t="s">
        <v>95</v>
      </c>
      <c r="K52" s="7"/>
      <c r="L52" s="7"/>
      <c r="M52" s="7"/>
      <c r="N52" s="7"/>
      <c r="O52" s="7"/>
      <c r="P52" s="7">
        <v>95.06</v>
      </c>
      <c r="Q52" s="7"/>
      <c r="R52" s="7">
        <v>154</v>
      </c>
      <c r="S52" s="7">
        <v>120</v>
      </c>
      <c r="T52" s="7">
        <v>82</v>
      </c>
      <c r="U52" s="7">
        <v>48</v>
      </c>
      <c r="V52" s="7">
        <v>37</v>
      </c>
      <c r="W52" s="7">
        <v>12</v>
      </c>
      <c r="X52" s="7">
        <v>91</v>
      </c>
      <c r="Y52" s="7">
        <v>29.5</v>
      </c>
      <c r="Z52" s="7">
        <v>35</v>
      </c>
      <c r="AA52" s="7">
        <v>255</v>
      </c>
      <c r="AB52" s="7">
        <v>1.1599999999999999</v>
      </c>
      <c r="AC52" s="7">
        <v>8.1</v>
      </c>
      <c r="AD52" s="7">
        <v>23.72</v>
      </c>
      <c r="AE52" s="7">
        <v>46.35</v>
      </c>
      <c r="AF52" s="7">
        <v>99.19</v>
      </c>
      <c r="AG52" s="7">
        <v>1.9</v>
      </c>
      <c r="AH52" s="7"/>
      <c r="AI52" s="7">
        <v>11.8</v>
      </c>
      <c r="AJ52" s="7">
        <v>141.09</v>
      </c>
      <c r="AK52" s="7">
        <v>5.81</v>
      </c>
      <c r="AL52" s="7">
        <v>11.09</v>
      </c>
      <c r="AM52" s="7">
        <v>133.33000000000001</v>
      </c>
      <c r="AN52" s="7">
        <v>42.46</v>
      </c>
      <c r="AO52" s="7">
        <v>16.010000000000002</v>
      </c>
      <c r="AP52" s="7">
        <v>25.41</v>
      </c>
      <c r="AQ52" s="7"/>
      <c r="AR52" s="7"/>
      <c r="AS52" s="7"/>
      <c r="AT52" s="7"/>
      <c r="AU52" s="7"/>
      <c r="AV52" s="6"/>
      <c r="AW52" s="6">
        <v>5</v>
      </c>
      <c r="AX52" s="7">
        <v>5</v>
      </c>
      <c r="AY52" s="7">
        <v>0</v>
      </c>
      <c r="AZ52" s="7">
        <v>3</v>
      </c>
      <c r="BA52" s="7">
        <v>0</v>
      </c>
      <c r="BB52" s="7">
        <v>2</v>
      </c>
      <c r="BC52" s="6" t="s">
        <v>84</v>
      </c>
      <c r="BD52" s="15" t="s">
        <v>132</v>
      </c>
      <c r="BE52" s="7"/>
      <c r="BF52" s="7"/>
      <c r="BG52" s="8"/>
      <c r="BH52" s="7" t="s">
        <v>101</v>
      </c>
      <c r="BI52" s="7"/>
      <c r="BJ52" s="7"/>
      <c r="BK52" s="7"/>
      <c r="BL52" s="7"/>
      <c r="BM52" s="7" t="s">
        <v>344</v>
      </c>
      <c r="BN52" s="4" t="s">
        <v>141</v>
      </c>
      <c r="BO52" s="7" t="s">
        <v>239</v>
      </c>
      <c r="BP52" s="7"/>
      <c r="BQ52" s="7"/>
      <c r="BR52" s="10">
        <v>21.712853911108027</v>
      </c>
      <c r="BS52" s="10">
        <v>16.227506625757684</v>
      </c>
      <c r="BT52" s="10">
        <v>18.970180268432856</v>
      </c>
      <c r="BU52" s="10">
        <v>10.930619761672641</v>
      </c>
      <c r="BV52" s="10">
        <v>12.557199467352193</v>
      </c>
      <c r="BW52" s="10">
        <v>11.743909614512418</v>
      </c>
      <c r="BX52" s="11">
        <f t="shared" si="0"/>
        <v>1.2780714578899102</v>
      </c>
      <c r="BY52" s="11">
        <f t="shared" si="1"/>
        <v>1.0698127000933204</v>
      </c>
      <c r="BZ52" s="11">
        <f t="shared" si="2"/>
        <v>1.3751146846922251</v>
      </c>
      <c r="CA52" s="11">
        <f t="shared" si="3"/>
        <v>1.0759294217887729</v>
      </c>
      <c r="CB52" s="11">
        <f t="shared" si="4"/>
        <v>1.2853789121892767</v>
      </c>
      <c r="CC52" s="1">
        <v>0.52882702189936903</v>
      </c>
      <c r="CD52" s="7">
        <v>5.6615462221566446E-3</v>
      </c>
      <c r="CE52" s="12">
        <f t="shared" si="5"/>
        <v>-2.2470649426556495</v>
      </c>
      <c r="CF52" s="7">
        <f t="shared" si="6"/>
        <v>-1.758168472336862</v>
      </c>
      <c r="CG52" s="7">
        <f t="shared" si="7"/>
        <v>-2.1004283670025945</v>
      </c>
    </row>
    <row r="53" spans="1:85" ht="15.75" x14ac:dyDescent="0.25">
      <c r="A53" s="7">
        <v>53</v>
      </c>
      <c r="B53" s="7" t="s">
        <v>91</v>
      </c>
      <c r="C53" s="7">
        <v>97606383</v>
      </c>
      <c r="D53" s="7">
        <v>94000894</v>
      </c>
      <c r="E53" s="7">
        <v>12300827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6"/>
      <c r="AW53" s="6"/>
      <c r="AX53" s="7"/>
      <c r="AY53" s="7"/>
      <c r="AZ53" s="7"/>
      <c r="BA53" s="7"/>
      <c r="BB53" s="7"/>
      <c r="BC53" s="7" t="s">
        <v>131</v>
      </c>
      <c r="BD53" s="7"/>
      <c r="BE53" s="7"/>
      <c r="BF53" s="7"/>
      <c r="BG53" s="8"/>
      <c r="BH53" s="3" t="s">
        <v>187</v>
      </c>
      <c r="BI53" s="7"/>
      <c r="BJ53" s="7"/>
      <c r="BK53" s="7" t="s">
        <v>268</v>
      </c>
      <c r="BL53" s="7"/>
      <c r="BM53" s="7"/>
      <c r="BN53" s="7"/>
      <c r="BO53" s="7"/>
      <c r="BP53" s="7"/>
      <c r="BQ53" s="7"/>
      <c r="BR53" s="10"/>
      <c r="BS53" s="10"/>
      <c r="BT53" s="10"/>
      <c r="BU53" s="10"/>
      <c r="BV53" s="10"/>
      <c r="BW53" s="10"/>
      <c r="BX53" s="7" t="e">
        <f t="shared" si="0"/>
        <v>#NUM!</v>
      </c>
      <c r="BY53" s="7" t="e">
        <f t="shared" si="1"/>
        <v>#NUM!</v>
      </c>
      <c r="BZ53" s="7" t="e">
        <f t="shared" si="2"/>
        <v>#NUM!</v>
      </c>
      <c r="CA53" s="7" t="e">
        <f t="shared" si="3"/>
        <v>#NUM!</v>
      </c>
      <c r="CB53" s="7" t="e">
        <f t="shared" si="4"/>
        <v>#NUM!</v>
      </c>
      <c r="CC53" s="1"/>
      <c r="CD53" s="7"/>
      <c r="CE53" s="12" t="e">
        <f t="shared" si="5"/>
        <v>#NUM!</v>
      </c>
      <c r="CF53" s="7" t="e">
        <f t="shared" si="6"/>
        <v>#NUM!</v>
      </c>
      <c r="CG53" s="7" t="e">
        <f t="shared" si="7"/>
        <v>#NUM!</v>
      </c>
    </row>
    <row r="54" spans="1:85" ht="15.75" x14ac:dyDescent="0.25">
      <c r="A54" s="3">
        <v>54</v>
      </c>
      <c r="B54" s="7" t="s">
        <v>102</v>
      </c>
      <c r="C54" s="7" t="s">
        <v>345</v>
      </c>
      <c r="D54" s="7">
        <v>2004252176</v>
      </c>
      <c r="E54" s="7">
        <v>12313946</v>
      </c>
      <c r="F54" s="7">
        <v>56</v>
      </c>
      <c r="G54" s="7"/>
      <c r="H54" s="7"/>
      <c r="I54" s="7" t="s">
        <v>93</v>
      </c>
      <c r="J54" s="7" t="s">
        <v>93</v>
      </c>
      <c r="K54" s="7" t="s">
        <v>346</v>
      </c>
      <c r="L54" s="7" t="s">
        <v>93</v>
      </c>
      <c r="M54" s="7"/>
      <c r="N54" s="7">
        <v>140</v>
      </c>
      <c r="O54" s="7">
        <v>109</v>
      </c>
      <c r="P54" s="7"/>
      <c r="Q54" s="7">
        <v>12.8</v>
      </c>
      <c r="R54" s="7">
        <v>174</v>
      </c>
      <c r="S54" s="7">
        <v>142</v>
      </c>
      <c r="T54" s="7">
        <v>110</v>
      </c>
      <c r="U54" s="7">
        <v>35</v>
      </c>
      <c r="V54" s="7">
        <v>39.799999999999997</v>
      </c>
      <c r="W54" s="7">
        <v>13.2</v>
      </c>
      <c r="X54" s="7">
        <v>87.1</v>
      </c>
      <c r="Y54" s="7">
        <v>28.9</v>
      </c>
      <c r="Z54" s="7"/>
      <c r="AA54" s="7"/>
      <c r="AB54" s="7">
        <v>1.01</v>
      </c>
      <c r="AC54" s="7">
        <v>10</v>
      </c>
      <c r="AD54" s="7"/>
      <c r="AE54" s="7">
        <v>17.32</v>
      </c>
      <c r="AF54" s="7">
        <v>37.06</v>
      </c>
      <c r="AG54" s="7">
        <v>0.97</v>
      </c>
      <c r="AH54" s="7">
        <v>26.8</v>
      </c>
      <c r="AI54" s="7">
        <v>10.3</v>
      </c>
      <c r="AJ54" s="7">
        <v>133.72999999999999</v>
      </c>
      <c r="AK54" s="7">
        <v>3.76</v>
      </c>
      <c r="AL54" s="7">
        <v>101.29</v>
      </c>
      <c r="AM54" s="7">
        <v>102.73</v>
      </c>
      <c r="AN54" s="7">
        <v>36.04</v>
      </c>
      <c r="AO54" s="7">
        <v>12.48</v>
      </c>
      <c r="AP54" s="7">
        <v>12.77</v>
      </c>
      <c r="AQ54" s="7"/>
      <c r="AR54" s="7" t="s">
        <v>347</v>
      </c>
      <c r="AS54" s="7"/>
      <c r="AT54" s="7"/>
      <c r="AU54" s="7"/>
      <c r="AV54" s="6"/>
      <c r="AW54" s="6">
        <v>4</v>
      </c>
      <c r="AX54" s="7">
        <v>4</v>
      </c>
      <c r="AY54" s="7"/>
      <c r="AZ54" s="7">
        <v>0</v>
      </c>
      <c r="BA54" s="7"/>
      <c r="BB54" s="7"/>
      <c r="BC54" s="6" t="s">
        <v>84</v>
      </c>
      <c r="BD54" s="7" t="s">
        <v>348</v>
      </c>
      <c r="BE54" s="7" t="s">
        <v>349</v>
      </c>
      <c r="BF54" s="7"/>
      <c r="BG54" s="8" t="s">
        <v>350</v>
      </c>
      <c r="BH54" s="3" t="s">
        <v>187</v>
      </c>
      <c r="BI54" s="7"/>
      <c r="BJ54" s="7"/>
      <c r="BK54" s="7" t="s">
        <v>351</v>
      </c>
      <c r="BL54" s="7"/>
      <c r="BM54" s="7"/>
      <c r="BN54" s="7"/>
      <c r="BO54" s="7"/>
      <c r="BP54" s="7"/>
      <c r="BQ54" s="7"/>
      <c r="BR54" s="10"/>
      <c r="BS54" s="10"/>
      <c r="BT54" s="10"/>
      <c r="BU54" s="10"/>
      <c r="BV54" s="10"/>
      <c r="BW54" s="10"/>
      <c r="BX54" s="7" t="e">
        <f t="shared" si="0"/>
        <v>#NUM!</v>
      </c>
      <c r="BY54" s="7" t="e">
        <f t="shared" si="1"/>
        <v>#NUM!</v>
      </c>
      <c r="BZ54" s="7" t="e">
        <f t="shared" si="2"/>
        <v>#NUM!</v>
      </c>
      <c r="CA54" s="7" t="e">
        <f t="shared" si="3"/>
        <v>#NUM!</v>
      </c>
      <c r="CB54" s="7" t="e">
        <f t="shared" si="4"/>
        <v>#NUM!</v>
      </c>
      <c r="CC54" s="1"/>
      <c r="CD54" s="7"/>
      <c r="CE54" s="12" t="e">
        <f t="shared" si="5"/>
        <v>#NUM!</v>
      </c>
      <c r="CF54" s="7" t="e">
        <f t="shared" si="6"/>
        <v>#NUM!</v>
      </c>
      <c r="CG54" s="7" t="e">
        <f t="shared" si="7"/>
        <v>#NUM!</v>
      </c>
    </row>
    <row r="55" spans="1:85" ht="15.75" x14ac:dyDescent="0.25">
      <c r="A55" s="7">
        <v>56</v>
      </c>
      <c r="B55" s="7" t="s">
        <v>102</v>
      </c>
      <c r="C55" s="7"/>
      <c r="D55" s="7">
        <v>99120341</v>
      </c>
      <c r="E55" s="7">
        <v>12315021</v>
      </c>
      <c r="F55" s="7">
        <v>63</v>
      </c>
      <c r="G55" s="7"/>
      <c r="H55" s="7"/>
      <c r="I55" s="7"/>
      <c r="J55" s="7" t="s">
        <v>93</v>
      </c>
      <c r="K55" s="7" t="s">
        <v>352</v>
      </c>
      <c r="L55" s="7" t="s">
        <v>93</v>
      </c>
      <c r="M55" s="7">
        <v>99</v>
      </c>
      <c r="N55" s="7">
        <v>141</v>
      </c>
      <c r="O55" s="7">
        <v>72</v>
      </c>
      <c r="P55" s="7">
        <v>96.12</v>
      </c>
      <c r="Q55" s="7"/>
      <c r="R55" s="7"/>
      <c r="S55" s="7"/>
      <c r="T55" s="7"/>
      <c r="U55" s="7"/>
      <c r="V55" s="7">
        <v>35.5</v>
      </c>
      <c r="W55" s="7">
        <v>11.6</v>
      </c>
      <c r="X55" s="7">
        <v>94.2</v>
      </c>
      <c r="Y55" s="7">
        <v>30.6</v>
      </c>
      <c r="Z55" s="7">
        <v>64</v>
      </c>
      <c r="AA55" s="7">
        <v>464</v>
      </c>
      <c r="AB55" s="7">
        <v>1.63</v>
      </c>
      <c r="AC55" s="7">
        <v>31.9</v>
      </c>
      <c r="AD55" s="7">
        <v>187.63</v>
      </c>
      <c r="AE55" s="7">
        <v>7.99</v>
      </c>
      <c r="AF55" s="7">
        <v>17.100000000000001</v>
      </c>
      <c r="AG55" s="7">
        <v>0.59</v>
      </c>
      <c r="AH55" s="7">
        <v>38</v>
      </c>
      <c r="AI55" s="7">
        <v>17.8</v>
      </c>
      <c r="AJ55" s="7">
        <v>167.53</v>
      </c>
      <c r="AK55" s="7">
        <v>2.79</v>
      </c>
      <c r="AL55" s="7">
        <v>131.66</v>
      </c>
      <c r="AM55" s="7">
        <v>167.29</v>
      </c>
      <c r="AN55" s="7">
        <v>80.73</v>
      </c>
      <c r="AO55" s="7">
        <v>111.85</v>
      </c>
      <c r="AP55" s="7">
        <v>98.52</v>
      </c>
      <c r="AQ55" s="7" t="s">
        <v>353</v>
      </c>
      <c r="AR55" s="7"/>
      <c r="AS55" s="7"/>
      <c r="AT55" s="7"/>
      <c r="AU55" s="7"/>
      <c r="AV55" s="6"/>
      <c r="AW55" s="6"/>
      <c r="AX55" s="7"/>
      <c r="AY55" s="7"/>
      <c r="AZ55" s="7"/>
      <c r="BA55" s="7"/>
      <c r="BB55" s="7"/>
      <c r="BC55" s="7" t="s">
        <v>131</v>
      </c>
      <c r="BD55" s="7"/>
      <c r="BE55" s="7"/>
      <c r="BF55" s="7"/>
      <c r="BG55" s="6"/>
      <c r="BH55" s="3" t="s">
        <v>86</v>
      </c>
      <c r="BI55" s="9">
        <v>42294</v>
      </c>
      <c r="BJ55" s="7" t="s">
        <v>320</v>
      </c>
      <c r="BK55" s="7"/>
      <c r="BL55" s="7"/>
      <c r="BM55" s="7"/>
      <c r="BN55" s="7"/>
      <c r="BO55" s="7"/>
      <c r="BP55" s="7"/>
      <c r="BQ55" s="7"/>
      <c r="BR55" s="10"/>
      <c r="BS55" s="10"/>
      <c r="BT55" s="10"/>
      <c r="BU55" s="10"/>
      <c r="BV55" s="10"/>
      <c r="BW55" s="10"/>
      <c r="BX55" s="7" t="e">
        <f t="shared" si="0"/>
        <v>#NUM!</v>
      </c>
      <c r="BY55" s="7" t="e">
        <f t="shared" si="1"/>
        <v>#NUM!</v>
      </c>
      <c r="BZ55" s="7">
        <f t="shared" si="2"/>
        <v>2.2733022785676567</v>
      </c>
      <c r="CA55" s="7" t="e">
        <f t="shared" si="3"/>
        <v>#NUM!</v>
      </c>
      <c r="CB55" s="7" t="e">
        <f t="shared" si="4"/>
        <v>#NUM!</v>
      </c>
      <c r="CC55" s="7"/>
      <c r="CD55" s="7"/>
      <c r="CE55" s="12" t="e">
        <f t="shared" si="5"/>
        <v>#NUM!</v>
      </c>
      <c r="CF55" s="7" t="e">
        <f t="shared" si="6"/>
        <v>#NUM!</v>
      </c>
      <c r="CG55" s="7" t="e">
        <f t="shared" si="7"/>
        <v>#NUM!</v>
      </c>
    </row>
    <row r="56" spans="1:85" ht="15.75" x14ac:dyDescent="0.25">
      <c r="A56" s="7">
        <v>57</v>
      </c>
      <c r="B56" s="7" t="s">
        <v>102</v>
      </c>
      <c r="C56" s="7"/>
      <c r="D56" s="7">
        <v>2005274329</v>
      </c>
      <c r="E56" s="7">
        <v>12341678</v>
      </c>
      <c r="F56" s="7">
        <v>68</v>
      </c>
      <c r="G56" s="7"/>
      <c r="H56" s="7"/>
      <c r="I56" s="7" t="s">
        <v>93</v>
      </c>
      <c r="J56" s="7"/>
      <c r="K56" s="7" t="s">
        <v>352</v>
      </c>
      <c r="L56" s="7" t="s">
        <v>93</v>
      </c>
      <c r="M56" s="7">
        <v>67</v>
      </c>
      <c r="N56" s="7">
        <v>143</v>
      </c>
      <c r="O56" s="7">
        <v>104</v>
      </c>
      <c r="P56" s="7">
        <v>90.87</v>
      </c>
      <c r="Q56" s="7"/>
      <c r="R56" s="7">
        <v>178</v>
      </c>
      <c r="S56" s="7">
        <v>86</v>
      </c>
      <c r="T56" s="7">
        <v>114</v>
      </c>
      <c r="U56" s="7">
        <v>47</v>
      </c>
      <c r="V56" s="7">
        <v>45.3</v>
      </c>
      <c r="W56" s="7">
        <v>15</v>
      </c>
      <c r="X56" s="7">
        <v>89.7</v>
      </c>
      <c r="Y56" s="7">
        <v>29.7</v>
      </c>
      <c r="Z56" s="7">
        <v>5</v>
      </c>
      <c r="AA56" s="7">
        <v>339</v>
      </c>
      <c r="AB56" s="7">
        <v>1.2</v>
      </c>
      <c r="AC56" s="7">
        <v>22.6</v>
      </c>
      <c r="AD56" s="7">
        <v>109.91</v>
      </c>
      <c r="AE56" s="7">
        <v>14.13</v>
      </c>
      <c r="AF56" s="7">
        <v>30.24</v>
      </c>
      <c r="AG56" s="7">
        <v>0.53</v>
      </c>
      <c r="AH56" s="7">
        <v>24.6</v>
      </c>
      <c r="AI56" s="7">
        <v>12.2</v>
      </c>
      <c r="AJ56" s="7">
        <v>140.22999999999999</v>
      </c>
      <c r="AK56" s="7">
        <v>3.84</v>
      </c>
      <c r="AL56" s="7">
        <v>103.78</v>
      </c>
      <c r="AM56" s="7">
        <v>88.65</v>
      </c>
      <c r="AN56" s="7">
        <v>30.29</v>
      </c>
      <c r="AO56" s="7">
        <v>11.84</v>
      </c>
      <c r="AP56" s="7">
        <v>15.38</v>
      </c>
      <c r="AQ56" s="7" t="s">
        <v>354</v>
      </c>
      <c r="AR56" s="7"/>
      <c r="AS56" s="7"/>
      <c r="AT56" s="7"/>
      <c r="AU56" s="7"/>
      <c r="AV56" s="6"/>
      <c r="AW56" s="6">
        <v>13</v>
      </c>
      <c r="AX56" s="7">
        <v>5</v>
      </c>
      <c r="AY56" s="7">
        <v>42</v>
      </c>
      <c r="AZ56" s="7">
        <v>6</v>
      </c>
      <c r="BA56" s="7" t="s">
        <v>83</v>
      </c>
      <c r="BB56" s="7">
        <v>6</v>
      </c>
      <c r="BC56" s="6" t="s">
        <v>84</v>
      </c>
      <c r="BD56" s="7" t="s">
        <v>355</v>
      </c>
      <c r="BE56" s="7" t="s">
        <v>356</v>
      </c>
      <c r="BF56" s="7" t="s">
        <v>357</v>
      </c>
      <c r="BG56" s="6"/>
      <c r="BH56" s="3" t="s">
        <v>86</v>
      </c>
      <c r="BI56" s="9">
        <v>42272</v>
      </c>
      <c r="BJ56" s="7" t="s">
        <v>358</v>
      </c>
      <c r="BK56" s="7"/>
      <c r="BL56" s="7"/>
      <c r="BM56" s="7" t="s">
        <v>359</v>
      </c>
      <c r="BN56" s="4" t="s">
        <v>93</v>
      </c>
      <c r="BO56" s="7" t="s">
        <v>90</v>
      </c>
      <c r="BP56" s="7"/>
      <c r="BQ56" s="7"/>
      <c r="BR56" s="10">
        <v>63.81142724367502</v>
      </c>
      <c r="BS56" s="10">
        <v>64.79313503301826</v>
      </c>
      <c r="BT56" s="10">
        <v>64.302281138346643</v>
      </c>
      <c r="BU56" s="10">
        <v>10.689534174981565</v>
      </c>
      <c r="BV56" s="10">
        <v>10.689534174981565</v>
      </c>
      <c r="BW56" s="10">
        <v>10.689534174981565</v>
      </c>
      <c r="BX56" s="11">
        <f t="shared" si="0"/>
        <v>1.8082263798950431</v>
      </c>
      <c r="BY56" s="11">
        <f t="shared" si="1"/>
        <v>1.0289587800784721</v>
      </c>
      <c r="BZ56" s="11">
        <f t="shared" si="2"/>
        <v>2.0410372078670282</v>
      </c>
      <c r="CA56" s="11">
        <f t="shared" si="3"/>
        <v>1.1287509299502081</v>
      </c>
      <c r="CB56" s="11">
        <f t="shared" si="4"/>
        <v>1.9835947244761072</v>
      </c>
      <c r="CC56" s="7">
        <v>48.693103697797397</v>
      </c>
      <c r="CD56" s="7">
        <v>0.45560730481893014</v>
      </c>
      <c r="CE56" s="12">
        <f t="shared" si="5"/>
        <v>-0.34140932142981079</v>
      </c>
      <c r="CF56" s="7">
        <f t="shared" si="6"/>
        <v>-0.18880894849550175</v>
      </c>
      <c r="CG56" s="7">
        <f t="shared" si="7"/>
        <v>-0.33180077573542227</v>
      </c>
    </row>
    <row r="57" spans="1:85" x14ac:dyDescent="0.25">
      <c r="A57" s="7">
        <v>58</v>
      </c>
      <c r="B57" s="7" t="s">
        <v>171</v>
      </c>
      <c r="C57" s="7">
        <v>56638703</v>
      </c>
      <c r="D57" s="7">
        <v>2015489642</v>
      </c>
      <c r="E57" s="7">
        <v>1235073</v>
      </c>
      <c r="F57" s="7">
        <v>82</v>
      </c>
      <c r="G57" s="7">
        <v>73</v>
      </c>
      <c r="H57" s="7"/>
      <c r="I57" s="7" t="s">
        <v>95</v>
      </c>
      <c r="J57" s="7" t="s">
        <v>95</v>
      </c>
      <c r="K57" s="7" t="s">
        <v>360</v>
      </c>
      <c r="L57" s="7" t="s">
        <v>95</v>
      </c>
      <c r="M57" s="7">
        <v>96</v>
      </c>
      <c r="N57" s="7">
        <v>126</v>
      </c>
      <c r="O57" s="7">
        <v>86</v>
      </c>
      <c r="P57" s="7">
        <v>101.23</v>
      </c>
      <c r="Q57" s="7">
        <v>4.8</v>
      </c>
      <c r="R57" s="7">
        <v>199</v>
      </c>
      <c r="S57" s="7">
        <v>223</v>
      </c>
      <c r="T57" s="7">
        <v>102</v>
      </c>
      <c r="U57" s="7">
        <v>52</v>
      </c>
      <c r="V57" s="7">
        <v>45</v>
      </c>
      <c r="W57" s="7">
        <v>15.4</v>
      </c>
      <c r="X57" s="7">
        <v>94.8</v>
      </c>
      <c r="Y57" s="7">
        <v>32.1</v>
      </c>
      <c r="Z57" s="7">
        <v>8</v>
      </c>
      <c r="AA57" s="7">
        <v>232</v>
      </c>
      <c r="AB57" s="7">
        <v>0.96</v>
      </c>
      <c r="AC57" s="7">
        <v>10.3</v>
      </c>
      <c r="AD57" s="7">
        <v>0.54</v>
      </c>
      <c r="AE57" s="7">
        <v>11.58</v>
      </c>
      <c r="AF57" s="7">
        <v>24.78</v>
      </c>
      <c r="AG57" s="7">
        <v>0.73</v>
      </c>
      <c r="AH57" s="7"/>
      <c r="AI57" s="7">
        <v>9.8000000000000007</v>
      </c>
      <c r="AJ57" s="7">
        <v>138.53</v>
      </c>
      <c r="AK57" s="7">
        <v>3.91</v>
      </c>
      <c r="AL57" s="7">
        <v>106.72</v>
      </c>
      <c r="AM57" s="7">
        <v>89.11</v>
      </c>
      <c r="AN57" s="7">
        <v>25.24</v>
      </c>
      <c r="AO57" s="7">
        <v>33.24</v>
      </c>
      <c r="AP57" s="7">
        <v>46.21</v>
      </c>
      <c r="AQ57" s="7" t="s">
        <v>361</v>
      </c>
      <c r="AR57" s="7"/>
      <c r="AS57" s="7"/>
      <c r="AT57" s="7"/>
      <c r="AU57" s="7" t="s">
        <v>362</v>
      </c>
      <c r="AV57" s="6"/>
      <c r="AW57" s="6"/>
      <c r="AX57" s="7">
        <v>0</v>
      </c>
      <c r="AY57" s="7"/>
      <c r="AZ57" s="7">
        <v>0</v>
      </c>
      <c r="BA57" s="7"/>
      <c r="BB57" s="7"/>
      <c r="BC57" s="6" t="s">
        <v>84</v>
      </c>
      <c r="BD57" s="7" t="s">
        <v>355</v>
      </c>
      <c r="BE57" s="7" t="s">
        <v>363</v>
      </c>
      <c r="BF57" s="7" t="s">
        <v>364</v>
      </c>
      <c r="BG57" s="6"/>
      <c r="BH57" s="7" t="s">
        <v>101</v>
      </c>
      <c r="BI57" s="7"/>
      <c r="BJ57" s="7"/>
      <c r="BK57" s="7"/>
      <c r="BL57" s="7"/>
      <c r="BM57" s="7" t="s">
        <v>365</v>
      </c>
      <c r="BN57" s="4" t="s">
        <v>141</v>
      </c>
      <c r="BO57" s="7" t="s">
        <v>239</v>
      </c>
      <c r="BP57" s="7"/>
      <c r="BQ57" s="7"/>
      <c r="BR57" s="10"/>
      <c r="BS57" s="10"/>
      <c r="BT57" s="10"/>
      <c r="BU57" s="10"/>
      <c r="BV57" s="10"/>
      <c r="BW57" s="10"/>
      <c r="BX57" s="11" t="e">
        <f t="shared" si="0"/>
        <v>#NUM!</v>
      </c>
      <c r="BY57" s="11" t="e">
        <f t="shared" si="1"/>
        <v>#NUM!</v>
      </c>
      <c r="BZ57" s="11">
        <f t="shared" si="2"/>
        <v>-0.26760624017703144</v>
      </c>
      <c r="CA57" s="11" t="e">
        <f t="shared" si="3"/>
        <v>#NUM!</v>
      </c>
      <c r="CB57" s="11" t="e">
        <f t="shared" si="4"/>
        <v>#NUM!</v>
      </c>
      <c r="CC57" s="7">
        <v>1.8389774942772501</v>
      </c>
      <c r="CD57" s="7">
        <v>1.9849070901376664E-2</v>
      </c>
      <c r="CE57" s="12">
        <f t="shared" si="5"/>
        <v>-1.7022598169536982</v>
      </c>
      <c r="CF57" s="7" t="e">
        <f t="shared" si="6"/>
        <v>#NUM!</v>
      </c>
      <c r="CG57" s="7" t="e">
        <f t="shared" si="7"/>
        <v>#NUM!</v>
      </c>
    </row>
    <row r="58" spans="1:85" ht="15.75" x14ac:dyDescent="0.25">
      <c r="A58" s="7">
        <v>59</v>
      </c>
      <c r="B58" s="7" t="s">
        <v>102</v>
      </c>
      <c r="C58" s="7"/>
      <c r="D58" s="7">
        <v>2005270050</v>
      </c>
      <c r="E58" s="7">
        <v>12351794</v>
      </c>
      <c r="F58" s="7">
        <v>87</v>
      </c>
      <c r="G58" s="7"/>
      <c r="H58" s="7"/>
      <c r="I58" s="7" t="s">
        <v>93</v>
      </c>
      <c r="J58" s="7"/>
      <c r="K58" s="7"/>
      <c r="L58" s="7"/>
      <c r="M58" s="7">
        <v>64</v>
      </c>
      <c r="N58" s="7">
        <v>170</v>
      </c>
      <c r="O58" s="7">
        <v>90</v>
      </c>
      <c r="P58" s="7">
        <v>162.84</v>
      </c>
      <c r="Q58" s="7"/>
      <c r="R58" s="7">
        <v>128</v>
      </c>
      <c r="S58" s="7">
        <v>213</v>
      </c>
      <c r="T58" s="7">
        <v>64</v>
      </c>
      <c r="U58" s="7">
        <v>21</v>
      </c>
      <c r="V58" s="7">
        <v>34</v>
      </c>
      <c r="W58" s="7">
        <v>11.1</v>
      </c>
      <c r="X58" s="7">
        <v>86.8</v>
      </c>
      <c r="Y58" s="7">
        <v>27.8</v>
      </c>
      <c r="Z58" s="7">
        <v>36</v>
      </c>
      <c r="AA58" s="7">
        <v>389</v>
      </c>
      <c r="AB58" s="7">
        <v>1.08</v>
      </c>
      <c r="AC58" s="7">
        <v>21.25</v>
      </c>
      <c r="AD58" s="7">
        <v>23.45</v>
      </c>
      <c r="AE58" s="7">
        <v>35.03</v>
      </c>
      <c r="AF58" s="7">
        <v>74.959999999999994</v>
      </c>
      <c r="AG58" s="7">
        <v>0.64</v>
      </c>
      <c r="AH58" s="7">
        <v>29</v>
      </c>
      <c r="AI58" s="7">
        <v>11.7</v>
      </c>
      <c r="AJ58" s="7">
        <v>164.34</v>
      </c>
      <c r="AK58" s="7">
        <v>2.87</v>
      </c>
      <c r="AL58" s="7">
        <v>117.41</v>
      </c>
      <c r="AM58" s="7">
        <v>85.22</v>
      </c>
      <c r="AN58" s="7">
        <v>29.98</v>
      </c>
      <c r="AO58" s="7">
        <v>23.25</v>
      </c>
      <c r="AP58" s="7">
        <v>30.59</v>
      </c>
      <c r="AQ58" s="7" t="s">
        <v>366</v>
      </c>
      <c r="AR58" s="7"/>
      <c r="AS58" s="7"/>
      <c r="AT58" s="7"/>
      <c r="AU58" s="7"/>
      <c r="AV58" s="6">
        <v>13</v>
      </c>
      <c r="AW58" s="6">
        <v>15</v>
      </c>
      <c r="AX58" s="7">
        <v>5</v>
      </c>
      <c r="AY58" s="7"/>
      <c r="AZ58" s="7"/>
      <c r="BA58" s="7" t="s">
        <v>83</v>
      </c>
      <c r="BB58" s="7">
        <v>6</v>
      </c>
      <c r="BC58" s="6" t="s">
        <v>84</v>
      </c>
      <c r="BD58" s="7" t="s">
        <v>367</v>
      </c>
      <c r="BE58" s="7"/>
      <c r="BF58" s="7"/>
      <c r="BG58" s="6"/>
      <c r="BH58" s="3" t="s">
        <v>86</v>
      </c>
      <c r="BI58" s="9">
        <v>42297</v>
      </c>
      <c r="BJ58" s="7" t="s">
        <v>368</v>
      </c>
      <c r="BK58" s="7"/>
      <c r="BL58" s="7"/>
      <c r="BM58" s="7" t="s">
        <v>369</v>
      </c>
      <c r="BN58" s="4" t="s">
        <v>93</v>
      </c>
      <c r="BO58" s="7" t="s">
        <v>90</v>
      </c>
      <c r="BP58" s="7"/>
      <c r="BQ58" s="7"/>
      <c r="BR58" s="10">
        <v>62.588876636588132</v>
      </c>
      <c r="BS58" s="10">
        <v>39.485610449314301</v>
      </c>
      <c r="BT58" s="10">
        <v>51.037243542951217</v>
      </c>
      <c r="BU58" s="10">
        <v>52.886491061860312</v>
      </c>
      <c r="BV58" s="10">
        <v>54.397510366999548</v>
      </c>
      <c r="BW58" s="10">
        <v>53.642000714429926</v>
      </c>
      <c r="BX58" s="11">
        <f t="shared" si="0"/>
        <v>1.7078872106501628</v>
      </c>
      <c r="BY58" s="11">
        <f t="shared" si="1"/>
        <v>1.7295049675955323</v>
      </c>
      <c r="BZ58" s="11">
        <f t="shared" si="2"/>
        <v>1.3701428470511021</v>
      </c>
      <c r="CA58" s="11">
        <f t="shared" si="3"/>
        <v>0.8022443393843981</v>
      </c>
      <c r="CB58" s="11">
        <f t="shared" si="4"/>
        <v>0.79221677458143513</v>
      </c>
      <c r="CC58" s="1">
        <v>1.4954249963016599</v>
      </c>
      <c r="CD58" s="7">
        <v>1.529536683422332E-2</v>
      </c>
      <c r="CE58" s="12">
        <f t="shared" si="5"/>
        <v>-1.8154401027153599</v>
      </c>
      <c r="CF58" s="7">
        <f t="shared" si="6"/>
        <v>-1.0629742358830907</v>
      </c>
      <c r="CG58" s="7">
        <f t="shared" si="7"/>
        <v>-1.049687706441977</v>
      </c>
    </row>
    <row r="59" spans="1:85" x14ac:dyDescent="0.25">
      <c r="A59" s="7">
        <v>60</v>
      </c>
      <c r="B59" s="7" t="s">
        <v>370</v>
      </c>
      <c r="C59" s="7" t="s">
        <v>371</v>
      </c>
      <c r="D59" s="7">
        <v>2004250558</v>
      </c>
      <c r="E59" s="7">
        <v>12388263</v>
      </c>
      <c r="F59" s="7"/>
      <c r="G59" s="7"/>
      <c r="H59" s="7"/>
      <c r="I59" s="7" t="s">
        <v>93</v>
      </c>
      <c r="J59" s="7" t="s">
        <v>95</v>
      </c>
      <c r="K59" s="7"/>
      <c r="L59" s="7"/>
      <c r="M59" s="7"/>
      <c r="N59" s="7"/>
      <c r="O59" s="7"/>
      <c r="P59" s="7">
        <v>111.19</v>
      </c>
      <c r="Q59" s="7">
        <v>5.2</v>
      </c>
      <c r="R59" s="7">
        <v>124</v>
      </c>
      <c r="S59" s="7">
        <v>65</v>
      </c>
      <c r="T59" s="7">
        <v>86</v>
      </c>
      <c r="U59" s="7">
        <v>25</v>
      </c>
      <c r="V59" s="7">
        <v>43</v>
      </c>
      <c r="W59" s="7">
        <v>14.3</v>
      </c>
      <c r="X59" s="7">
        <v>95.1</v>
      </c>
      <c r="Y59" s="7">
        <v>31.6</v>
      </c>
      <c r="Z59" s="7">
        <v>8</v>
      </c>
      <c r="AA59" s="7">
        <v>239</v>
      </c>
      <c r="AB59" s="7">
        <v>1.1000000000000001</v>
      </c>
      <c r="AC59" s="7">
        <v>7.3</v>
      </c>
      <c r="AD59" s="7">
        <v>51.28</v>
      </c>
      <c r="AE59" s="7">
        <v>24.89</v>
      </c>
      <c r="AF59" s="7">
        <v>53.2</v>
      </c>
      <c r="AG59" s="7">
        <v>0.79</v>
      </c>
      <c r="AH59" s="7">
        <v>29.4</v>
      </c>
      <c r="AI59" s="7">
        <v>12.1</v>
      </c>
      <c r="AJ59" s="7">
        <v>138.63999999999999</v>
      </c>
      <c r="AK59" s="7">
        <v>3.58</v>
      </c>
      <c r="AL59" s="7">
        <v>106.16</v>
      </c>
      <c r="AM59" s="7">
        <v>63.61</v>
      </c>
      <c r="AN59" s="7">
        <v>23.25</v>
      </c>
      <c r="AO59" s="7">
        <v>26.09</v>
      </c>
      <c r="AP59" s="7">
        <v>24.9</v>
      </c>
      <c r="AQ59" s="7"/>
      <c r="AR59" s="7"/>
      <c r="AS59" s="7"/>
      <c r="AT59" s="7"/>
      <c r="AU59" s="7"/>
      <c r="AV59" s="6"/>
      <c r="AW59" s="6"/>
      <c r="AX59" s="7"/>
      <c r="AY59" s="7"/>
      <c r="AZ59" s="7"/>
      <c r="BA59" s="7"/>
      <c r="BB59" s="7"/>
      <c r="BC59" s="7" t="s">
        <v>131</v>
      </c>
      <c r="BD59" s="7"/>
      <c r="BE59" s="7"/>
      <c r="BF59" s="7"/>
      <c r="BG59" s="6"/>
      <c r="BH59" s="7" t="s">
        <v>101</v>
      </c>
      <c r="BI59" s="7"/>
      <c r="BJ59" s="7"/>
      <c r="BK59" s="7"/>
      <c r="BL59" s="7"/>
      <c r="BM59" s="7"/>
      <c r="BN59" s="7"/>
      <c r="BO59" s="7"/>
      <c r="BP59" s="7"/>
      <c r="BQ59" s="7"/>
      <c r="BR59" s="10"/>
      <c r="BS59" s="10"/>
      <c r="BT59" s="10"/>
      <c r="BU59" s="10"/>
      <c r="BV59" s="10"/>
      <c r="BW59" s="10"/>
      <c r="BX59" s="7" t="e">
        <f t="shared" si="0"/>
        <v>#NUM!</v>
      </c>
      <c r="BY59" s="7" t="e">
        <f t="shared" si="1"/>
        <v>#NUM!</v>
      </c>
      <c r="BZ59" s="7">
        <f t="shared" si="2"/>
        <v>1.709948016510761</v>
      </c>
      <c r="CA59" s="7" t="e">
        <f t="shared" si="3"/>
        <v>#NUM!</v>
      </c>
      <c r="CB59" s="7" t="e">
        <f t="shared" si="4"/>
        <v>#NUM!</v>
      </c>
      <c r="CC59" s="1"/>
      <c r="CD59" s="7"/>
      <c r="CE59" s="12" t="e">
        <f t="shared" si="5"/>
        <v>#NUM!</v>
      </c>
      <c r="CF59" s="7" t="e">
        <f t="shared" si="6"/>
        <v>#NUM!</v>
      </c>
      <c r="CG59" s="7" t="e">
        <f t="shared" si="7"/>
        <v>#NUM!</v>
      </c>
    </row>
    <row r="60" spans="1:85" x14ac:dyDescent="0.25">
      <c r="A60" s="7">
        <v>61</v>
      </c>
      <c r="B60" s="7" t="s">
        <v>102</v>
      </c>
      <c r="C60" s="7" t="s">
        <v>372</v>
      </c>
      <c r="D60" s="7">
        <v>2000163820</v>
      </c>
      <c r="E60" s="7">
        <v>12378784</v>
      </c>
      <c r="F60" s="7">
        <v>71</v>
      </c>
      <c r="G60" s="7"/>
      <c r="H60" s="7"/>
      <c r="I60" s="7" t="s">
        <v>93</v>
      </c>
      <c r="J60" s="7" t="s">
        <v>93</v>
      </c>
      <c r="K60" s="7"/>
      <c r="L60" s="7"/>
      <c r="M60" s="7">
        <v>100</v>
      </c>
      <c r="N60" s="7">
        <v>137</v>
      </c>
      <c r="O60" s="7">
        <v>82</v>
      </c>
      <c r="P60" s="7"/>
      <c r="Q60" s="7">
        <v>7.8</v>
      </c>
      <c r="R60" s="7">
        <v>85</v>
      </c>
      <c r="S60" s="7">
        <v>74</v>
      </c>
      <c r="T60" s="7">
        <v>38</v>
      </c>
      <c r="U60" s="7">
        <v>32</v>
      </c>
      <c r="V60" s="7">
        <v>43.5</v>
      </c>
      <c r="W60" s="7">
        <v>15.1</v>
      </c>
      <c r="X60" s="7">
        <v>89</v>
      </c>
      <c r="Y60" s="7">
        <v>30.8</v>
      </c>
      <c r="Z60" s="7"/>
      <c r="AA60" s="7">
        <v>191</v>
      </c>
      <c r="AB60" s="7">
        <v>0.94</v>
      </c>
      <c r="AC60" s="7">
        <v>11.3</v>
      </c>
      <c r="AD60" s="7">
        <v>1.69</v>
      </c>
      <c r="AE60" s="7">
        <v>21.44</v>
      </c>
      <c r="AF60" s="7">
        <v>45.88</v>
      </c>
      <c r="AG60" s="7">
        <v>0.82</v>
      </c>
      <c r="AH60" s="7">
        <v>22.6</v>
      </c>
      <c r="AI60" s="7">
        <v>9.6</v>
      </c>
      <c r="AJ60" s="7">
        <v>138.80000000000001</v>
      </c>
      <c r="AK60" s="7">
        <v>4.32</v>
      </c>
      <c r="AL60" s="7">
        <v>103.7</v>
      </c>
      <c r="AM60" s="7">
        <v>108.81</v>
      </c>
      <c r="AN60" s="7">
        <v>40.869999999999997</v>
      </c>
      <c r="AO60" s="7">
        <v>18.43</v>
      </c>
      <c r="AP60" s="7">
        <v>17.350000000000001</v>
      </c>
      <c r="AQ60" s="7" t="s">
        <v>373</v>
      </c>
      <c r="AR60" s="7"/>
      <c r="AS60" s="7"/>
      <c r="AT60" s="7"/>
      <c r="AU60" s="7"/>
      <c r="AV60" s="6"/>
      <c r="AW60" s="6">
        <v>7</v>
      </c>
      <c r="AX60" s="7">
        <v>5</v>
      </c>
      <c r="AY60" s="7">
        <v>5</v>
      </c>
      <c r="AZ60" s="7">
        <v>4</v>
      </c>
      <c r="BA60" s="7">
        <v>2</v>
      </c>
      <c r="BB60" s="7">
        <v>2</v>
      </c>
      <c r="BC60" s="6" t="s">
        <v>84</v>
      </c>
      <c r="BD60" s="7" t="s">
        <v>374</v>
      </c>
      <c r="BE60" s="7" t="s">
        <v>375</v>
      </c>
      <c r="BF60" s="7"/>
      <c r="BG60" s="6"/>
      <c r="BH60" s="7" t="s">
        <v>101</v>
      </c>
      <c r="BI60" s="7"/>
      <c r="BJ60" s="7"/>
      <c r="BK60" s="7"/>
      <c r="BL60" s="7"/>
      <c r="BM60" s="7"/>
      <c r="BN60" s="4"/>
      <c r="BO60" s="7"/>
      <c r="BP60" s="7"/>
      <c r="BQ60" s="7"/>
      <c r="BR60" s="10">
        <v>127.58362478350054</v>
      </c>
      <c r="BS60" s="10">
        <v>115.43853642862416</v>
      </c>
      <c r="BT60" s="10">
        <v>121.51108060606235</v>
      </c>
      <c r="BU60" s="10">
        <v>22.113348163296788</v>
      </c>
      <c r="BV60" s="10">
        <v>13.897856392441586</v>
      </c>
      <c r="BW60" s="10">
        <v>18.005602277869187</v>
      </c>
      <c r="BX60" s="11">
        <f t="shared" si="0"/>
        <v>2.0846158830919257</v>
      </c>
      <c r="BY60" s="11">
        <f t="shared" si="1"/>
        <v>1.2554076528708971</v>
      </c>
      <c r="BZ60" s="11">
        <f t="shared" si="2"/>
        <v>0.22788670461367352</v>
      </c>
      <c r="CA60" s="11">
        <f t="shared" si="3"/>
        <v>0.10931831924626297</v>
      </c>
      <c r="CB60" s="11">
        <f t="shared" si="4"/>
        <v>0.18152406837136656</v>
      </c>
      <c r="CC60" s="7">
        <v>54.873860771453302</v>
      </c>
      <c r="CD60" s="7">
        <v>2.344096921478751</v>
      </c>
      <c r="CE60" s="12">
        <f t="shared" si="5"/>
        <v>0.36997556451038238</v>
      </c>
      <c r="CF60" s="7">
        <f t="shared" si="6"/>
        <v>0.17747901064709842</v>
      </c>
      <c r="CG60" s="7">
        <f t="shared" si="7"/>
        <v>0.29470551948947671</v>
      </c>
    </row>
    <row r="61" spans="1:85" x14ac:dyDescent="0.25">
      <c r="A61" s="7">
        <v>62</v>
      </c>
      <c r="B61" s="7" t="s">
        <v>298</v>
      </c>
      <c r="C61" s="7" t="s">
        <v>376</v>
      </c>
      <c r="D61" s="7">
        <v>99121838</v>
      </c>
      <c r="E61" s="7">
        <v>123854277</v>
      </c>
      <c r="F61" s="7">
        <v>50</v>
      </c>
      <c r="G61" s="7"/>
      <c r="H61" s="7"/>
      <c r="I61" s="7"/>
      <c r="J61" s="7"/>
      <c r="K61" s="7" t="s">
        <v>377</v>
      </c>
      <c r="L61" s="7"/>
      <c r="M61" s="7">
        <v>71</v>
      </c>
      <c r="N61" s="7">
        <v>126</v>
      </c>
      <c r="O61" s="7">
        <v>73</v>
      </c>
      <c r="P61" s="7">
        <v>99.1</v>
      </c>
      <c r="Q61" s="7"/>
      <c r="R61" s="7">
        <v>98</v>
      </c>
      <c r="S61" s="7">
        <v>55</v>
      </c>
      <c r="T61" s="7">
        <v>58</v>
      </c>
      <c r="U61" s="7">
        <v>29</v>
      </c>
      <c r="V61" s="7">
        <v>30</v>
      </c>
      <c r="W61" s="7">
        <v>8.8000000000000007</v>
      </c>
      <c r="X61" s="7">
        <v>71</v>
      </c>
      <c r="Y61" s="7">
        <v>21</v>
      </c>
      <c r="Z61" s="7">
        <v>17</v>
      </c>
      <c r="AA61" s="7">
        <v>275</v>
      </c>
      <c r="AB61" s="7">
        <v>1.25</v>
      </c>
      <c r="AC61" s="7">
        <v>3.5</v>
      </c>
      <c r="AD61" s="7">
        <v>5.52</v>
      </c>
      <c r="AE61" s="7">
        <v>11.18</v>
      </c>
      <c r="AF61" s="7">
        <v>23.93</v>
      </c>
      <c r="AG61" s="7">
        <v>0.65</v>
      </c>
      <c r="AH61" s="7"/>
      <c r="AI61" s="7">
        <v>12.7</v>
      </c>
      <c r="AJ61" s="7">
        <v>146.32</v>
      </c>
      <c r="AK61" s="7">
        <v>3.54</v>
      </c>
      <c r="AL61" s="7">
        <v>112.92</v>
      </c>
      <c r="AM61" s="7">
        <v>134.12</v>
      </c>
      <c r="AN61" s="7">
        <v>45.2</v>
      </c>
      <c r="AO61" s="7">
        <v>27.48</v>
      </c>
      <c r="AP61" s="7">
        <v>33.380000000000003</v>
      </c>
      <c r="AQ61" s="7" t="s">
        <v>378</v>
      </c>
      <c r="AR61" s="7"/>
      <c r="AS61" s="7"/>
      <c r="AT61" s="7"/>
      <c r="AU61" s="7"/>
      <c r="AV61" s="6">
        <v>15</v>
      </c>
      <c r="AW61" s="6"/>
      <c r="AX61" s="7">
        <v>3</v>
      </c>
      <c r="AY61" s="7"/>
      <c r="AZ61" s="7">
        <v>3</v>
      </c>
      <c r="BA61" s="7"/>
      <c r="BB61" s="7"/>
      <c r="BC61" s="7" t="s">
        <v>131</v>
      </c>
      <c r="BD61" s="7" t="s">
        <v>379</v>
      </c>
      <c r="BE61" s="7"/>
      <c r="BF61" s="7"/>
      <c r="BG61" s="6"/>
      <c r="BH61" s="7" t="s">
        <v>101</v>
      </c>
      <c r="BI61" s="7"/>
      <c r="BJ61" s="7"/>
      <c r="BK61" s="7"/>
      <c r="BL61" s="7"/>
      <c r="BM61" s="7"/>
      <c r="BN61" s="7"/>
      <c r="BO61" s="7"/>
      <c r="BP61" s="7"/>
      <c r="BQ61" s="7"/>
      <c r="BR61" s="10"/>
      <c r="BS61" s="10"/>
      <c r="BT61" s="10"/>
      <c r="BU61" s="10"/>
      <c r="BV61" s="10"/>
      <c r="BW61" s="10"/>
      <c r="BX61" s="7" t="e">
        <f t="shared" si="0"/>
        <v>#NUM!</v>
      </c>
      <c r="BY61" s="7" t="e">
        <f t="shared" si="1"/>
        <v>#NUM!</v>
      </c>
      <c r="BZ61" s="7">
        <f t="shared" si="2"/>
        <v>0.74193907772919887</v>
      </c>
      <c r="CA61" s="7" t="e">
        <f t="shared" si="3"/>
        <v>#NUM!</v>
      </c>
      <c r="CB61" s="7" t="e">
        <f t="shared" si="4"/>
        <v>#NUM!</v>
      </c>
      <c r="CC61" s="7"/>
      <c r="CD61" s="7"/>
      <c r="CE61" s="12" t="e">
        <f t="shared" si="5"/>
        <v>#NUM!</v>
      </c>
      <c r="CF61" s="7" t="e">
        <f t="shared" si="6"/>
        <v>#NUM!</v>
      </c>
      <c r="CG61" s="7" t="e">
        <f t="shared" si="7"/>
        <v>#NUM!</v>
      </c>
    </row>
    <row r="62" spans="1:85" x14ac:dyDescent="0.25">
      <c r="A62" s="7">
        <v>63</v>
      </c>
      <c r="B62" s="7" t="s">
        <v>102</v>
      </c>
      <c r="C62" s="7" t="s">
        <v>380</v>
      </c>
      <c r="D62" s="7">
        <v>2000146747</v>
      </c>
      <c r="E62" s="7">
        <v>12412092</v>
      </c>
      <c r="F62" s="7">
        <v>80</v>
      </c>
      <c r="G62" s="7"/>
      <c r="H62" s="7"/>
      <c r="I62" s="7" t="s">
        <v>93</v>
      </c>
      <c r="J62" s="7" t="s">
        <v>93</v>
      </c>
      <c r="K62" s="7"/>
      <c r="L62" s="7"/>
      <c r="M62" s="7">
        <v>90</v>
      </c>
      <c r="N62" s="7">
        <v>150</v>
      </c>
      <c r="O62" s="7">
        <v>119</v>
      </c>
      <c r="P62" s="7">
        <v>128.30000000000001</v>
      </c>
      <c r="Q62" s="7">
        <v>6.2</v>
      </c>
      <c r="R62" s="7">
        <v>111</v>
      </c>
      <c r="S62" s="7">
        <v>57</v>
      </c>
      <c r="T62" s="7">
        <v>61</v>
      </c>
      <c r="U62" s="7">
        <v>38</v>
      </c>
      <c r="V62" s="7">
        <v>27.6</v>
      </c>
      <c r="W62" s="7">
        <v>9.3000000000000007</v>
      </c>
      <c r="X62" s="7">
        <v>103.8</v>
      </c>
      <c r="Y62" s="7">
        <v>34.799999999999997</v>
      </c>
      <c r="Z62" s="7">
        <v>49</v>
      </c>
      <c r="AA62" s="7">
        <v>198</v>
      </c>
      <c r="AB62" s="7">
        <v>1.34</v>
      </c>
      <c r="AC62" s="7">
        <v>5.7</v>
      </c>
      <c r="AD62" s="7">
        <v>140.74</v>
      </c>
      <c r="AE62" s="7">
        <v>14.19</v>
      </c>
      <c r="AF62" s="7">
        <v>30.37</v>
      </c>
      <c r="AG62" s="7">
        <v>0.78</v>
      </c>
      <c r="AH62" s="7">
        <v>31.8</v>
      </c>
      <c r="AI62" s="7">
        <v>14.4</v>
      </c>
      <c r="AJ62" s="7">
        <v>138.41</v>
      </c>
      <c r="AK62" s="7">
        <v>3.64</v>
      </c>
      <c r="AL62" s="7">
        <v>113.65</v>
      </c>
      <c r="AM62" s="7">
        <v>85.79</v>
      </c>
      <c r="AN62" s="7">
        <v>64.650000000000006</v>
      </c>
      <c r="AO62" s="7">
        <v>17.91</v>
      </c>
      <c r="AP62" s="7">
        <v>22.37</v>
      </c>
      <c r="AQ62" s="7" t="s">
        <v>381</v>
      </c>
      <c r="AR62" s="7"/>
      <c r="AS62" s="7"/>
      <c r="AT62" s="7"/>
      <c r="AU62" s="7"/>
      <c r="AV62" s="6"/>
      <c r="AW62" s="6"/>
      <c r="AX62" s="7">
        <v>4</v>
      </c>
      <c r="AY62" s="7"/>
      <c r="AZ62" s="7">
        <v>5</v>
      </c>
      <c r="BA62" s="7">
        <v>8</v>
      </c>
      <c r="BB62" s="7">
        <v>5</v>
      </c>
      <c r="BC62" s="6" t="s">
        <v>84</v>
      </c>
      <c r="BD62" s="7" t="s">
        <v>382</v>
      </c>
      <c r="BE62" s="7" t="s">
        <v>383</v>
      </c>
      <c r="BF62" s="7" t="s">
        <v>384</v>
      </c>
      <c r="BG62" s="6"/>
      <c r="BH62" s="7" t="s">
        <v>101</v>
      </c>
      <c r="BI62" s="7"/>
      <c r="BJ62" s="7"/>
      <c r="BK62" s="7"/>
      <c r="BL62" s="7"/>
      <c r="BM62" s="7" t="s">
        <v>385</v>
      </c>
      <c r="BN62" s="4"/>
      <c r="BO62" s="7" t="s">
        <v>90</v>
      </c>
      <c r="BP62" s="7"/>
      <c r="BQ62" s="7"/>
      <c r="BR62" s="10">
        <v>29.548025395890896</v>
      </c>
      <c r="BS62" s="10">
        <v>29.157961638556799</v>
      </c>
      <c r="BT62" s="10">
        <v>29.352993517223847</v>
      </c>
      <c r="BU62" s="10">
        <v>10.382447666133682</v>
      </c>
      <c r="BV62" s="10">
        <v>13.547155673599915</v>
      </c>
      <c r="BW62" s="10">
        <v>11.964801669866798</v>
      </c>
      <c r="BX62" s="11">
        <f t="shared" si="0"/>
        <v>1.4676523986574626</v>
      </c>
      <c r="BY62" s="11">
        <f t="shared" si="1"/>
        <v>1.0779055040864121</v>
      </c>
      <c r="BZ62" s="11">
        <f t="shared" si="2"/>
        <v>2.1484175466913764</v>
      </c>
      <c r="CA62" s="11">
        <f t="shared" si="3"/>
        <v>1.4638463090147538</v>
      </c>
      <c r="CB62" s="11">
        <f t="shared" si="4"/>
        <v>1.9931409001499496</v>
      </c>
      <c r="CC62" s="1">
        <v>10.658773793635399</v>
      </c>
      <c r="CD62" s="7">
        <v>0.4628214221835672</v>
      </c>
      <c r="CE62" s="12">
        <f t="shared" si="5"/>
        <v>-0.33458654747137234</v>
      </c>
      <c r="CF62" s="7">
        <f t="shared" si="6"/>
        <v>-0.22797397243205267</v>
      </c>
      <c r="CG62" s="7">
        <f t="shared" si="7"/>
        <v>-0.31040434082851631</v>
      </c>
    </row>
    <row r="63" spans="1:85" x14ac:dyDescent="0.25">
      <c r="A63" s="7">
        <v>64</v>
      </c>
      <c r="B63" s="7" t="s">
        <v>370</v>
      </c>
      <c r="C63" s="7" t="s">
        <v>386</v>
      </c>
      <c r="D63" s="7">
        <v>2002201576</v>
      </c>
      <c r="E63" s="7">
        <v>12400770</v>
      </c>
      <c r="F63" s="7">
        <v>80</v>
      </c>
      <c r="G63" s="7"/>
      <c r="H63" s="7"/>
      <c r="I63" s="7" t="s">
        <v>93</v>
      </c>
      <c r="J63" s="7"/>
      <c r="K63" s="7" t="s">
        <v>387</v>
      </c>
      <c r="L63" s="7" t="s">
        <v>95</v>
      </c>
      <c r="M63" s="7">
        <v>81</v>
      </c>
      <c r="N63" s="7">
        <v>174</v>
      </c>
      <c r="O63" s="7">
        <v>88</v>
      </c>
      <c r="P63" s="7">
        <v>84.94</v>
      </c>
      <c r="Q63" s="7">
        <v>5.4</v>
      </c>
      <c r="R63" s="7">
        <v>131</v>
      </c>
      <c r="S63" s="7">
        <v>72</v>
      </c>
      <c r="T63" s="7">
        <v>67</v>
      </c>
      <c r="U63" s="7">
        <v>50</v>
      </c>
      <c r="V63" s="7">
        <v>43</v>
      </c>
      <c r="W63" s="7">
        <v>14.6</v>
      </c>
      <c r="X63" s="7">
        <v>92</v>
      </c>
      <c r="Y63" s="7">
        <v>30.9</v>
      </c>
      <c r="Z63" s="7">
        <v>4</v>
      </c>
      <c r="AA63" s="7">
        <v>255</v>
      </c>
      <c r="AB63" s="7">
        <v>3.08</v>
      </c>
      <c r="AC63" s="7">
        <v>11.8</v>
      </c>
      <c r="AD63" s="7">
        <v>35.369999999999997</v>
      </c>
      <c r="AE63" s="7">
        <v>12.86</v>
      </c>
      <c r="AF63" s="7">
        <v>27.52</v>
      </c>
      <c r="AG63" s="7">
        <v>0.67</v>
      </c>
      <c r="AH63" s="7">
        <v>38.299999999999997</v>
      </c>
      <c r="AI63" s="7">
        <v>32.9</v>
      </c>
      <c r="AJ63" s="7">
        <v>143.01</v>
      </c>
      <c r="AK63" s="7">
        <v>4.01</v>
      </c>
      <c r="AL63" s="7">
        <v>19.72</v>
      </c>
      <c r="AM63" s="7">
        <v>99.8</v>
      </c>
      <c r="AN63" s="7">
        <v>35.29</v>
      </c>
      <c r="AO63" s="7">
        <v>31.69</v>
      </c>
      <c r="AP63" s="7">
        <v>35.08</v>
      </c>
      <c r="AQ63" s="7" t="s">
        <v>388</v>
      </c>
      <c r="AR63" s="7"/>
      <c r="AS63" s="7" t="s">
        <v>389</v>
      </c>
      <c r="AT63" s="7"/>
      <c r="AU63" s="7" t="s">
        <v>390</v>
      </c>
      <c r="AV63" s="6"/>
      <c r="AW63" s="6">
        <v>6</v>
      </c>
      <c r="AX63" s="7">
        <v>4</v>
      </c>
      <c r="AY63" s="7">
        <v>4</v>
      </c>
      <c r="AZ63" s="7">
        <v>4</v>
      </c>
      <c r="BA63" s="7" t="s">
        <v>83</v>
      </c>
      <c r="BB63" s="7">
        <v>6</v>
      </c>
      <c r="BC63" s="6" t="s">
        <v>84</v>
      </c>
      <c r="BD63" s="7" t="s">
        <v>391</v>
      </c>
      <c r="BE63" s="7"/>
      <c r="BF63" s="7"/>
      <c r="BG63" s="6"/>
      <c r="BH63" s="7" t="s">
        <v>101</v>
      </c>
      <c r="BI63" s="7"/>
      <c r="BJ63" s="7"/>
      <c r="BK63" s="7"/>
      <c r="BL63" s="7"/>
      <c r="BM63" s="7" t="s">
        <v>392</v>
      </c>
      <c r="BN63" s="4" t="s">
        <v>93</v>
      </c>
      <c r="BO63" s="7" t="s">
        <v>182</v>
      </c>
      <c r="BP63" s="7"/>
      <c r="BQ63" s="7"/>
      <c r="BR63" s="10">
        <v>96.565336906632936</v>
      </c>
      <c r="BS63" s="10">
        <v>91.454124218079798</v>
      </c>
      <c r="BT63" s="10">
        <v>94.009730562356367</v>
      </c>
      <c r="BU63" s="10">
        <v>9.1457743436253534</v>
      </c>
      <c r="BV63" s="10">
        <v>11.328288134850315</v>
      </c>
      <c r="BW63" s="10">
        <v>10.237031239237833</v>
      </c>
      <c r="BX63" s="11">
        <f t="shared" si="0"/>
        <v>1.9731728079701807</v>
      </c>
      <c r="BY63" s="11">
        <f t="shared" si="1"/>
        <v>1.0101740285781637</v>
      </c>
      <c r="BZ63" s="11">
        <f t="shared" si="2"/>
        <v>1.5486350598147516</v>
      </c>
      <c r="CA63" s="11">
        <f t="shared" si="3"/>
        <v>0.78484512535313389</v>
      </c>
      <c r="CB63" s="11">
        <f t="shared" si="4"/>
        <v>1.5330378885254854</v>
      </c>
      <c r="CC63" s="7">
        <v>42.113588103260597</v>
      </c>
      <c r="CD63" s="7">
        <v>1.4663076329062801</v>
      </c>
      <c r="CE63" s="12">
        <f t="shared" si="5"/>
        <v>0.16622509531030311</v>
      </c>
      <c r="CF63" s="7">
        <f t="shared" si="6"/>
        <v>8.4242543095503247E-2</v>
      </c>
      <c r="CG63" s="7">
        <f t="shared" si="7"/>
        <v>0.16455094925006894</v>
      </c>
    </row>
    <row r="64" spans="1:85" ht="15.75" x14ac:dyDescent="0.25">
      <c r="A64" s="7">
        <v>65</v>
      </c>
      <c r="B64" s="7" t="s">
        <v>102</v>
      </c>
      <c r="C64" s="7"/>
      <c r="D64" s="7">
        <v>97031666</v>
      </c>
      <c r="E64" s="7">
        <v>12411196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>
        <v>117</v>
      </c>
      <c r="Q64" s="7"/>
      <c r="R64" s="7"/>
      <c r="S64" s="7"/>
      <c r="T64" s="7"/>
      <c r="U64" s="7"/>
      <c r="V64" s="7">
        <v>37.799999999999997</v>
      </c>
      <c r="W64" s="7">
        <v>11.7</v>
      </c>
      <c r="X64" s="7">
        <v>83.8</v>
      </c>
      <c r="Y64" s="7">
        <v>25.9</v>
      </c>
      <c r="Z64" s="7">
        <v>10</v>
      </c>
      <c r="AA64" s="7">
        <v>200</v>
      </c>
      <c r="AB64" s="7">
        <v>1.03</v>
      </c>
      <c r="AC64" s="7">
        <v>5.3</v>
      </c>
      <c r="AD64" s="7">
        <v>8.9</v>
      </c>
      <c r="AE64" s="7">
        <v>18.07</v>
      </c>
      <c r="AF64" s="7">
        <v>38.67</v>
      </c>
      <c r="AG64" s="7">
        <v>0.92</v>
      </c>
      <c r="AH64" s="7">
        <v>55</v>
      </c>
      <c r="AI64" s="7">
        <v>11.1</v>
      </c>
      <c r="AJ64" s="7">
        <v>137.49</v>
      </c>
      <c r="AK64" s="7">
        <v>4.38</v>
      </c>
      <c r="AL64" s="7">
        <v>101.99</v>
      </c>
      <c r="AM64" s="7">
        <v>91.64</v>
      </c>
      <c r="AN64" s="7">
        <v>25.46</v>
      </c>
      <c r="AO64" s="7">
        <v>7.57</v>
      </c>
      <c r="AP64" s="7">
        <v>19.89</v>
      </c>
      <c r="AQ64" s="7"/>
      <c r="AR64" s="7"/>
      <c r="AS64" s="7"/>
      <c r="AT64" s="7"/>
      <c r="AU64" s="7"/>
      <c r="AV64" s="6"/>
      <c r="AW64" s="6"/>
      <c r="AX64" s="7"/>
      <c r="AY64" s="7"/>
      <c r="AZ64" s="7"/>
      <c r="BA64" s="7"/>
      <c r="BB64" s="7"/>
      <c r="BC64" s="7" t="s">
        <v>131</v>
      </c>
      <c r="BD64" s="7"/>
      <c r="BE64" s="7"/>
      <c r="BF64" s="7"/>
      <c r="BG64" s="6"/>
      <c r="BH64" s="3" t="s">
        <v>393</v>
      </c>
      <c r="BI64" s="9">
        <v>42347</v>
      </c>
      <c r="BJ64" s="7" t="s">
        <v>394</v>
      </c>
      <c r="BK64" s="7" t="s">
        <v>395</v>
      </c>
      <c r="BL64" s="7"/>
      <c r="BM64" s="7"/>
      <c r="BN64" s="7"/>
      <c r="BO64" s="7"/>
      <c r="BP64" s="7"/>
      <c r="BQ64" s="7"/>
      <c r="BR64" s="10"/>
      <c r="BS64" s="10"/>
      <c r="BT64" s="10"/>
      <c r="BU64" s="10"/>
      <c r="BV64" s="10"/>
      <c r="BW64" s="10"/>
      <c r="BX64" s="7" t="e">
        <f t="shared" si="0"/>
        <v>#NUM!</v>
      </c>
      <c r="BY64" s="7" t="e">
        <f t="shared" si="1"/>
        <v>#NUM!</v>
      </c>
      <c r="BZ64" s="7">
        <f t="shared" si="2"/>
        <v>0.9493900066449128</v>
      </c>
      <c r="CA64" s="7" t="e">
        <f t="shared" si="3"/>
        <v>#NUM!</v>
      </c>
      <c r="CB64" s="7" t="e">
        <f t="shared" si="4"/>
        <v>#NUM!</v>
      </c>
      <c r="CC64" s="7"/>
      <c r="CD64" s="7"/>
      <c r="CE64" s="12" t="e">
        <f t="shared" si="5"/>
        <v>#NUM!</v>
      </c>
      <c r="CF64" s="7" t="e">
        <f t="shared" si="6"/>
        <v>#NUM!</v>
      </c>
      <c r="CG64" s="7" t="e">
        <f t="shared" si="7"/>
        <v>#NUM!</v>
      </c>
    </row>
    <row r="65" spans="1:85" x14ac:dyDescent="0.25">
      <c r="A65" s="7">
        <v>66</v>
      </c>
      <c r="B65" s="7" t="s">
        <v>102</v>
      </c>
      <c r="C65" s="7">
        <v>68202122</v>
      </c>
      <c r="D65" s="7">
        <v>2015491039</v>
      </c>
      <c r="E65" s="7">
        <v>12410147</v>
      </c>
      <c r="F65" s="7">
        <v>38</v>
      </c>
      <c r="G65" s="7"/>
      <c r="H65" s="7"/>
      <c r="I65" s="7" t="s">
        <v>95</v>
      </c>
      <c r="J65" s="7" t="s">
        <v>95</v>
      </c>
      <c r="K65" s="7"/>
      <c r="L65" s="7" t="s">
        <v>95</v>
      </c>
      <c r="M65" s="7">
        <v>80</v>
      </c>
      <c r="N65" s="7">
        <v>115</v>
      </c>
      <c r="O65" s="7">
        <v>80</v>
      </c>
      <c r="P65" s="7">
        <v>101</v>
      </c>
      <c r="Q65" s="7"/>
      <c r="R65" s="7"/>
      <c r="S65" s="7"/>
      <c r="T65" s="7"/>
      <c r="U65" s="7"/>
      <c r="V65" s="7">
        <v>49.1</v>
      </c>
      <c r="W65" s="7">
        <v>15.1</v>
      </c>
      <c r="X65" s="7">
        <v>85.6</v>
      </c>
      <c r="Y65" s="7">
        <v>27.5</v>
      </c>
      <c r="Z65" s="7"/>
      <c r="AA65" s="7">
        <v>230</v>
      </c>
      <c r="AB65" s="7">
        <v>1.08</v>
      </c>
      <c r="AC65" s="7">
        <v>8.8000000000000007</v>
      </c>
      <c r="AD65" s="7">
        <v>2.1</v>
      </c>
      <c r="AE65" s="7">
        <v>17.29</v>
      </c>
      <c r="AF65" s="7">
        <v>37</v>
      </c>
      <c r="AG65" s="7">
        <v>0.84</v>
      </c>
      <c r="AH65" s="7">
        <v>26.2</v>
      </c>
      <c r="AI65" s="7">
        <v>11.9</v>
      </c>
      <c r="AJ65" s="7">
        <v>141.87</v>
      </c>
      <c r="AK65" s="7">
        <v>3.44</v>
      </c>
      <c r="AL65" s="7">
        <v>134.44</v>
      </c>
      <c r="AM65" s="7">
        <v>83.65</v>
      </c>
      <c r="AN65" s="7">
        <v>21.55</v>
      </c>
      <c r="AO65" s="7">
        <v>26.7</v>
      </c>
      <c r="AP65" s="7">
        <v>16.53</v>
      </c>
      <c r="AQ65" s="7" t="s">
        <v>396</v>
      </c>
      <c r="AR65" s="7"/>
      <c r="AS65" s="7"/>
      <c r="AT65" s="7"/>
      <c r="AU65" s="7"/>
      <c r="AV65" s="6">
        <v>15</v>
      </c>
      <c r="AW65" s="6">
        <v>1</v>
      </c>
      <c r="AX65" s="7">
        <v>4</v>
      </c>
      <c r="AY65" s="7">
        <v>0</v>
      </c>
      <c r="AZ65" s="7">
        <v>2</v>
      </c>
      <c r="BA65" s="7">
        <v>0</v>
      </c>
      <c r="BB65" s="7">
        <v>0</v>
      </c>
      <c r="BC65" s="6" t="s">
        <v>84</v>
      </c>
      <c r="BD65" s="7" t="s">
        <v>132</v>
      </c>
      <c r="BE65" s="7"/>
      <c r="BF65" s="7"/>
      <c r="BG65" s="6"/>
      <c r="BH65" s="7" t="s">
        <v>101</v>
      </c>
      <c r="BI65" s="7"/>
      <c r="BJ65" s="7"/>
      <c r="BK65" s="7"/>
      <c r="BL65" s="7"/>
      <c r="BM65" s="7"/>
      <c r="BN65" s="4"/>
      <c r="BO65" s="7"/>
      <c r="BP65" s="7"/>
      <c r="BQ65" s="7"/>
      <c r="BR65" s="10">
        <v>19.02792130474203</v>
      </c>
      <c r="BS65" s="10">
        <v>18.072545142719811</v>
      </c>
      <c r="BT65" s="10">
        <v>18.55023322373092</v>
      </c>
      <c r="BU65" s="10">
        <v>8.8389434473416841</v>
      </c>
      <c r="BV65" s="10">
        <v>10.924024775242234</v>
      </c>
      <c r="BW65" s="10">
        <v>9.8814841112919591</v>
      </c>
      <c r="BX65" s="11">
        <f t="shared" si="0"/>
        <v>1.2683493741743888</v>
      </c>
      <c r="BY65" s="11">
        <f t="shared" si="1"/>
        <v>0.99482217666657624</v>
      </c>
      <c r="BZ65" s="11">
        <f t="shared" si="2"/>
        <v>0.3222192947339193</v>
      </c>
      <c r="CA65" s="11">
        <f t="shared" si="3"/>
        <v>0.25404616527182244</v>
      </c>
      <c r="CB65" s="11">
        <f t="shared" si="4"/>
        <v>0.32389637293129431</v>
      </c>
      <c r="CC65" s="7">
        <v>77.603096461671598</v>
      </c>
      <c r="CD65" s="7">
        <v>0.72869651284657289</v>
      </c>
      <c r="CE65" s="12">
        <f t="shared" si="5"/>
        <v>-0.1374533087723315</v>
      </c>
      <c r="CF65" s="7">
        <f t="shared" si="6"/>
        <v>-0.10837180320430598</v>
      </c>
      <c r="CG65" s="7">
        <f t="shared" si="7"/>
        <v>-0.13816872200507874</v>
      </c>
    </row>
    <row r="66" spans="1:85" x14ac:dyDescent="0.25">
      <c r="A66" s="7">
        <v>67</v>
      </c>
      <c r="B66" s="7" t="s">
        <v>102</v>
      </c>
      <c r="C66" s="7" t="s">
        <v>397</v>
      </c>
      <c r="D66" s="7">
        <v>98088409</v>
      </c>
      <c r="E66" s="7">
        <v>12431706</v>
      </c>
      <c r="F66" s="7">
        <v>90</v>
      </c>
      <c r="G66" s="7">
        <v>80</v>
      </c>
      <c r="H66" s="7">
        <v>158</v>
      </c>
      <c r="I66" s="7" t="s">
        <v>93</v>
      </c>
      <c r="J66" s="7" t="s">
        <v>95</v>
      </c>
      <c r="K66" s="7" t="s">
        <v>398</v>
      </c>
      <c r="L66" s="7" t="s">
        <v>95</v>
      </c>
      <c r="M66" s="7">
        <v>76</v>
      </c>
      <c r="N66" s="7">
        <v>122</v>
      </c>
      <c r="O66" s="7">
        <v>80</v>
      </c>
      <c r="P66" s="7">
        <v>114.89</v>
      </c>
      <c r="Q66" s="7"/>
      <c r="R66" s="7">
        <v>157</v>
      </c>
      <c r="S66" s="7">
        <v>90</v>
      </c>
      <c r="T66" s="7">
        <v>97</v>
      </c>
      <c r="U66" s="7">
        <v>40</v>
      </c>
      <c r="V66" s="7">
        <v>40.6</v>
      </c>
      <c r="W66" s="7">
        <v>13.6</v>
      </c>
      <c r="X66" s="7">
        <v>88.9</v>
      </c>
      <c r="Y66" s="7">
        <v>29.7</v>
      </c>
      <c r="Z66" s="7"/>
      <c r="AA66" s="7">
        <v>291</v>
      </c>
      <c r="AB66" s="7"/>
      <c r="AC66" s="7">
        <v>9.6</v>
      </c>
      <c r="AD66" s="7">
        <v>17.43</v>
      </c>
      <c r="AE66" s="7">
        <v>15.15</v>
      </c>
      <c r="AF66" s="7">
        <v>32.42</v>
      </c>
      <c r="AG66" s="7">
        <v>0.78</v>
      </c>
      <c r="AH66" s="7"/>
      <c r="AI66" s="7"/>
      <c r="AJ66" s="7">
        <v>141.05000000000001</v>
      </c>
      <c r="AK66" s="7">
        <v>3.43</v>
      </c>
      <c r="AL66" s="7">
        <v>111.51</v>
      </c>
      <c r="AM66" s="7">
        <v>83.79</v>
      </c>
      <c r="AN66" s="7">
        <v>42.22</v>
      </c>
      <c r="AO66" s="7">
        <v>34.770000000000003</v>
      </c>
      <c r="AP66" s="7">
        <v>38.28</v>
      </c>
      <c r="AQ66" s="7" t="s">
        <v>399</v>
      </c>
      <c r="AR66" s="7"/>
      <c r="AS66" s="7"/>
      <c r="AT66" s="7"/>
      <c r="AU66" s="7" t="s">
        <v>400</v>
      </c>
      <c r="AV66" s="6">
        <v>14</v>
      </c>
      <c r="AW66" s="6">
        <v>5</v>
      </c>
      <c r="AX66" s="7">
        <v>4</v>
      </c>
      <c r="AY66" s="7"/>
      <c r="AZ66" s="7">
        <v>5</v>
      </c>
      <c r="BA66" s="7"/>
      <c r="BB66" s="7"/>
      <c r="BC66" s="6" t="s">
        <v>97</v>
      </c>
      <c r="BD66" s="7" t="s">
        <v>401</v>
      </c>
      <c r="BE66" s="7" t="s">
        <v>125</v>
      </c>
      <c r="BF66" s="7"/>
      <c r="BG66" s="6"/>
      <c r="BH66" s="7" t="s">
        <v>101</v>
      </c>
      <c r="BI66" s="7"/>
      <c r="BJ66" s="7"/>
      <c r="BK66" s="7"/>
      <c r="BL66" s="7"/>
      <c r="BM66" s="7"/>
      <c r="BN66" s="7"/>
      <c r="BO66" s="7"/>
      <c r="BP66" s="7"/>
      <c r="BQ66" s="7"/>
      <c r="BR66" s="10">
        <v>40.733085976606141</v>
      </c>
      <c r="BS66" s="10">
        <v>35.845119571664412</v>
      </c>
      <c r="BT66" s="10">
        <v>38.289102774135273</v>
      </c>
      <c r="BU66" s="10">
        <v>11.131682875728048</v>
      </c>
      <c r="BV66" s="10">
        <v>13.566737762513792</v>
      </c>
      <c r="BW66" s="10">
        <v>12.349210319120921</v>
      </c>
      <c r="BX66" s="11">
        <f t="shared" ref="BX66:BX76" si="8">LOG(BT66)</f>
        <v>1.5830751896747319</v>
      </c>
      <c r="BY66" s="11">
        <f t="shared" ref="BY66:BY76" si="9">LOG(BW66)</f>
        <v>1.0916391871492668</v>
      </c>
      <c r="BZ66" s="11">
        <f t="shared" ref="BZ66:BZ76" si="10">LOG(AD66)</f>
        <v>1.2412973871099933</v>
      </c>
      <c r="CA66" s="11">
        <f t="shared" ref="CA66:CA76" si="11">(BZ66/BX66)</f>
        <v>0.78410513613382926</v>
      </c>
      <c r="CB66" s="11">
        <f t="shared" ref="CB66:CB76" si="12">(BZ66/BY66)</f>
        <v>1.1370949318442365</v>
      </c>
      <c r="CC66" s="1">
        <v>0.45149918394718502</v>
      </c>
      <c r="CD66" s="7">
        <v>4.1654013730441008E-3</v>
      </c>
      <c r="CE66" s="12">
        <f t="shared" ref="CE66:CE76" si="13">LOG(CD66)</f>
        <v>-2.3803431441492418</v>
      </c>
      <c r="CF66" s="7">
        <f t="shared" ref="CF66:CF76" si="14">(CE66/BX66)</f>
        <v>-1.5036197646672242</v>
      </c>
      <c r="CG66" s="7">
        <f t="shared" ref="CG66:CG76" si="15">(CE66/BY66)</f>
        <v>-2.18052189053906</v>
      </c>
    </row>
    <row r="67" spans="1:85" ht="15.75" x14ac:dyDescent="0.25">
      <c r="A67" s="7">
        <v>68</v>
      </c>
      <c r="B67" s="7" t="s">
        <v>102</v>
      </c>
      <c r="C67" s="7">
        <v>82157089</v>
      </c>
      <c r="D67" s="7">
        <v>2014472471</v>
      </c>
      <c r="E67" s="7">
        <v>12441311</v>
      </c>
      <c r="F67" s="7"/>
      <c r="G67" s="7"/>
      <c r="H67" s="7"/>
      <c r="I67" s="7"/>
      <c r="J67" s="7"/>
      <c r="K67" s="7"/>
      <c r="L67" s="7" t="s">
        <v>93</v>
      </c>
      <c r="M67" s="7">
        <v>72</v>
      </c>
      <c r="N67" s="7">
        <v>128</v>
      </c>
      <c r="O67" s="7">
        <v>58</v>
      </c>
      <c r="P67" s="7">
        <v>134.69999999999999</v>
      </c>
      <c r="Q67" s="7"/>
      <c r="R67" s="7"/>
      <c r="S67" s="7"/>
      <c r="T67" s="7"/>
      <c r="U67" s="7"/>
      <c r="V67" s="7">
        <v>43</v>
      </c>
      <c r="W67" s="7">
        <v>14.1</v>
      </c>
      <c r="X67" s="7">
        <v>86</v>
      </c>
      <c r="Y67" s="7">
        <v>28.1</v>
      </c>
      <c r="Z67" s="7">
        <v>27</v>
      </c>
      <c r="AA67" s="7">
        <v>274</v>
      </c>
      <c r="AB67" s="7">
        <v>1.0900000000000001</v>
      </c>
      <c r="AC67" s="7">
        <v>8.6</v>
      </c>
      <c r="AD67" s="7">
        <v>11.9</v>
      </c>
      <c r="AE67" s="7">
        <v>9.74</v>
      </c>
      <c r="AF67" s="7">
        <v>20.84</v>
      </c>
      <c r="AG67" s="7">
        <v>63</v>
      </c>
      <c r="AH67" s="7">
        <v>36.5</v>
      </c>
      <c r="AI67" s="7">
        <v>11.8</v>
      </c>
      <c r="AJ67" s="7">
        <v>140.13</v>
      </c>
      <c r="AK67" s="7">
        <v>3.79</v>
      </c>
      <c r="AL67" s="7">
        <v>107.45</v>
      </c>
      <c r="AM67" s="7">
        <v>88.27</v>
      </c>
      <c r="AN67" s="7">
        <v>31.42</v>
      </c>
      <c r="AO67" s="7">
        <v>24.79</v>
      </c>
      <c r="AP67" s="7">
        <v>24.37</v>
      </c>
      <c r="AQ67" s="7" t="s">
        <v>402</v>
      </c>
      <c r="AR67" s="7"/>
      <c r="AS67" s="7"/>
      <c r="AT67" s="7"/>
      <c r="AU67" s="7"/>
      <c r="AV67" s="6">
        <v>15</v>
      </c>
      <c r="AW67" s="6">
        <v>2</v>
      </c>
      <c r="AX67" s="7">
        <v>3</v>
      </c>
      <c r="AY67" s="7">
        <v>0</v>
      </c>
      <c r="AZ67" s="7">
        <v>0</v>
      </c>
      <c r="BA67" s="7">
        <v>0</v>
      </c>
      <c r="BB67" s="7">
        <v>0</v>
      </c>
      <c r="BC67" s="6" t="s">
        <v>84</v>
      </c>
      <c r="BD67" s="7" t="s">
        <v>403</v>
      </c>
      <c r="BE67" s="7"/>
      <c r="BF67" s="7"/>
      <c r="BG67" s="6"/>
      <c r="BH67" s="7" t="s">
        <v>101</v>
      </c>
      <c r="BI67" s="7"/>
      <c r="BJ67" s="7"/>
      <c r="BK67" s="7"/>
      <c r="BL67" s="7"/>
      <c r="BM67" s="3" t="s">
        <v>404</v>
      </c>
      <c r="BN67" s="4"/>
      <c r="BO67" s="7"/>
      <c r="BP67" s="7"/>
      <c r="BQ67" s="7"/>
      <c r="BR67" s="10"/>
      <c r="BS67" s="10"/>
      <c r="BT67" s="10"/>
      <c r="BU67" s="10"/>
      <c r="BV67" s="10"/>
      <c r="BW67" s="10"/>
      <c r="BX67" s="11" t="e">
        <f t="shared" si="8"/>
        <v>#NUM!</v>
      </c>
      <c r="BY67" s="11" t="e">
        <f t="shared" si="9"/>
        <v>#NUM!</v>
      </c>
      <c r="BZ67" s="11">
        <f t="shared" si="10"/>
        <v>1.0755469613925308</v>
      </c>
      <c r="CA67" s="11" t="e">
        <f t="shared" si="11"/>
        <v>#NUM!</v>
      </c>
      <c r="CB67" s="11" t="e">
        <f t="shared" si="12"/>
        <v>#NUM!</v>
      </c>
      <c r="CC67" s="7">
        <v>41.316071061498498</v>
      </c>
      <c r="CD67" s="7">
        <v>0.39788188311174622</v>
      </c>
      <c r="CE67" s="12">
        <f t="shared" si="13"/>
        <v>-0.40024583527865509</v>
      </c>
      <c r="CF67" s="7" t="e">
        <f t="shared" si="14"/>
        <v>#NUM!</v>
      </c>
      <c r="CG67" s="7" t="e">
        <f t="shared" si="15"/>
        <v>#NUM!</v>
      </c>
    </row>
    <row r="68" spans="1:85" x14ac:dyDescent="0.25">
      <c r="A68" s="7">
        <v>69</v>
      </c>
      <c r="B68" s="7" t="s">
        <v>102</v>
      </c>
      <c r="C68" s="7">
        <v>71051386</v>
      </c>
      <c r="D68" s="7">
        <v>98101279</v>
      </c>
      <c r="E68" s="7">
        <v>12432425</v>
      </c>
      <c r="F68" s="7">
        <v>72</v>
      </c>
      <c r="G68" s="7">
        <v>75.599999999999994</v>
      </c>
      <c r="H68" s="7"/>
      <c r="I68" s="7" t="s">
        <v>93</v>
      </c>
      <c r="J68" s="7" t="s">
        <v>95</v>
      </c>
      <c r="K68" s="7"/>
      <c r="L68" s="7" t="s">
        <v>95</v>
      </c>
      <c r="M68" s="7">
        <v>81</v>
      </c>
      <c r="N68" s="7">
        <v>140</v>
      </c>
      <c r="O68" s="7">
        <v>72</v>
      </c>
      <c r="P68" s="7">
        <v>96.53</v>
      </c>
      <c r="Q68" s="7">
        <v>5.5</v>
      </c>
      <c r="R68" s="7">
        <v>125</v>
      </c>
      <c r="S68" s="7">
        <v>61</v>
      </c>
      <c r="T68" s="7">
        <v>74</v>
      </c>
      <c r="U68" s="7">
        <v>39</v>
      </c>
      <c r="V68" s="7">
        <v>38</v>
      </c>
      <c r="W68" s="7">
        <v>12.9</v>
      </c>
      <c r="X68" s="7">
        <v>24.94</v>
      </c>
      <c r="Y68" s="7">
        <v>31.4</v>
      </c>
      <c r="Z68" s="7">
        <v>14</v>
      </c>
      <c r="AA68" s="7">
        <v>163</v>
      </c>
      <c r="AB68" s="7">
        <v>1.0900000000000001</v>
      </c>
      <c r="AC68" s="7">
        <v>7.9</v>
      </c>
      <c r="AD68" s="7">
        <v>2.16</v>
      </c>
      <c r="AE68" s="7">
        <v>18.66</v>
      </c>
      <c r="AF68" s="7">
        <v>39.93</v>
      </c>
      <c r="AG68" s="7">
        <v>0.81</v>
      </c>
      <c r="AH68" s="7">
        <v>31.7</v>
      </c>
      <c r="AI68" s="7">
        <v>11.8</v>
      </c>
      <c r="AJ68" s="7">
        <v>139.03</v>
      </c>
      <c r="AK68" s="7">
        <v>3.46</v>
      </c>
      <c r="AL68" s="7">
        <v>109.29</v>
      </c>
      <c r="AM68" s="7">
        <v>80.02</v>
      </c>
      <c r="AN68" s="7">
        <v>32.729999999999997</v>
      </c>
      <c r="AO68" s="7">
        <v>20.74</v>
      </c>
      <c r="AP68" s="7">
        <v>41.24</v>
      </c>
      <c r="AQ68" s="7" t="s">
        <v>405</v>
      </c>
      <c r="AR68" s="7" t="s">
        <v>406</v>
      </c>
      <c r="AS68" s="7" t="s">
        <v>407</v>
      </c>
      <c r="AT68" s="7"/>
      <c r="AU68" s="7"/>
      <c r="AV68" s="6">
        <v>15</v>
      </c>
      <c r="AW68" s="6"/>
      <c r="AX68" s="7"/>
      <c r="AY68" s="7"/>
      <c r="AZ68" s="7"/>
      <c r="BA68" s="7"/>
      <c r="BB68" s="7"/>
      <c r="BC68" s="7" t="s">
        <v>131</v>
      </c>
      <c r="BD68" s="7"/>
      <c r="BE68" s="7"/>
      <c r="BF68" s="7"/>
      <c r="BG68" s="6"/>
      <c r="BH68" s="7" t="s">
        <v>101</v>
      </c>
      <c r="BI68" s="7"/>
      <c r="BJ68" s="7"/>
      <c r="BK68" s="7"/>
      <c r="BL68" s="7"/>
      <c r="BM68" s="7"/>
      <c r="BN68" s="7"/>
      <c r="BO68" s="7"/>
      <c r="BP68" s="7"/>
      <c r="BQ68" s="7"/>
      <c r="BR68" s="10"/>
      <c r="BS68" s="10"/>
      <c r="BT68" s="10"/>
      <c r="BU68" s="10"/>
      <c r="BV68" s="10"/>
      <c r="BW68" s="10"/>
      <c r="BX68" s="7" t="e">
        <f t="shared" si="8"/>
        <v>#NUM!</v>
      </c>
      <c r="BY68" s="7" t="e">
        <f t="shared" si="9"/>
        <v>#NUM!</v>
      </c>
      <c r="BZ68" s="7">
        <f t="shared" si="10"/>
        <v>0.3344537511509309</v>
      </c>
      <c r="CA68" s="7" t="e">
        <f t="shared" si="11"/>
        <v>#NUM!</v>
      </c>
      <c r="CB68" s="7" t="e">
        <f t="shared" si="12"/>
        <v>#NUM!</v>
      </c>
      <c r="CC68" s="7"/>
      <c r="CD68" s="7"/>
      <c r="CE68" s="12" t="e">
        <f t="shared" si="13"/>
        <v>#NUM!</v>
      </c>
      <c r="CF68" s="7" t="e">
        <f t="shared" si="14"/>
        <v>#NUM!</v>
      </c>
      <c r="CG68" s="7" t="e">
        <f t="shared" si="15"/>
        <v>#NUM!</v>
      </c>
    </row>
    <row r="69" spans="1:85" ht="15.75" x14ac:dyDescent="0.25">
      <c r="A69" s="7">
        <v>70</v>
      </c>
      <c r="B69" s="7" t="s">
        <v>102</v>
      </c>
      <c r="C69" s="7">
        <v>75536726</v>
      </c>
      <c r="D69" s="7">
        <v>2011410996</v>
      </c>
      <c r="E69" s="7">
        <v>12471662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>
        <v>85.16</v>
      </c>
      <c r="Q69" s="7"/>
      <c r="R69" s="7">
        <v>141</v>
      </c>
      <c r="S69" s="7">
        <v>130</v>
      </c>
      <c r="T69" s="7">
        <v>77</v>
      </c>
      <c r="U69" s="7">
        <v>38</v>
      </c>
      <c r="V69" s="7">
        <v>40.299999999999997</v>
      </c>
      <c r="W69" s="7">
        <v>13.5</v>
      </c>
      <c r="X69" s="7">
        <v>87.7</v>
      </c>
      <c r="Y69" s="7">
        <v>29.3</v>
      </c>
      <c r="Z69" s="7">
        <v>10</v>
      </c>
      <c r="AA69" s="7">
        <v>207</v>
      </c>
      <c r="AB69" s="7"/>
      <c r="AC69" s="7">
        <v>5.8</v>
      </c>
      <c r="AD69" s="7">
        <v>2.63</v>
      </c>
      <c r="AE69" s="7">
        <v>12.4</v>
      </c>
      <c r="AF69" s="7">
        <v>26.54</v>
      </c>
      <c r="AG69" s="7">
        <v>0.64</v>
      </c>
      <c r="AH69" s="7"/>
      <c r="AI69" s="7"/>
      <c r="AJ69" s="7">
        <v>141</v>
      </c>
      <c r="AK69" s="7">
        <v>4.1500000000000004</v>
      </c>
      <c r="AL69" s="7">
        <v>107.95</v>
      </c>
      <c r="AM69" s="7">
        <v>105.02</v>
      </c>
      <c r="AN69" s="7">
        <v>20.190000000000001</v>
      </c>
      <c r="AO69" s="7">
        <v>12.11</v>
      </c>
      <c r="AP69" s="7">
        <v>14.53</v>
      </c>
      <c r="AQ69" s="7"/>
      <c r="AR69" s="7"/>
      <c r="AS69" s="7"/>
      <c r="AT69" s="7"/>
      <c r="AU69" s="7"/>
      <c r="AV69" s="6"/>
      <c r="AW69" s="6"/>
      <c r="AX69" s="7"/>
      <c r="AY69" s="7"/>
      <c r="AZ69" s="7"/>
      <c r="BA69" s="7"/>
      <c r="BB69" s="7"/>
      <c r="BC69" s="7" t="s">
        <v>131</v>
      </c>
      <c r="BD69" s="7"/>
      <c r="BE69" s="7"/>
      <c r="BF69" s="7"/>
      <c r="BG69" s="6"/>
      <c r="BH69" s="3" t="s">
        <v>393</v>
      </c>
      <c r="BI69" s="7"/>
      <c r="BJ69" s="7"/>
      <c r="BK69" s="7" t="s">
        <v>408</v>
      </c>
      <c r="BL69" s="7"/>
      <c r="BM69" s="7" t="s">
        <v>409</v>
      </c>
      <c r="BN69" s="7"/>
      <c r="BO69" s="7"/>
      <c r="BP69" s="7"/>
      <c r="BQ69" s="7"/>
      <c r="BR69" s="10"/>
      <c r="BS69" s="10"/>
      <c r="BT69" s="10"/>
      <c r="BU69" s="10"/>
      <c r="BV69" s="10"/>
      <c r="BW69" s="10"/>
      <c r="BX69" s="7" t="e">
        <f t="shared" si="8"/>
        <v>#NUM!</v>
      </c>
      <c r="BY69" s="7" t="e">
        <f t="shared" si="9"/>
        <v>#NUM!</v>
      </c>
      <c r="BZ69" s="7">
        <f t="shared" si="10"/>
        <v>0.41995574848975786</v>
      </c>
      <c r="CA69" s="7" t="e">
        <f t="shared" si="11"/>
        <v>#NUM!</v>
      </c>
      <c r="CB69" s="7" t="e">
        <f t="shared" si="12"/>
        <v>#NUM!</v>
      </c>
      <c r="CC69" s="7"/>
      <c r="CD69" s="7"/>
      <c r="CE69" s="12" t="e">
        <f t="shared" si="13"/>
        <v>#NUM!</v>
      </c>
      <c r="CF69" s="7" t="e">
        <f t="shared" si="14"/>
        <v>#NUM!</v>
      </c>
      <c r="CG69" s="7" t="e">
        <f t="shared" si="15"/>
        <v>#NUM!</v>
      </c>
    </row>
    <row r="70" spans="1:85" x14ac:dyDescent="0.25">
      <c r="A70" s="7">
        <v>71</v>
      </c>
      <c r="B70" s="7" t="s">
        <v>91</v>
      </c>
      <c r="C70" s="7" t="s">
        <v>410</v>
      </c>
      <c r="D70" s="7">
        <v>2007320784</v>
      </c>
      <c r="E70" s="7">
        <v>12474234</v>
      </c>
      <c r="F70" s="7">
        <v>82</v>
      </c>
      <c r="G70" s="7">
        <v>76</v>
      </c>
      <c r="H70" s="7"/>
      <c r="I70" s="7" t="s">
        <v>93</v>
      </c>
      <c r="J70" s="7" t="s">
        <v>95</v>
      </c>
      <c r="K70" s="7" t="s">
        <v>411</v>
      </c>
      <c r="L70" s="7" t="s">
        <v>95</v>
      </c>
      <c r="M70" s="7">
        <v>65</v>
      </c>
      <c r="N70" s="7">
        <v>141</v>
      </c>
      <c r="O70" s="7">
        <v>68</v>
      </c>
      <c r="P70" s="7">
        <v>94.06</v>
      </c>
      <c r="Q70" s="7"/>
      <c r="R70" s="7">
        <v>193</v>
      </c>
      <c r="S70" s="7">
        <v>170</v>
      </c>
      <c r="T70" s="7">
        <v>126</v>
      </c>
      <c r="U70" s="7">
        <v>33</v>
      </c>
      <c r="V70" s="7">
        <v>43.5</v>
      </c>
      <c r="W70" s="7">
        <v>14.2</v>
      </c>
      <c r="X70" s="7">
        <v>91.2</v>
      </c>
      <c r="Y70" s="7">
        <v>29.8</v>
      </c>
      <c r="Z70" s="7"/>
      <c r="AA70" s="7">
        <v>235</v>
      </c>
      <c r="AB70" s="7">
        <v>1.03</v>
      </c>
      <c r="AC70" s="7">
        <v>9.9</v>
      </c>
      <c r="AD70" s="7">
        <v>6.26</v>
      </c>
      <c r="AE70" s="7">
        <v>16.510000000000002</v>
      </c>
      <c r="AF70" s="7">
        <v>35.33</v>
      </c>
      <c r="AG70" s="7">
        <v>0.53</v>
      </c>
      <c r="AH70" s="7">
        <v>28.8</v>
      </c>
      <c r="AI70" s="7">
        <v>11.3</v>
      </c>
      <c r="AJ70" s="7">
        <v>143.93</v>
      </c>
      <c r="AK70" s="7">
        <v>4.17</v>
      </c>
      <c r="AL70" s="7">
        <v>108.68</v>
      </c>
      <c r="AM70" s="7">
        <v>78.709999999999994</v>
      </c>
      <c r="AN70" s="7">
        <v>51.14</v>
      </c>
      <c r="AO70" s="7">
        <v>22.2</v>
      </c>
      <c r="AP70" s="7">
        <v>22.28</v>
      </c>
      <c r="AQ70" s="7" t="s">
        <v>412</v>
      </c>
      <c r="AR70" s="7"/>
      <c r="AS70" s="7"/>
      <c r="AT70" s="7"/>
      <c r="AU70" s="7"/>
      <c r="AV70" s="6">
        <v>15</v>
      </c>
      <c r="AW70" s="6"/>
      <c r="AX70" s="7">
        <v>3</v>
      </c>
      <c r="AY70" s="7"/>
      <c r="AZ70" s="7">
        <v>2</v>
      </c>
      <c r="BA70" s="7">
        <v>0</v>
      </c>
      <c r="BB70" s="7">
        <v>0</v>
      </c>
      <c r="BC70" s="6" t="s">
        <v>97</v>
      </c>
      <c r="BD70" s="7" t="s">
        <v>413</v>
      </c>
      <c r="BE70" s="7" t="s">
        <v>414</v>
      </c>
      <c r="BF70" s="7" t="s">
        <v>415</v>
      </c>
      <c r="BG70" s="6"/>
      <c r="BH70" s="7" t="s">
        <v>101</v>
      </c>
      <c r="BI70" s="7"/>
      <c r="BJ70" s="7"/>
      <c r="BK70" s="7"/>
      <c r="BL70" s="7"/>
      <c r="BM70" s="7"/>
      <c r="BN70" s="7"/>
      <c r="BO70" s="7"/>
      <c r="BP70" s="7"/>
      <c r="BQ70" s="7"/>
      <c r="BR70" s="10">
        <v>17.228219959045816</v>
      </c>
      <c r="BS70" s="10">
        <v>14.780488860313033</v>
      </c>
      <c r="BT70" s="10">
        <v>16.004354409679426</v>
      </c>
      <c r="BU70" s="10">
        <v>4.2879671488143085</v>
      </c>
      <c r="BV70" s="10">
        <v>7.0751458601299291</v>
      </c>
      <c r="BW70" s="10">
        <v>5.6815565044721188</v>
      </c>
      <c r="BX70" s="11">
        <f t="shared" si="8"/>
        <v>1.2042381600816077</v>
      </c>
      <c r="BY70" s="11">
        <f t="shared" si="9"/>
        <v>0.75446733020042034</v>
      </c>
      <c r="BZ70" s="11">
        <f t="shared" si="10"/>
        <v>0.7965743332104297</v>
      </c>
      <c r="CA70" s="11">
        <f t="shared" si="11"/>
        <v>0.66147574426345057</v>
      </c>
      <c r="CB70" s="11">
        <f t="shared" si="12"/>
        <v>1.0558102403172631</v>
      </c>
      <c r="CC70" s="7">
        <v>24.966971705376601</v>
      </c>
      <c r="CD70" s="7">
        <v>0.26407504100285806</v>
      </c>
      <c r="CE70" s="12">
        <f t="shared" si="13"/>
        <v>-0.5782726441053273</v>
      </c>
      <c r="CF70" s="7">
        <f t="shared" si="14"/>
        <v>-0.48019790708686683</v>
      </c>
      <c r="CG70" s="7">
        <f t="shared" si="15"/>
        <v>-0.76646479039948912</v>
      </c>
    </row>
    <row r="71" spans="1:85" x14ac:dyDescent="0.25">
      <c r="A71" s="7">
        <v>72</v>
      </c>
      <c r="B71" s="7" t="s">
        <v>102</v>
      </c>
      <c r="C71" s="7">
        <v>74429292</v>
      </c>
      <c r="D71" s="7">
        <v>2015492310</v>
      </c>
      <c r="E71" s="7">
        <v>12480011</v>
      </c>
      <c r="F71" s="7">
        <v>58</v>
      </c>
      <c r="G71" s="7"/>
      <c r="H71" s="7"/>
      <c r="I71" s="7" t="s">
        <v>95</v>
      </c>
      <c r="J71" s="7" t="s">
        <v>95</v>
      </c>
      <c r="K71" s="7"/>
      <c r="L71" s="7" t="s">
        <v>93</v>
      </c>
      <c r="M71" s="7">
        <v>81</v>
      </c>
      <c r="N71" s="7">
        <v>128</v>
      </c>
      <c r="O71" s="7">
        <v>81</v>
      </c>
      <c r="P71" s="7"/>
      <c r="Q71" s="7">
        <v>5.5</v>
      </c>
      <c r="R71" s="7"/>
      <c r="S71" s="7"/>
      <c r="T71" s="7"/>
      <c r="U71" s="7"/>
      <c r="V71" s="7">
        <v>48.5</v>
      </c>
      <c r="W71" s="7">
        <v>16.100000000000001</v>
      </c>
      <c r="X71" s="7">
        <v>87.3</v>
      </c>
      <c r="Y71" s="7">
        <v>29.1</v>
      </c>
      <c r="Z71" s="7"/>
      <c r="AA71" s="7">
        <v>179</v>
      </c>
      <c r="AB71" s="7">
        <v>1.1299999999999999</v>
      </c>
      <c r="AC71" s="7">
        <v>6.6</v>
      </c>
      <c r="AD71" s="7">
        <v>7.55</v>
      </c>
      <c r="AE71" s="7"/>
      <c r="AF71" s="7"/>
      <c r="AG71" s="7">
        <v>0.8</v>
      </c>
      <c r="AH71" s="7">
        <v>41.7</v>
      </c>
      <c r="AI71" s="7">
        <v>12.4</v>
      </c>
      <c r="AJ71" s="7">
        <v>142.1</v>
      </c>
      <c r="AK71" s="7">
        <v>3.39</v>
      </c>
      <c r="AL71" s="7">
        <v>108.68</v>
      </c>
      <c r="AM71" s="7">
        <v>119.85</v>
      </c>
      <c r="AN71" s="7">
        <v>32.31</v>
      </c>
      <c r="AO71" s="7">
        <v>21.57</v>
      </c>
      <c r="AP71" s="7">
        <v>21.51</v>
      </c>
      <c r="AQ71" s="7" t="s">
        <v>416</v>
      </c>
      <c r="AR71" s="7" t="s">
        <v>361</v>
      </c>
      <c r="AS71" s="7"/>
      <c r="AT71" s="7"/>
      <c r="AU71" s="7"/>
      <c r="AV71" s="6">
        <v>15</v>
      </c>
      <c r="AW71" s="6">
        <v>2</v>
      </c>
      <c r="AX71" s="7">
        <v>5</v>
      </c>
      <c r="AY71" s="7">
        <v>0</v>
      </c>
      <c r="AZ71" s="7">
        <v>1</v>
      </c>
      <c r="BA71" s="7">
        <v>0</v>
      </c>
      <c r="BB71" s="7">
        <v>0</v>
      </c>
      <c r="BC71" s="6" t="s">
        <v>84</v>
      </c>
      <c r="BD71" s="7" t="s">
        <v>417</v>
      </c>
      <c r="BE71" s="7"/>
      <c r="BF71" s="7"/>
      <c r="BG71" s="6"/>
      <c r="BH71" s="7" t="s">
        <v>101</v>
      </c>
      <c r="BI71" s="7"/>
      <c r="BJ71" s="7"/>
      <c r="BK71" s="7"/>
      <c r="BL71" s="7"/>
      <c r="BM71" s="7" t="s">
        <v>418</v>
      </c>
      <c r="BN71" s="4" t="s">
        <v>141</v>
      </c>
      <c r="BO71" s="7" t="s">
        <v>239</v>
      </c>
      <c r="BP71" s="7"/>
      <c r="BQ71" s="7"/>
      <c r="BR71" s="10">
        <v>18.541387614315685</v>
      </c>
      <c r="BS71" s="10">
        <v>14.445905478263805</v>
      </c>
      <c r="BT71" s="10">
        <v>16.493646546289746</v>
      </c>
      <c r="BU71" s="10">
        <v>5.8505158062403524</v>
      </c>
      <c r="BV71" s="10">
        <v>5.8929113295509934</v>
      </c>
      <c r="BW71" s="10">
        <v>5.8717135678956733</v>
      </c>
      <c r="BX71" s="11">
        <f t="shared" si="8"/>
        <v>1.2173166835313003</v>
      </c>
      <c r="BY71" s="11">
        <f t="shared" si="9"/>
        <v>0.76876486180644388</v>
      </c>
      <c r="BZ71" s="11">
        <f t="shared" si="10"/>
        <v>0.87794695162918823</v>
      </c>
      <c r="CA71" s="11">
        <f t="shared" si="11"/>
        <v>0.72121491761894019</v>
      </c>
      <c r="CB71" s="11">
        <f t="shared" si="12"/>
        <v>1.1420227370514675</v>
      </c>
      <c r="CC71" s="7">
        <v>18.7862146317207</v>
      </c>
      <c r="CD71" s="7">
        <v>0.20318571386919829</v>
      </c>
      <c r="CE71" s="12">
        <f t="shared" si="13"/>
        <v>-0.69210683086590996</v>
      </c>
      <c r="CF71" s="7">
        <f t="shared" si="14"/>
        <v>-0.56855117507975417</v>
      </c>
      <c r="CG71" s="7">
        <f t="shared" si="15"/>
        <v>-0.90028416392445043</v>
      </c>
    </row>
    <row r="72" spans="1:85" ht="15.75" x14ac:dyDescent="0.25">
      <c r="A72" s="7">
        <v>73</v>
      </c>
      <c r="B72" s="7" t="s">
        <v>419</v>
      </c>
      <c r="C72" s="7" t="s">
        <v>420</v>
      </c>
      <c r="D72" s="7">
        <v>98092990</v>
      </c>
      <c r="E72" s="7">
        <v>12536312</v>
      </c>
      <c r="F72" s="7"/>
      <c r="G72" s="7"/>
      <c r="H72" s="7"/>
      <c r="I72" s="7" t="s">
        <v>95</v>
      </c>
      <c r="J72" s="7" t="s">
        <v>95</v>
      </c>
      <c r="K72" s="7" t="s">
        <v>421</v>
      </c>
      <c r="L72" s="7" t="s">
        <v>95</v>
      </c>
      <c r="M72" s="7">
        <v>85</v>
      </c>
      <c r="N72" s="7">
        <v>127</v>
      </c>
      <c r="O72" s="7">
        <v>77</v>
      </c>
      <c r="P72" s="7">
        <v>108</v>
      </c>
      <c r="Q72" s="7"/>
      <c r="R72" s="7">
        <v>241</v>
      </c>
      <c r="S72" s="7">
        <v>61</v>
      </c>
      <c r="T72" s="7">
        <v>170</v>
      </c>
      <c r="U72" s="7">
        <v>58</v>
      </c>
      <c r="V72" s="7">
        <v>45</v>
      </c>
      <c r="W72" s="7">
        <v>14.5</v>
      </c>
      <c r="X72" s="7">
        <v>96.5</v>
      </c>
      <c r="Y72" s="7">
        <v>31.1</v>
      </c>
      <c r="Z72" s="7">
        <v>19</v>
      </c>
      <c r="AA72" s="7">
        <v>187</v>
      </c>
      <c r="AB72" s="7">
        <v>1.01</v>
      </c>
      <c r="AC72" s="7">
        <v>6.2</v>
      </c>
      <c r="AD72" s="7">
        <v>1.01</v>
      </c>
      <c r="AE72" s="7">
        <v>18.010000000000002</v>
      </c>
      <c r="AF72" s="7">
        <v>38.54</v>
      </c>
      <c r="AG72" s="7">
        <v>0.97</v>
      </c>
      <c r="AH72" s="7">
        <v>24.5</v>
      </c>
      <c r="AI72" s="7">
        <v>11.01</v>
      </c>
      <c r="AJ72" s="7">
        <v>140.81</v>
      </c>
      <c r="AK72" s="7">
        <v>4.42</v>
      </c>
      <c r="AL72" s="7">
        <v>105.3</v>
      </c>
      <c r="AM72" s="7">
        <v>152.49</v>
      </c>
      <c r="AN72" s="7">
        <v>75.36</v>
      </c>
      <c r="AO72" s="7">
        <v>51.97</v>
      </c>
      <c r="AP72" s="7">
        <v>59.4</v>
      </c>
      <c r="AQ72" s="7"/>
      <c r="AR72" s="7"/>
      <c r="AS72" s="7"/>
      <c r="AT72" s="7"/>
      <c r="AU72" s="7"/>
      <c r="AV72" s="6"/>
      <c r="AW72" s="6"/>
      <c r="AX72" s="7"/>
      <c r="AY72" s="7"/>
      <c r="AZ72" s="7"/>
      <c r="BA72" s="7"/>
      <c r="BB72" s="7"/>
      <c r="BC72" s="7" t="s">
        <v>131</v>
      </c>
      <c r="BD72" s="7"/>
      <c r="BE72" s="7"/>
      <c r="BF72" s="7"/>
      <c r="BG72" s="6"/>
      <c r="BH72" s="3" t="s">
        <v>187</v>
      </c>
      <c r="BI72" s="7"/>
      <c r="BJ72" s="7"/>
      <c r="BK72" s="7" t="s">
        <v>422</v>
      </c>
      <c r="BL72" s="7"/>
      <c r="BM72" s="7"/>
      <c r="BN72" s="7"/>
      <c r="BO72" s="7"/>
      <c r="BP72" s="7"/>
      <c r="BQ72" s="7"/>
      <c r="BR72" s="10"/>
      <c r="BS72" s="10"/>
      <c r="BT72" s="10"/>
      <c r="BU72" s="10"/>
      <c r="BV72" s="10"/>
      <c r="BW72" s="10"/>
      <c r="BX72" s="7" t="e">
        <f t="shared" si="8"/>
        <v>#NUM!</v>
      </c>
      <c r="BY72" s="7" t="e">
        <f t="shared" si="9"/>
        <v>#NUM!</v>
      </c>
      <c r="BZ72" s="7">
        <f t="shared" si="10"/>
        <v>4.3213737826425782E-3</v>
      </c>
      <c r="CA72" s="7" t="e">
        <f t="shared" si="11"/>
        <v>#NUM!</v>
      </c>
      <c r="CB72" s="7" t="e">
        <f t="shared" si="12"/>
        <v>#NUM!</v>
      </c>
      <c r="CC72" s="7"/>
      <c r="CD72" s="7"/>
      <c r="CE72" s="12" t="e">
        <f t="shared" si="13"/>
        <v>#NUM!</v>
      </c>
      <c r="CF72" s="7" t="e">
        <f t="shared" si="14"/>
        <v>#NUM!</v>
      </c>
      <c r="CG72" s="7" t="e">
        <f t="shared" si="15"/>
        <v>#NUM!</v>
      </c>
    </row>
    <row r="73" spans="1:85" ht="15.75" x14ac:dyDescent="0.25">
      <c r="A73" s="7">
        <v>74</v>
      </c>
      <c r="B73" s="7" t="s">
        <v>102</v>
      </c>
      <c r="C73" s="7"/>
      <c r="D73" s="7">
        <v>2010392787</v>
      </c>
      <c r="E73" s="7">
        <v>12556475</v>
      </c>
      <c r="F73" s="7">
        <v>86</v>
      </c>
      <c r="G73" s="7">
        <v>58</v>
      </c>
      <c r="H73" s="7"/>
      <c r="I73" s="7" t="s">
        <v>93</v>
      </c>
      <c r="J73" s="7" t="s">
        <v>95</v>
      </c>
      <c r="K73" s="7" t="s">
        <v>423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 t="s">
        <v>424</v>
      </c>
      <c r="AR73" s="7"/>
      <c r="AS73" s="7"/>
      <c r="AT73" s="7"/>
      <c r="AU73" s="7"/>
      <c r="AV73" s="6">
        <v>14</v>
      </c>
      <c r="AW73" s="6"/>
      <c r="AX73" s="7"/>
      <c r="AY73" s="7"/>
      <c r="AZ73" s="7"/>
      <c r="BA73" s="7"/>
      <c r="BB73" s="7"/>
      <c r="BC73" s="7" t="s">
        <v>131</v>
      </c>
      <c r="BD73" s="7"/>
      <c r="BE73" s="7"/>
      <c r="BF73" s="7"/>
      <c r="BG73" s="6"/>
      <c r="BH73" s="3" t="s">
        <v>425</v>
      </c>
      <c r="BI73" s="9">
        <v>42374</v>
      </c>
      <c r="BJ73" s="7" t="s">
        <v>426</v>
      </c>
      <c r="BK73" s="7" t="s">
        <v>427</v>
      </c>
      <c r="BL73" s="7"/>
      <c r="BM73" s="7"/>
      <c r="BN73" s="7"/>
      <c r="BO73" s="7"/>
      <c r="BP73" s="7"/>
      <c r="BQ73" s="7"/>
      <c r="BR73" s="10"/>
      <c r="BS73" s="10"/>
      <c r="BT73" s="10"/>
      <c r="BU73" s="10"/>
      <c r="BV73" s="10"/>
      <c r="BW73" s="10"/>
      <c r="BX73" s="7" t="e">
        <f t="shared" si="8"/>
        <v>#NUM!</v>
      </c>
      <c r="BY73" s="7" t="e">
        <f t="shared" si="9"/>
        <v>#NUM!</v>
      </c>
      <c r="BZ73" s="7" t="e">
        <f t="shared" si="10"/>
        <v>#NUM!</v>
      </c>
      <c r="CA73" s="7" t="e">
        <f t="shared" si="11"/>
        <v>#NUM!</v>
      </c>
      <c r="CB73" s="7" t="e">
        <f t="shared" si="12"/>
        <v>#NUM!</v>
      </c>
      <c r="CC73" s="7"/>
      <c r="CD73" s="7"/>
      <c r="CE73" s="12" t="e">
        <f t="shared" si="13"/>
        <v>#NUM!</v>
      </c>
      <c r="CF73" s="7" t="e">
        <f t="shared" si="14"/>
        <v>#NUM!</v>
      </c>
      <c r="CG73" s="7" t="e">
        <f t="shared" si="15"/>
        <v>#NUM!</v>
      </c>
    </row>
    <row r="74" spans="1:85" x14ac:dyDescent="0.25">
      <c r="A74" s="7">
        <v>75</v>
      </c>
      <c r="B74" s="7" t="s">
        <v>370</v>
      </c>
      <c r="C74" s="7">
        <v>82525308</v>
      </c>
      <c r="D74" s="7">
        <v>98083138</v>
      </c>
      <c r="E74" s="7">
        <v>12556991</v>
      </c>
      <c r="F74" s="7">
        <v>79</v>
      </c>
      <c r="G74" s="7">
        <v>58</v>
      </c>
      <c r="H74" s="7"/>
      <c r="I74" s="7" t="s">
        <v>93</v>
      </c>
      <c r="J74" s="7" t="s">
        <v>93</v>
      </c>
      <c r="K74" s="7"/>
      <c r="L74" s="7" t="s">
        <v>93</v>
      </c>
      <c r="M74" s="7">
        <v>100</v>
      </c>
      <c r="N74" s="7">
        <v>148</v>
      </c>
      <c r="O74" s="7">
        <v>106</v>
      </c>
      <c r="P74" s="7">
        <v>116.99</v>
      </c>
      <c r="Q74" s="7">
        <v>7</v>
      </c>
      <c r="R74" s="7">
        <v>109</v>
      </c>
      <c r="S74" s="7">
        <v>118</v>
      </c>
      <c r="T74" s="7">
        <v>46</v>
      </c>
      <c r="U74" s="7">
        <v>38</v>
      </c>
      <c r="V74" s="7">
        <v>38</v>
      </c>
      <c r="W74" s="7">
        <v>12.4</v>
      </c>
      <c r="X74" s="7">
        <v>92.9</v>
      </c>
      <c r="Y74" s="7">
        <v>29.7</v>
      </c>
      <c r="Z74" s="7">
        <v>25</v>
      </c>
      <c r="AA74" s="7">
        <v>218</v>
      </c>
      <c r="AB74" s="7"/>
      <c r="AC74" s="7">
        <v>9.9</v>
      </c>
      <c r="AD74" s="7">
        <v>3.76</v>
      </c>
      <c r="AE74" s="7">
        <v>12.98</v>
      </c>
      <c r="AF74" s="7">
        <v>27.78</v>
      </c>
      <c r="AG74" s="7">
        <v>0.89</v>
      </c>
      <c r="AH74" s="7"/>
      <c r="AI74" s="7"/>
      <c r="AJ74" s="7">
        <v>140.63</v>
      </c>
      <c r="AK74" s="7">
        <v>4.0599999999999996</v>
      </c>
      <c r="AL74" s="7">
        <v>104.75</v>
      </c>
      <c r="AM74" s="7">
        <v>67.010000000000005</v>
      </c>
      <c r="AN74" s="7">
        <v>20.079999999999998</v>
      </c>
      <c r="AO74" s="7">
        <v>17.989999999999998</v>
      </c>
      <c r="AP74" s="7">
        <v>17.8</v>
      </c>
      <c r="AQ74" s="7" t="s">
        <v>428</v>
      </c>
      <c r="AR74" s="7" t="s">
        <v>429</v>
      </c>
      <c r="AS74" s="7"/>
      <c r="AT74" s="7"/>
      <c r="AU74" s="7"/>
      <c r="AV74" s="6"/>
      <c r="AW74" s="6">
        <v>2</v>
      </c>
      <c r="AX74" s="7">
        <v>5</v>
      </c>
      <c r="AY74" s="7">
        <v>2</v>
      </c>
      <c r="AZ74" s="7">
        <v>3</v>
      </c>
      <c r="BA74" s="7">
        <v>0</v>
      </c>
      <c r="BB74" s="7">
        <v>2</v>
      </c>
      <c r="BC74" s="6" t="s">
        <v>84</v>
      </c>
      <c r="BD74" s="7" t="s">
        <v>132</v>
      </c>
      <c r="BE74" s="7" t="s">
        <v>430</v>
      </c>
      <c r="BF74" s="7" t="s">
        <v>431</v>
      </c>
      <c r="BG74" s="6"/>
      <c r="BH74" s="7" t="s">
        <v>101</v>
      </c>
      <c r="BI74" s="7"/>
      <c r="BJ74" s="7"/>
      <c r="BK74" s="7"/>
      <c r="BL74" s="7"/>
      <c r="BM74" s="7" t="s">
        <v>432</v>
      </c>
      <c r="BN74" s="4" t="s">
        <v>93</v>
      </c>
      <c r="BO74" s="7" t="s">
        <v>182</v>
      </c>
      <c r="BP74" s="7"/>
      <c r="BQ74" s="7"/>
      <c r="BR74" s="10">
        <v>35.886389333315194</v>
      </c>
      <c r="BS74" s="10">
        <v>39.256936592598137</v>
      </c>
      <c r="BT74" s="10">
        <v>37.571662962956665</v>
      </c>
      <c r="BU74" s="10">
        <v>6.9986646241003552</v>
      </c>
      <c r="BV74" s="10">
        <v>6.6035783449432026</v>
      </c>
      <c r="BW74" s="10">
        <v>6.8011214845217793</v>
      </c>
      <c r="BX74" s="11">
        <f t="shared" si="8"/>
        <v>1.5748604178382695</v>
      </c>
      <c r="BY74" s="11">
        <f t="shared" si="9"/>
        <v>0.83258053246803421</v>
      </c>
      <c r="BZ74" s="11">
        <f t="shared" si="10"/>
        <v>0.57518784492766106</v>
      </c>
      <c r="CA74" s="11">
        <f t="shared" si="11"/>
        <v>0.36523099978421714</v>
      </c>
      <c r="CB74" s="11">
        <f t="shared" si="12"/>
        <v>0.69084950043525628</v>
      </c>
      <c r="CC74" s="1">
        <v>15.7237471795034</v>
      </c>
      <c r="CD74" s="7">
        <v>0.84232817560069684</v>
      </c>
      <c r="CE74" s="12">
        <f t="shared" si="13"/>
        <v>-7.4518672057778207E-2</v>
      </c>
      <c r="CF74" s="7">
        <f t="shared" si="14"/>
        <v>-4.7317636035367622E-2</v>
      </c>
      <c r="CG74" s="7">
        <f t="shared" si="15"/>
        <v>-8.950326022742941E-2</v>
      </c>
    </row>
    <row r="75" spans="1:85" x14ac:dyDescent="0.25">
      <c r="A75" s="7">
        <v>76</v>
      </c>
      <c r="B75" s="7" t="s">
        <v>102</v>
      </c>
      <c r="C75" s="7" t="s">
        <v>433</v>
      </c>
      <c r="D75" s="7">
        <v>2000137300</v>
      </c>
      <c r="E75" s="7">
        <v>12557079</v>
      </c>
      <c r="F75" s="7">
        <v>54</v>
      </c>
      <c r="G75" s="7">
        <v>110</v>
      </c>
      <c r="H75" s="7"/>
      <c r="I75" s="7" t="s">
        <v>93</v>
      </c>
      <c r="J75" s="7" t="s">
        <v>93</v>
      </c>
      <c r="K75" s="7" t="s">
        <v>434</v>
      </c>
      <c r="L75" s="7" t="s">
        <v>95</v>
      </c>
      <c r="M75" s="7">
        <v>92</v>
      </c>
      <c r="N75" s="7">
        <v>204</v>
      </c>
      <c r="O75" s="7">
        <v>117</v>
      </c>
      <c r="P75" s="7">
        <v>211.58</v>
      </c>
      <c r="Q75" s="7">
        <v>5</v>
      </c>
      <c r="R75" s="7"/>
      <c r="S75" s="7"/>
      <c r="T75" s="7"/>
      <c r="U75" s="7"/>
      <c r="V75" s="7">
        <v>44</v>
      </c>
      <c r="W75" s="7">
        <v>14.5</v>
      </c>
      <c r="X75" s="7">
        <v>86.8</v>
      </c>
      <c r="Y75" s="7">
        <v>28.5</v>
      </c>
      <c r="Z75" s="7">
        <v>227</v>
      </c>
      <c r="AA75" s="7"/>
      <c r="AB75" s="7">
        <v>0.99</v>
      </c>
      <c r="AC75" s="7">
        <v>6.5</v>
      </c>
      <c r="AD75" s="7">
        <v>11.04</v>
      </c>
      <c r="AE75" s="7">
        <v>12.08</v>
      </c>
      <c r="AF75" s="7">
        <v>25.85</v>
      </c>
      <c r="AG75" s="7">
        <v>0.61</v>
      </c>
      <c r="AH75" s="7"/>
      <c r="AI75" s="7">
        <v>10.9</v>
      </c>
      <c r="AJ75" s="7">
        <v>140.19</v>
      </c>
      <c r="AK75" s="7">
        <v>3.76</v>
      </c>
      <c r="AL75" s="7">
        <v>105.65</v>
      </c>
      <c r="AM75" s="7">
        <v>105.46</v>
      </c>
      <c r="AN75" s="7">
        <v>42.29</v>
      </c>
      <c r="AO75" s="7">
        <v>61.67</v>
      </c>
      <c r="AP75" s="7">
        <v>32.29</v>
      </c>
      <c r="AQ75" s="7" t="s">
        <v>435</v>
      </c>
      <c r="AR75" s="7"/>
      <c r="AS75" s="7"/>
      <c r="AT75" s="7"/>
      <c r="AU75" s="7" t="s">
        <v>436</v>
      </c>
      <c r="AV75" s="6">
        <v>15</v>
      </c>
      <c r="AW75" s="6">
        <v>1</v>
      </c>
      <c r="AX75" s="7">
        <v>0</v>
      </c>
      <c r="AY75" s="7">
        <v>1</v>
      </c>
      <c r="AZ75" s="7">
        <v>0</v>
      </c>
      <c r="BA75" s="7">
        <v>2</v>
      </c>
      <c r="BB75" s="7">
        <v>1</v>
      </c>
      <c r="BC75" s="6" t="s">
        <v>84</v>
      </c>
      <c r="BD75" s="7" t="s">
        <v>132</v>
      </c>
      <c r="BE75" s="7" t="s">
        <v>107</v>
      </c>
      <c r="BF75" s="7" t="s">
        <v>437</v>
      </c>
      <c r="BG75" s="6"/>
      <c r="BH75" s="7" t="s">
        <v>101</v>
      </c>
      <c r="BI75" s="7"/>
      <c r="BJ75" s="7"/>
      <c r="BK75" s="7"/>
      <c r="BL75" s="7"/>
      <c r="BM75" s="7" t="s">
        <v>438</v>
      </c>
      <c r="BN75" s="4" t="s">
        <v>93</v>
      </c>
      <c r="BO75" s="7" t="s">
        <v>182</v>
      </c>
      <c r="BP75" s="7"/>
      <c r="BQ75" s="7"/>
      <c r="BR75" s="10">
        <v>82.685059641657787</v>
      </c>
      <c r="BS75" s="10">
        <v>90.193248164652644</v>
      </c>
      <c r="BT75" s="10">
        <v>86.439153903155216</v>
      </c>
      <c r="BU75" s="10">
        <v>5.9521347537314142</v>
      </c>
      <c r="BV75" s="10">
        <v>5.5733622220490755</v>
      </c>
      <c r="BW75" s="10">
        <v>5.7627484878902449</v>
      </c>
      <c r="BX75" s="11">
        <f t="shared" si="8"/>
        <v>1.9367105072048498</v>
      </c>
      <c r="BY75" s="11">
        <f t="shared" si="9"/>
        <v>0.7606296654420166</v>
      </c>
      <c r="BZ75" s="11">
        <f t="shared" si="10"/>
        <v>1.04296907339318</v>
      </c>
      <c r="CA75" s="11">
        <f t="shared" si="11"/>
        <v>0.53852605720533897</v>
      </c>
      <c r="CB75" s="11">
        <f t="shared" si="12"/>
        <v>1.3711916860185707</v>
      </c>
      <c r="CC75" s="7">
        <v>15.7955257251131</v>
      </c>
      <c r="CD75" s="7">
        <v>1.2731063192906265</v>
      </c>
      <c r="CE75" s="12">
        <f t="shared" si="13"/>
        <v>0.10486467384466505</v>
      </c>
      <c r="CF75" s="7">
        <f t="shared" si="14"/>
        <v>5.4145765954463992E-2</v>
      </c>
      <c r="CG75" s="7">
        <f t="shared" si="15"/>
        <v>0.13786561135993317</v>
      </c>
    </row>
    <row r="76" spans="1:85" x14ac:dyDescent="0.25">
      <c r="A76" s="7" t="s">
        <v>439</v>
      </c>
      <c r="B76" s="7" t="s">
        <v>102</v>
      </c>
      <c r="C76" s="7" t="s">
        <v>440</v>
      </c>
      <c r="D76" s="7">
        <v>2008345081</v>
      </c>
      <c r="E76" s="7">
        <v>12314495</v>
      </c>
      <c r="F76" s="7">
        <v>69</v>
      </c>
      <c r="G76" s="7"/>
      <c r="H76" s="7"/>
      <c r="I76" s="7" t="s">
        <v>93</v>
      </c>
      <c r="J76" s="7" t="s">
        <v>93</v>
      </c>
      <c r="K76" s="7"/>
      <c r="L76" s="7" t="s">
        <v>95</v>
      </c>
      <c r="M76" s="7">
        <v>64</v>
      </c>
      <c r="N76" s="7">
        <v>194</v>
      </c>
      <c r="O76" s="7">
        <v>105</v>
      </c>
      <c r="P76" s="7">
        <v>217.21</v>
      </c>
      <c r="Q76" s="7">
        <v>10</v>
      </c>
      <c r="R76" s="7">
        <v>202</v>
      </c>
      <c r="S76" s="7">
        <v>232</v>
      </c>
      <c r="T76" s="7">
        <v>124</v>
      </c>
      <c r="U76" s="7">
        <v>30</v>
      </c>
      <c r="V76" s="7">
        <v>41.3</v>
      </c>
      <c r="W76" s="7">
        <v>13.6</v>
      </c>
      <c r="X76" s="7">
        <v>88.1</v>
      </c>
      <c r="Y76" s="7">
        <v>29</v>
      </c>
      <c r="Z76" s="7">
        <v>3</v>
      </c>
      <c r="AA76" s="7">
        <v>214</v>
      </c>
      <c r="AB76" s="7">
        <v>1.03</v>
      </c>
      <c r="AC76" s="7">
        <v>10.4</v>
      </c>
      <c r="AD76" s="7">
        <v>18.690000000000001</v>
      </c>
      <c r="AE76" s="7">
        <v>25.68</v>
      </c>
      <c r="AF76" s="7">
        <v>54.96</v>
      </c>
      <c r="AG76" s="7">
        <v>1.1200000000000001</v>
      </c>
      <c r="AH76" s="7">
        <v>24.1</v>
      </c>
      <c r="AI76" s="7">
        <v>10.5</v>
      </c>
      <c r="AJ76" s="7">
        <v>135.93</v>
      </c>
      <c r="AK76" s="7">
        <v>4.25</v>
      </c>
      <c r="AL76" s="7">
        <v>143.99</v>
      </c>
      <c r="AM76" s="7">
        <v>102.38</v>
      </c>
      <c r="AN76" s="7">
        <v>24.94</v>
      </c>
      <c r="AO76" s="7">
        <v>10.27</v>
      </c>
      <c r="AP76" s="7">
        <v>12.19</v>
      </c>
      <c r="AQ76" s="7" t="s">
        <v>441</v>
      </c>
      <c r="AR76" s="7"/>
      <c r="AS76" s="7"/>
      <c r="AT76" s="7"/>
      <c r="AU76" s="7"/>
      <c r="AV76" s="6">
        <v>0</v>
      </c>
      <c r="AW76" s="6"/>
      <c r="AX76" s="7">
        <v>1</v>
      </c>
      <c r="AY76" s="7"/>
      <c r="AZ76" s="7"/>
      <c r="BA76" s="7"/>
      <c r="BB76" s="7"/>
      <c r="BC76" s="6" t="s">
        <v>97</v>
      </c>
      <c r="BD76" s="7" t="s">
        <v>442</v>
      </c>
      <c r="BE76" s="7" t="s">
        <v>443</v>
      </c>
      <c r="BF76" s="7" t="s">
        <v>107</v>
      </c>
      <c r="BG76" s="6"/>
      <c r="BH76" s="7" t="s">
        <v>101</v>
      </c>
      <c r="BI76" s="7"/>
      <c r="BJ76" s="7"/>
      <c r="BK76" s="7"/>
      <c r="BL76" s="7"/>
      <c r="BM76" s="7"/>
      <c r="BN76" s="7"/>
      <c r="BO76" s="7"/>
      <c r="BP76" s="7"/>
      <c r="BQ76" s="7"/>
      <c r="BR76" s="10"/>
      <c r="BS76" s="10"/>
      <c r="BT76" s="10"/>
      <c r="BU76" s="10"/>
      <c r="BV76" s="10"/>
      <c r="BW76" s="10"/>
      <c r="BX76" s="11" t="e">
        <f t="shared" si="8"/>
        <v>#NUM!</v>
      </c>
      <c r="BY76" s="11" t="e">
        <f t="shared" si="9"/>
        <v>#NUM!</v>
      </c>
      <c r="BZ76" s="11">
        <f t="shared" si="10"/>
        <v>1.2716093013788321</v>
      </c>
      <c r="CA76" s="11" t="e">
        <f t="shared" si="11"/>
        <v>#NUM!</v>
      </c>
      <c r="CB76" s="11" t="e">
        <f t="shared" si="12"/>
        <v>#NUM!</v>
      </c>
      <c r="CC76" s="7">
        <v>77.204337940790595</v>
      </c>
      <c r="CD76" s="7">
        <v>0.79583057368942012</v>
      </c>
      <c r="CE76" s="12">
        <f t="shared" si="13"/>
        <v>-9.9179380432718067E-2</v>
      </c>
      <c r="CF76" s="7" t="e">
        <f t="shared" si="14"/>
        <v>#NUM!</v>
      </c>
      <c r="CG76" s="7" t="e">
        <f t="shared" si="15"/>
        <v>#NUM!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 Andrés Marianjel Sepùlveda</cp:lastModifiedBy>
  <dcterms:created xsi:type="dcterms:W3CDTF">2015-06-05T18:17:20Z</dcterms:created>
  <dcterms:modified xsi:type="dcterms:W3CDTF">2023-01-06T03:02:13Z</dcterms:modified>
</cp:coreProperties>
</file>