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ngigua\Desktop\Lifion\"/>
    </mc:Choice>
  </mc:AlternateContent>
  <xr:revisionPtr revIDLastSave="0" documentId="13_ncr:1_{7D4E17EC-3745-4346-986B-23C8118DCAFB}" xr6:coauthVersionLast="41" xr6:coauthVersionMax="43" xr10:uidLastSave="{00000000-0000-0000-0000-000000000000}"/>
  <bookViews>
    <workbookView xWindow="-120" yWindow="-120" windowWidth="24240" windowHeight="13140" xr2:uid="{82CA788A-89A1-5C46-BBA3-762E246B0EF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B25" i="1" l="1"/>
  <c r="C11" i="1" l="1"/>
  <c r="C9" i="1"/>
  <c r="C8" i="1"/>
  <c r="C6" i="1"/>
  <c r="C5" i="1"/>
  <c r="B20" i="1"/>
  <c r="C16" i="1" l="1"/>
  <c r="B16" i="1"/>
  <c r="G37" i="1" s="1"/>
  <c r="D15" i="1"/>
  <c r="D14" i="1"/>
  <c r="D13" i="1"/>
  <c r="D16" i="1" l="1"/>
  <c r="H12" i="1"/>
  <c r="H11" i="1"/>
  <c r="B12" i="1"/>
  <c r="C12" i="1" l="1"/>
  <c r="C17" i="1" s="1"/>
  <c r="B17" i="1"/>
  <c r="C7" i="1"/>
  <c r="D7" i="1" s="1"/>
  <c r="D9" i="1"/>
  <c r="D8" i="1"/>
  <c r="D11" i="1"/>
  <c r="C10" i="1"/>
  <c r="D10" i="1" s="1"/>
  <c r="C20" i="1"/>
  <c r="D20" i="1" s="1"/>
  <c r="D5" i="1"/>
  <c r="G30" i="1" s="1"/>
  <c r="C25" i="1"/>
  <c r="D6" i="1"/>
  <c r="G31" i="1" s="1"/>
  <c r="G32" i="1" l="1"/>
  <c r="D18" i="1" s="1"/>
  <c r="H5" i="1"/>
  <c r="D25" i="1"/>
  <c r="D12" i="1" l="1"/>
  <c r="D17" i="1" s="1"/>
  <c r="D19" i="1" s="1"/>
  <c r="D22" i="1" s="1"/>
  <c r="D24" i="1" l="1"/>
  <c r="D29" i="1" s="1"/>
  <c r="D34" i="1" l="1"/>
  <c r="D33" i="1"/>
  <c r="D31" i="1"/>
  <c r="G36" i="1" s="1"/>
  <c r="G38" i="1" s="1"/>
  <c r="G39" i="1" s="1"/>
  <c r="D32" i="1"/>
  <c r="D36" i="1" l="1"/>
  <c r="D37" i="1" l="1"/>
  <c r="D38" i="1" s="1"/>
  <c r="D39" i="1" l="1"/>
  <c r="D42" i="1" s="1"/>
  <c r="D43" i="1" s="1"/>
  <c r="D44" i="1" l="1"/>
  <c r="H13" i="1" s="1"/>
  <c r="H14" i="1" s="1"/>
  <c r="H16" i="1" s="1"/>
</calcChain>
</file>

<file path=xl/sharedStrings.xml><?xml version="1.0" encoding="utf-8"?>
<sst xmlns="http://schemas.openxmlformats.org/spreadsheetml/2006/main" count="73" uniqueCount="71">
  <si>
    <t>Current Month</t>
  </si>
  <si>
    <t>Months Remaining</t>
  </si>
  <si>
    <t>Year-to-Date</t>
  </si>
  <si>
    <t>Annual Amount</t>
  </si>
  <si>
    <t>S10 (HRA Exemption)</t>
  </si>
  <si>
    <t>Net Salary</t>
  </si>
  <si>
    <t>Gross Salary</t>
  </si>
  <si>
    <t>Professional Tax</t>
  </si>
  <si>
    <t>Standard Deduction</t>
  </si>
  <si>
    <t>Income From Salary</t>
  </si>
  <si>
    <t>Income From Other Sources</t>
  </si>
  <si>
    <t>Gross Total Income</t>
  </si>
  <si>
    <t>Provident Fund</t>
  </si>
  <si>
    <t>S80C Deductions (excl PF)</t>
  </si>
  <si>
    <t>S80 Dedutions</t>
  </si>
  <si>
    <t>Total Taxable Income</t>
  </si>
  <si>
    <t>Basic Salary</t>
  </si>
  <si>
    <t>HRA</t>
  </si>
  <si>
    <t>Total 80C</t>
  </si>
  <si>
    <t>Surcharge Rate</t>
  </si>
  <si>
    <t>Tax Payable</t>
  </si>
  <si>
    <t>Tax Rate</t>
  </si>
  <si>
    <t>Lower Slab Upper Limit</t>
  </si>
  <si>
    <t>Lower Slab Tax Amount</t>
  </si>
  <si>
    <t>Total Tax Payable</t>
  </si>
  <si>
    <t>Education Cess</t>
  </si>
  <si>
    <t>Surcharge</t>
  </si>
  <si>
    <t>Tax Deducted YTD</t>
  </si>
  <si>
    <t>Balance Tax</t>
  </si>
  <si>
    <t>Tax For this Month</t>
  </si>
  <si>
    <t>Months YTD</t>
  </si>
  <si>
    <t>EOC Allowance</t>
  </si>
  <si>
    <t>Special Allowance</t>
  </si>
  <si>
    <t>Taxable Allowance</t>
  </si>
  <si>
    <t>Broadband Allowance</t>
  </si>
  <si>
    <t>Other Regular Wages</t>
  </si>
  <si>
    <t>Other Irregular 2</t>
  </si>
  <si>
    <t>Tarang Contribution</t>
  </si>
  <si>
    <t>Payslip</t>
  </si>
  <si>
    <t>Other Dedution 1</t>
  </si>
  <si>
    <t>Other Dedution 2</t>
  </si>
  <si>
    <t>Total Deductions</t>
  </si>
  <si>
    <t>EPF Contribuion</t>
  </si>
  <si>
    <t>Income Tax</t>
  </si>
  <si>
    <t>Net Pay</t>
  </si>
  <si>
    <t>Variable Pay</t>
  </si>
  <si>
    <t>Regular Wages Total</t>
  </si>
  <si>
    <t>Irregular Wages Total</t>
  </si>
  <si>
    <t>Spot Tax</t>
  </si>
  <si>
    <t>Spot Tax Surcharge</t>
  </si>
  <si>
    <t>Spot Tax E.Cess</t>
  </si>
  <si>
    <t>Spot Tax Total</t>
  </si>
  <si>
    <t>Actual Rent Paid</t>
  </si>
  <si>
    <t>Shift Allownce</t>
  </si>
  <si>
    <t>2. Actual HRA</t>
  </si>
  <si>
    <t>1. Rent - 10% Basic</t>
  </si>
  <si>
    <t>HRA Exemption</t>
  </si>
  <si>
    <t>Monthly Tax</t>
  </si>
  <si>
    <t>Tax Deducted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</si>
  <si>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</si>
  <si>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</si>
  <si>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</si>
  <si>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</si>
  <si>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</si>
  <si>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</si>
  <si>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</si>
  <si>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</si>
  <si>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</si>
  <si>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Jan</t>
  </si>
  <si>
    <t>Feb</t>
  </si>
  <si>
    <t>Mar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</si>
</sst>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3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0" xfId="0" applyFont="1"/>
    <xf numFmtId="4" fontId="0" fillId="0" borderId="0" xfId="0" applyNumberFormat="1"/>
    <xf numFmtId="0" fontId="0" fillId="0" borderId="0" xfId="0" applyFont="1"/>
    <xf numFmtId="4" fontId="0" fillId="2" borderId="0" xfId="0" applyNumberFormat="1" applyFill="1"/>
    <xf numFmtId="4" fontId="1" fillId="0" borderId="0" xfId="0" applyNumberFormat="1" applyFont="1"/>
    <xf numFmtId="4" fontId="1" fillId="2" borderId="0" xfId="0" applyNumberFormat="1" applyFont="1" applyFill="1"/>
    <xf numFmtId="0" fontId="0" fillId="2" borderId="0" xfId="0" applyFill="1"/>
    <xf numFmtId="9" fontId="0" fillId="0" borderId="0" xfId="0" applyNumberFormat="1"/>
    <xf numFmtId="9" fontId="0" fillId="2" borderId="0" xfId="0" applyNumberFormat="1" applyFill="1"/>
    <xf numFmtId="3" fontId="0" fillId="2" borderId="0" xfId="0" applyNumberFormat="1" applyFill="1"/>
    <xf numFmtId="0" fontId="2" fillId="0" borderId="0" xfId="0" applyFont="1"/>
    <xf numFmtId="0" fontId="1" fillId="2" borderId="0" xfId="0" applyFont="1" applyFill="1"/>
    <xf numFmtId="4" fontId="1" fillId="3" borderId="0" xfId="0" applyNumberFormat="1" applyFont="1" applyFill="1"/>
    <xf numFmtId="4" fontId="1" fillId="4" borderId="0" xfId="0" applyNumberFormat="1" applyFont="1" applyFill="1"/>
    <xf numFmtId="0" fontId="0" fillId="0" borderId="1" xfId="0" applyBorder="1"/>
    <xf numFmtId="4" fontId="0" fillId="0" borderId="1" xfId="0" applyNumberFormat="1" applyBorder="1"/>
    <xf numFmtId="0" fontId="3" fillId="0" borderId="0" xfId="0" applyFont="1"/>
    <xf numFmtId="4" fontId="1" fillId="2" borderId="3" xfId="0" applyNumberFormat="1" applyFont="1" applyFill="1" applyBorder="1"/>
    <xf numFmtId="0" fontId="0" fillId="0" borderId="2" xfId="0" applyFont="1" applyBorder="1"/>
    <xf numFmtId="4" fontId="0" fillId="0" borderId="4" xfId="0" applyNumberFormat="1" applyBorder="1"/>
    <xf numFmtId="4" fontId="1" fillId="2" borderId="5" xfId="0" applyNumberFormat="1" applyFont="1" applyFill="1" applyBorder="1"/>
    <xf numFmtId="0" fontId="1" fillId="5" borderId="0" xfId="0" applyFont="1" applyFill="1"/>
    <xf numFmtId="4" fontId="0" fillId="5" borderId="0" xfId="0" applyNumberFormat="1" applyFill="1"/>
    <xf numFmtId="0" fontId="0" fillId="5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9DEA2A-AFB7-604D-AD5A-5A6DD1A00374}">
  <dimension ref="A1:L60"/>
  <sheetViews>
    <sheetView tabSelected="1" topLeftCell="A37" workbookViewId="0">
      <selection activeCell="B51" sqref="B51"/>
    </sheetView>
  </sheetViews>
  <sheetFormatPr defaultColWidth="10.625" defaultRowHeight="15.75" x14ac:dyDescent="0.25"/>
  <cols>
    <col min="1" max="1" width="24.375" bestFit="1" customWidth="1"/>
    <col min="2" max="2" width="16.875" customWidth="1"/>
    <col min="3" max="3" width="15" customWidth="1"/>
    <col min="4" max="4" width="13.875" bestFit="1" customWidth="1"/>
    <col min="6" max="6" width="16.625" customWidth="1"/>
    <col min="7" max="7" width="17.5" bestFit="1" customWidth="1"/>
    <col min="8" max="8" width="12.625" style="2" customWidth="1"/>
    <col min="9" max="9" width="12.625" customWidth="1"/>
  </cols>
  <sheetData>
    <row r="1" spans="1:12" ht="16.5" thickBot="1" x14ac:dyDescent="0.3"/>
    <row r="2" spans="1:12" ht="19.5" thickBot="1" x14ac:dyDescent="0.35">
      <c r="A2" s="1" t="s">
        <v>1</v>
      </c>
      <c r="B2" s="15">
        <v>12</v>
      </c>
      <c r="C2" s="1" t="s">
        <v>30</v>
      </c>
      <c r="D2" s="7">
        <v>0</v>
      </c>
      <c r="G2" s="11" t="s">
        <v>38</v>
      </c>
    </row>
    <row r="4" spans="1:12" ht="16.5" thickBot="1" x14ac:dyDescent="0.3">
      <c r="B4" s="1" t="s">
        <v>0</v>
      </c>
      <c r="C4" s="1" t="s">
        <v>2</v>
      </c>
      <c r="D4" s="1" t="s">
        <v>3</v>
      </c>
    </row>
    <row r="5" spans="1:12" ht="16.5" thickBot="1" x14ac:dyDescent="0.3">
      <c r="A5" s="3" t="s">
        <v>16</v>
      </c>
      <c r="B5" s="16">
        <v>54140</v>
      </c>
      <c r="C5" s="4">
        <f>B5*D2</f>
        <v>0</v>
      </c>
      <c r="D5" s="4">
        <f>B5*B2+C5</f>
        <v>649680</v>
      </c>
      <c r="G5" s="12" t="s">
        <v>6</v>
      </c>
      <c r="H5" s="6">
        <f>B17</f>
        <v>77046</v>
      </c>
    </row>
    <row r="6" spans="1:12" ht="16.5" thickBot="1" x14ac:dyDescent="0.3">
      <c r="A6" s="3" t="s">
        <v>17</v>
      </c>
      <c r="B6" s="16">
        <v>21656</v>
      </c>
      <c r="C6" s="4">
        <f>B6*D2</f>
        <v>0</v>
      </c>
      <c r="D6" s="4">
        <f>B6*B2+C6</f>
        <v>259872</v>
      </c>
      <c r="K6" s="1"/>
    </row>
    <row r="7" spans="1:12" ht="16.5" thickBot="1" x14ac:dyDescent="0.3">
      <c r="A7" s="3" t="s">
        <v>31</v>
      </c>
      <c r="B7" s="16">
        <v>1250</v>
      </c>
      <c r="C7" s="4">
        <f>B7*D2</f>
        <v>0</v>
      </c>
      <c r="D7" s="4">
        <f>B7*B2+C7</f>
        <v>15000</v>
      </c>
      <c r="G7" t="s">
        <v>37</v>
      </c>
      <c r="H7" s="16"/>
      <c r="L7" s="8"/>
    </row>
    <row r="8" spans="1:12" ht="16.5" thickBot="1" x14ac:dyDescent="0.3">
      <c r="A8" s="3" t="s">
        <v>32</v>
      </c>
      <c r="B8" s="16"/>
      <c r="C8" s="4">
        <f>B8*D2</f>
        <v>0</v>
      </c>
      <c r="D8" s="4">
        <f>B8*B2+C8</f>
        <v>0</v>
      </c>
      <c r="G8" t="s">
        <v>39</v>
      </c>
      <c r="H8" s="16"/>
      <c r="L8" s="8"/>
    </row>
    <row r="9" spans="1:12" ht="16.5" thickBot="1" x14ac:dyDescent="0.3">
      <c r="A9" s="3" t="s">
        <v>33</v>
      </c>
      <c r="B9" s="16"/>
      <c r="C9" s="4">
        <f>B9*D2</f>
        <v>0</v>
      </c>
      <c r="D9" s="4">
        <f>B9*B2+C9</f>
        <v>0</v>
      </c>
      <c r="G9" t="s">
        <v>40</v>
      </c>
      <c r="H9" s="16"/>
      <c r="L9" s="8"/>
    </row>
    <row r="10" spans="1:12" ht="16.5" thickBot="1" x14ac:dyDescent="0.3">
      <c r="A10" s="3" t="s">
        <v>34</v>
      </c>
      <c r="B10" s="16"/>
      <c r="C10" s="4">
        <f>B10*D2</f>
        <v>0</v>
      </c>
      <c r="D10" s="4">
        <f>B10*B2+C10</f>
        <v>0</v>
      </c>
      <c r="G10" s="1"/>
      <c r="L10" s="8"/>
    </row>
    <row r="11" spans="1:12" ht="16.5" thickBot="1" x14ac:dyDescent="0.3">
      <c r="A11" s="3" t="s">
        <v>35</v>
      </c>
      <c r="B11" s="16"/>
      <c r="C11" s="4">
        <f>B11*D2</f>
        <v>0</v>
      </c>
      <c r="D11" s="4">
        <f>B11*B2+C11</f>
        <v>0</v>
      </c>
      <c r="G11" s="7" t="s">
        <v>42</v>
      </c>
      <c r="H11" s="4">
        <f>B25</f>
        <v>0</v>
      </c>
      <c r="L11" s="8"/>
    </row>
    <row r="12" spans="1:12" ht="16.5" thickBot="1" x14ac:dyDescent="0.3">
      <c r="A12" s="1" t="s">
        <v>46</v>
      </c>
      <c r="B12" s="18">
        <f>SUM(B5:B11)</f>
        <v>77046</v>
      </c>
      <c r="C12" s="21">
        <f>B12*D2</f>
        <v>0</v>
      </c>
      <c r="D12" s="6">
        <f>SUM(D5:D11)</f>
        <v>924552</v>
      </c>
      <c r="G12" s="7" t="s">
        <v>7</v>
      </c>
      <c r="H12" s="4">
        <f>B20</f>
        <v>200</v>
      </c>
      <c r="L12" s="8"/>
    </row>
    <row r="13" spans="1:12" ht="16.5" thickBot="1" x14ac:dyDescent="0.3">
      <c r="A13" s="19" t="s">
        <v>45</v>
      </c>
      <c r="B13" s="20"/>
      <c r="C13" s="20"/>
      <c r="D13" s="4">
        <f>B13+C13</f>
        <v>0</v>
      </c>
      <c r="G13" s="7" t="s">
        <v>43</v>
      </c>
      <c r="H13" s="4">
        <f>D44</f>
        <v>7534</v>
      </c>
      <c r="L13" s="8"/>
    </row>
    <row r="14" spans="1:12" ht="16.5" thickBot="1" x14ac:dyDescent="0.3">
      <c r="A14" s="19" t="s">
        <v>53</v>
      </c>
      <c r="B14" s="20"/>
      <c r="C14" s="20"/>
      <c r="D14" s="4">
        <f>B14+C14</f>
        <v>0</v>
      </c>
      <c r="G14" s="12" t="s">
        <v>41</v>
      </c>
      <c r="H14" s="4">
        <f>SUM(H7:H13)</f>
        <v>7734</v>
      </c>
      <c r="L14" s="8"/>
    </row>
    <row r="15" spans="1:12" ht="16.5" thickBot="1" x14ac:dyDescent="0.3">
      <c r="A15" s="3" t="s">
        <v>36</v>
      </c>
      <c r="B15" s="20"/>
      <c r="C15" s="20"/>
      <c r="D15" s="4">
        <f>B15+C15</f>
        <v>0</v>
      </c>
      <c r="G15" s="7"/>
      <c r="H15" s="4"/>
      <c r="J15" s="2"/>
      <c r="L15" s="8"/>
    </row>
    <row r="16" spans="1:12" x14ac:dyDescent="0.25">
      <c r="A16" s="1" t="s">
        <v>47</v>
      </c>
      <c r="B16" s="6">
        <f>SUM(B13:B15)</f>
        <v>0</v>
      </c>
      <c r="C16" s="6">
        <f>SUM(C13:C15)</f>
        <v>0</v>
      </c>
      <c r="D16" s="6">
        <f>SUM(D13:D15)</f>
        <v>0</v>
      </c>
      <c r="G16" s="12" t="s">
        <v>44</v>
      </c>
      <c r="H16" s="13">
        <f>H5-H14</f>
        <v>69312</v>
      </c>
      <c r="L16" s="8"/>
    </row>
    <row r="17" spans="1:12" x14ac:dyDescent="0.25">
      <c r="A17" s="1" t="s">
        <v>6</v>
      </c>
      <c r="B17" s="6">
        <f>B12+B16</f>
        <v>77046</v>
      </c>
      <c r="C17" s="6">
        <f>C12+C16</f>
        <v>0</v>
      </c>
      <c r="D17" s="6">
        <f>D12+D16</f>
        <v>924552</v>
      </c>
      <c r="L17" s="8"/>
    </row>
    <row r="18" spans="1:12" x14ac:dyDescent="0.25">
      <c r="A18" s="3" t="s">
        <v>4</v>
      </c>
      <c r="B18" s="4"/>
      <c r="C18" s="4"/>
      <c r="D18" s="4">
        <f>G32</f>
        <v>0</v>
      </c>
    </row>
    <row r="19" spans="1:12" x14ac:dyDescent="0.25">
      <c r="A19" s="1" t="s">
        <v>5</v>
      </c>
      <c r="B19" s="4"/>
      <c r="C19" s="4"/>
      <c r="D19" s="4">
        <f>D17-D18</f>
        <v>924552</v>
      </c>
    </row>
    <row r="20" spans="1:12" x14ac:dyDescent="0.25">
      <c r="A20" s="3" t="s">
        <v>7</v>
      </c>
      <c r="B20" s="7">
        <f>IF(B5&gt;20000,200,IF(B5&gt;15000,200,0))</f>
        <v>200</v>
      </c>
      <c r="C20" s="4">
        <f>B20*D2</f>
        <v>0</v>
      </c>
      <c r="D20" s="4">
        <f>B20*B2+C20</f>
        <v>2400</v>
      </c>
    </row>
    <row r="21" spans="1:12" x14ac:dyDescent="0.25">
      <c r="A21" s="3" t="s">
        <v>8</v>
      </c>
      <c r="B21" s="4"/>
      <c r="C21" s="4"/>
      <c r="D21" s="4">
        <v>50000</v>
      </c>
      <c r="G21" s="2"/>
    </row>
    <row r="22" spans="1:12" ht="16.5" thickBot="1" x14ac:dyDescent="0.3">
      <c r="A22" s="1" t="s">
        <v>9</v>
      </c>
      <c r="B22" s="4"/>
      <c r="C22" s="4"/>
      <c r="D22" s="4">
        <f>D19-D20-D21</f>
        <v>872152</v>
      </c>
      <c r="G22" s="2"/>
    </row>
    <row r="23" spans="1:12" ht="16.5" thickBot="1" x14ac:dyDescent="0.3">
      <c r="A23" s="3" t="s">
        <v>10</v>
      </c>
      <c r="B23" s="4"/>
      <c r="C23" s="4"/>
      <c r="D23" s="16">
        <v>0</v>
      </c>
      <c r="G23" s="2"/>
      <c r="K23" s="1"/>
    </row>
    <row r="24" spans="1:12" x14ac:dyDescent="0.25">
      <c r="A24" s="1" t="s">
        <v>11</v>
      </c>
      <c r="B24" s="4"/>
      <c r="C24" s="4"/>
      <c r="D24" s="4">
        <f>D22+D23</f>
        <v>872152</v>
      </c>
      <c r="G24" s="2"/>
      <c r="L24" s="8"/>
    </row>
    <row r="25" spans="1:12" ht="16.5" thickBot="1" x14ac:dyDescent="0.3">
      <c r="A25" s="3" t="s">
        <v>12</v>
      </c>
      <c r="B25" s="4">
        <f>B5*0%</f>
        <v>0</v>
      </c>
      <c r="C25" s="4">
        <f>B25*D2</f>
        <v>0</v>
      </c>
      <c r="D25" s="4">
        <f>B25*B2+C25</f>
        <v>0</v>
      </c>
      <c r="L25" s="8"/>
    </row>
    <row r="26" spans="1:12" ht="16.5" thickBot="1" x14ac:dyDescent="0.3">
      <c r="A26" s="3" t="s">
        <v>13</v>
      </c>
      <c r="B26" s="4"/>
      <c r="C26" s="4"/>
      <c r="D26" s="16"/>
    </row>
    <row r="27" spans="1:12" ht="16.5" thickBot="1" x14ac:dyDescent="0.3">
      <c r="A27" s="3" t="s">
        <v>18</v>
      </c>
      <c r="B27" s="4"/>
      <c r="C27" s="4"/>
      <c r="D27" s="4"/>
    </row>
    <row r="28" spans="1:12" ht="16.5" thickBot="1" x14ac:dyDescent="0.3">
      <c r="A28" s="3" t="s">
        <v>14</v>
      </c>
      <c r="B28" s="4"/>
      <c r="C28" s="4"/>
      <c r="D28" s="16"/>
    </row>
    <row r="29" spans="1:12" ht="16.5" thickBot="1" x14ac:dyDescent="0.3">
      <c r="A29" s="1" t="s">
        <v>15</v>
      </c>
      <c r="B29" s="4"/>
      <c r="C29" s="4"/>
      <c r="D29" s="6">
        <f>D24-D27-D28</f>
        <v>872152</v>
      </c>
      <c r="F29" t="s">
        <v>52</v>
      </c>
      <c r="G29" s="16"/>
    </row>
    <row r="30" spans="1:12" x14ac:dyDescent="0.25">
      <c r="B30" s="2"/>
      <c r="C30" s="2"/>
      <c r="D30" s="4"/>
      <c r="F30" t="s">
        <v>55</v>
      </c>
      <c r="G30" s="4">
        <f>IF((G29- (D5*10%))&gt;0,(G29-(D5*10%)),0)</f>
        <v>0</v>
      </c>
    </row>
    <row r="31" spans="1:12" x14ac:dyDescent="0.25">
      <c r="A31" t="s">
        <v>21</v>
      </c>
      <c r="B31" s="2"/>
      <c r="C31" s="2"/>
      <c r="D31" s="9">
        <f>IF(D29&gt;1000000,30%,IF(D29&gt;500000,20%,IF(D29&gt;250000,5%,0%)))</f>
        <v>0.2</v>
      </c>
      <c r="F31" t="s">
        <v>54</v>
      </c>
      <c r="G31" s="4">
        <f>D6</f>
        <v>259872</v>
      </c>
    </row>
    <row r="32" spans="1:12" x14ac:dyDescent="0.25">
      <c r="A32" t="s">
        <v>22</v>
      </c>
      <c r="B32" s="2"/>
      <c r="C32" s="2"/>
      <c r="D32" s="10">
        <f>IF(D29&gt;1000000,1000000,IF(D29&gt;500000,500000,IF(D29&gt;250000,250000,0)))</f>
        <v>500000</v>
      </c>
      <c r="F32" t="s">
        <v>56</v>
      </c>
      <c r="G32" s="4">
        <f>MIN(G30,G31)</f>
        <v>0</v>
      </c>
    </row>
    <row r="33" spans="1:9" x14ac:dyDescent="0.25">
      <c r="A33" t="s">
        <v>23</v>
      </c>
      <c r="B33" s="2"/>
      <c r="C33" s="2"/>
      <c r="D33" s="10">
        <f>IF(D29&gt;1000000,112500,IF(D29&gt;500000,12500,IF(D29&gt;250000,0,0)))</f>
        <v>12500</v>
      </c>
    </row>
    <row r="34" spans="1:9" x14ac:dyDescent="0.25">
      <c r="A34" t="s">
        <v>19</v>
      </c>
      <c r="B34" s="2"/>
      <c r="C34" s="2"/>
      <c r="D34" s="9">
        <f>IF(D29&gt;10000000,15%,IF(D29&gt;5000000,10%,0%))</f>
        <v>0</v>
      </c>
    </row>
    <row r="35" spans="1:9" x14ac:dyDescent="0.25">
      <c r="B35" s="2"/>
      <c r="C35" s="2"/>
      <c r="D35" s="4"/>
    </row>
    <row r="36" spans="1:9" x14ac:dyDescent="0.25">
      <c r="A36" s="1" t="s">
        <v>20</v>
      </c>
      <c r="B36" s="5"/>
      <c r="C36" s="5"/>
      <c r="D36" s="6">
        <f>(D29-D32)*D31+D33</f>
        <v>86930.400000000009</v>
      </c>
      <c r="F36" t="s">
        <v>48</v>
      </c>
      <c r="G36" s="6">
        <f>B16*D31</f>
        <v>0</v>
      </c>
    </row>
    <row r="37" spans="1:9" ht="16.5" x14ac:dyDescent="0.25">
      <c r="A37" s="1" t="s">
        <v>26</v>
      </c>
      <c r="B37" s="5"/>
      <c r="C37" s="5"/>
      <c r="D37" s="6">
        <f>D36*D34</f>
        <v>0</v>
      </c>
      <c r="F37" t="s">
        <v>49</v>
      </c>
      <c r="G37" s="6">
        <f>B16*G34</f>
        <v>0</v>
      </c>
      <c r="I37" s="17"/>
    </row>
    <row r="38" spans="1:9" x14ac:dyDescent="0.25">
      <c r="A38" s="1" t="s">
        <v>25</v>
      </c>
      <c r="B38" s="5"/>
      <c r="C38" s="5"/>
      <c r="D38" s="6">
        <f>(D36+D37)*4%</f>
        <v>3477.2160000000003</v>
      </c>
      <c r="F38" t="s">
        <v>50</v>
      </c>
      <c r="G38" s="6">
        <f>(G36+G37)*4%</f>
        <v>0</v>
      </c>
    </row>
    <row r="39" spans="1:9" x14ac:dyDescent="0.25">
      <c r="A39" s="1" t="s">
        <v>24</v>
      </c>
      <c r="B39" s="2"/>
      <c r="C39" s="2"/>
      <c r="D39" s="6">
        <f>D36+D37+D38</f>
        <v>90407.616000000009</v>
      </c>
      <c r="F39" t="s">
        <v>51</v>
      </c>
      <c r="G39" s="6">
        <f>SUM(G36:G38)</f>
        <v>0</v>
      </c>
    </row>
    <row r="40" spans="1:9" x14ac:dyDescent="0.25">
      <c r="B40" s="2"/>
      <c r="C40" s="2"/>
      <c r="D40" s="4"/>
    </row>
    <row r="41" spans="1:9" x14ac:dyDescent="0.25">
      <c r="A41" s="1" t="s">
        <v>27</v>
      </c>
      <c r="B41" s="2"/>
      <c r="C41" s="2"/>
      <c r="D41" s="2"/>
      <c r="I41" s="2"/>
    </row>
    <row r="42" spans="1:9" x14ac:dyDescent="0.25">
      <c r="A42" s="1" t="s">
        <v>28</v>
      </c>
      <c r="B42" s="2"/>
      <c r="C42" s="2"/>
      <c r="D42" s="6">
        <f>D39-D41</f>
        <v>90407.616000000009</v>
      </c>
      <c r="E42" s="2"/>
    </row>
    <row r="43" spans="1:9" x14ac:dyDescent="0.25">
      <c r="A43" s="1" t="s">
        <v>57</v>
      </c>
      <c r="B43" s="2"/>
      <c r="C43" s="2"/>
      <c r="D43" s="6">
        <f>(D42-G39)/IF((B2-COUNT(B49:B60))=0,1,(B2-COUNT(B49:B60)))</f>
        <v>7533.9680000000008</v>
      </c>
      <c r="F43" s="2"/>
    </row>
    <row r="44" spans="1:9" x14ac:dyDescent="0.25">
      <c r="A44" s="1" t="s">
        <v>29</v>
      </c>
      <c r="B44" s="2"/>
      <c r="C44" s="2"/>
      <c r="D44" s="14">
        <f>ROUND(D43+G39,0)</f>
        <v>7534</v>
      </c>
    </row>
    <row r="45" spans="1:9" x14ac:dyDescent="0.25">
      <c r="B45" s="2"/>
      <c r="C45" s="2"/>
      <c r="D45" s="2"/>
    </row>
    <row r="46" spans="1:9" x14ac:dyDescent="0.25">
      <c r="B46" s="2"/>
      <c r="C46" s="2"/>
      <c r="D46" s="2"/>
    </row>
    <row r="47" spans="1:9" s="24" customFormat="1" x14ac:dyDescent="0.25">
      <c r="A47" s="22" t="s">
        <v>58</v>
      </c>
      <c r="B47" s="23"/>
      <c r="C47" s="23"/>
      <c r="D47" s="23"/>
      <c r="H47" s="23"/>
    </row>
    <row r="48" spans="1:9" x14ac:dyDescent="0.25">
      <c r="B48" s="2"/>
      <c r="C48" s="2"/>
      <c r="D48" s="2"/>
    </row>
    <row r="49" spans="1:4" x14ac:dyDescent="0.25">
      <c r="A49" t="s">
        <v>59</v>
      </c>
      <c r="B49" s="2"/>
      <c r="C49" s="2"/>
      <c r="D49" s="2"/>
    </row>
    <row r="50" spans="1:4" x14ac:dyDescent="0.25">
      <c r="A50" t="s">
        <v>60</v>
      </c>
      <c r="B50" s="2"/>
      <c r="C50" s="2"/>
      <c r="D50" s="2"/>
    </row>
    <row r="51" spans="1:4" x14ac:dyDescent="0.25">
      <c r="A51" t="s">
        <v>61</v>
      </c>
      <c r="B51" s="2"/>
      <c r="C51" s="2"/>
      <c r="D51" s="2"/>
    </row>
    <row r="52" spans="1:4" x14ac:dyDescent="0.25">
      <c r="A52" t="s">
        <v>62</v>
      </c>
      <c r="B52" s="2"/>
    </row>
    <row r="53" spans="1:4" x14ac:dyDescent="0.25">
      <c r="A53" t="s">
        <v>63</v>
      </c>
      <c r="B53" s="2"/>
    </row>
    <row r="54" spans="1:4" x14ac:dyDescent="0.25">
      <c r="A54" t="s">
        <v>64</v>
      </c>
      <c r="B54" s="2"/>
    </row>
    <row r="55" spans="1:4" x14ac:dyDescent="0.25">
      <c r="A55" t="s">
        <v>65</v>
      </c>
      <c r="B55" s="2"/>
    </row>
    <row r="56" spans="1:4" x14ac:dyDescent="0.25">
      <c r="A56" t="s">
        <v>66</v>
      </c>
      <c r="B56" s="2"/>
    </row>
    <row r="57" spans="1:4" x14ac:dyDescent="0.25">
      <c r="A57" t="s">
        <v>67</v>
      </c>
      <c r="B57" s="2"/>
    </row>
    <row r="58" spans="1:4" x14ac:dyDescent="0.25">
      <c r="A58" t="s">
        <v>68</v>
      </c>
      <c r="B58" s="2"/>
    </row>
    <row r="59" spans="1:4" x14ac:dyDescent="0.25">
      <c r="A59" t="s">
        <v>69</v>
      </c>
      <c r="B59" s="2"/>
    </row>
    <row r="60" spans="1:4" x14ac:dyDescent="0.25">
      <c r="A60" t="s">
        <v>70</v>
      </c>
      <c r="B60" s="2"/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Gangigunta, Amarnath (ES)</cp:lastModifiedBy>
  <dcterms:created xsi:type="dcterms:W3CDTF">2019-01-13T15:26:45Z</dcterms:created>
  <dcterms:modified xsi:type="dcterms:W3CDTF">2020-02-20T11:08:54Z</dcterms:modified>
</cp:coreProperties>
</file>