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s\MRT\mem\"/>
    </mc:Choice>
  </mc:AlternateContent>
  <bookViews>
    <workbookView xWindow="0" yWindow="0" windowWidth="28800" windowHeight="12300" activeTab="1"/>
  </bookViews>
  <sheets>
    <sheet name="GreedyNOGS" sheetId="1" r:id="rId1"/>
    <sheet name="OBLNOG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4" l="1"/>
  <c r="J22" i="1"/>
  <c r="L20" i="1"/>
  <c r="M20" i="1"/>
  <c r="M18" i="4"/>
  <c r="N18" i="4"/>
  <c r="L18" i="4"/>
  <c r="K18" i="4"/>
  <c r="N20" i="1"/>
  <c r="K20" i="1"/>
  <c r="K13" i="1" l="1"/>
  <c r="K14" i="4"/>
  <c r="M4" i="1"/>
  <c r="K4" i="4"/>
  <c r="M14" i="4"/>
  <c r="L14" i="4"/>
  <c r="N14" i="4" l="1"/>
  <c r="N13" i="4"/>
  <c r="M13" i="4"/>
  <c r="L13" i="4"/>
  <c r="K13" i="4"/>
  <c r="N4" i="4"/>
  <c r="M4" i="4"/>
  <c r="L4" i="4"/>
  <c r="N3" i="4"/>
  <c r="M3" i="4"/>
  <c r="L3" i="4"/>
  <c r="K3" i="4"/>
  <c r="N14" i="1"/>
  <c r="N13" i="1"/>
  <c r="M14" i="1"/>
  <c r="M13" i="1"/>
  <c r="N4" i="1"/>
  <c r="N3" i="1"/>
  <c r="M3" i="1"/>
  <c r="L14" i="1"/>
  <c r="L13" i="1"/>
  <c r="L4" i="1"/>
  <c r="L3" i="1"/>
  <c r="K3" i="1"/>
  <c r="K4" i="1"/>
  <c r="K14" i="1" l="1"/>
</calcChain>
</file>

<file path=xl/sharedStrings.xml><?xml version="1.0" encoding="utf-8"?>
<sst xmlns="http://schemas.openxmlformats.org/spreadsheetml/2006/main" count="64" uniqueCount="13">
  <si>
    <t>Local Search</t>
  </si>
  <si>
    <t>VNS</t>
  </si>
  <si>
    <t>Tabu Search</t>
  </si>
  <si>
    <t>Media</t>
  </si>
  <si>
    <t xml:space="preserve"> </t>
  </si>
  <si>
    <t>Duracion</t>
  </si>
  <si>
    <t>Estrellas</t>
  </si>
  <si>
    <t>Día</t>
  </si>
  <si>
    <t>SA</t>
  </si>
  <si>
    <t>Duración</t>
  </si>
  <si>
    <t>Desviacion Estandar</t>
  </si>
  <si>
    <t>Ratio</t>
  </si>
  <si>
    <t xml:space="preserve">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</si>
</sst>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5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a3" displayName="Tabla3" ref="A2:E7" totalsRowShown="0" headerRowDxfId="55" dataDxfId="54">
  <autoFilter ref="A2:E7"/>
  <tableColumns count="5">
    <tableColumn id="1" name="Día" dataDxfId="53"/>
    <tableColumn id="2" name="Local Search" dataDxfId="52"/>
    <tableColumn id="3" name="VNS" dataDxfId="51"/>
    <tableColumn id="4" name="SA" dataDxfId="50"/>
    <tableColumn id="5" name="Tabu Search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36" displayName="Tabla36" ref="A12:E17" totalsRowShown="0" headerRowDxfId="48" dataDxfId="47">
  <autoFilter ref="A12:E17"/>
  <tableColumns count="5">
    <tableColumn id="1" name="Día" dataDxfId="46"/>
    <tableColumn id="2" name="Local Search" dataDxfId="45"/>
    <tableColumn id="3" name="VNS" dataDxfId="44"/>
    <tableColumn id="4" name="SA" dataDxfId="43"/>
    <tableColumn id="5" name="Tabu Search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a37" displayName="Tabla37" ref="J2:N4" totalsRowShown="0" headerRowDxfId="41" dataDxfId="40">
  <autoFilter ref="J2:N4"/>
  <tableColumns count="5">
    <tableColumn id="1" name="Duración" dataDxfId="39"/>
    <tableColumn id="2" name="Local Search" dataDxfId="38"/>
    <tableColumn id="3" name="VNS" dataDxfId="37"/>
    <tableColumn id="4" name="SA" dataDxfId="36"/>
    <tableColumn id="5" name="Tabu Search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a378" displayName="Tabla378" ref="J12:N14" totalsRowShown="0" headerRowDxfId="34" dataDxfId="33">
  <autoFilter ref="J12:N14"/>
  <tableColumns count="5">
    <tableColumn id="1" name="Estrellas" dataDxfId="32"/>
    <tableColumn id="2" name="Local Search" dataDxfId="31"/>
    <tableColumn id="3" name="VNS" dataDxfId="30"/>
    <tableColumn id="4" name="SA" dataDxfId="29"/>
    <tableColumn id="5" name="Tabu Search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a3210" displayName="Tabla3210" ref="A2:E7" totalsRowShown="0" headerRowDxfId="27" dataDxfId="26">
  <autoFilter ref="A2:E7"/>
  <tableColumns count="5">
    <tableColumn id="1" name="Día" dataDxfId="25"/>
    <tableColumn id="2" name="Local Search" dataDxfId="24"/>
    <tableColumn id="3" name="VNS" dataDxfId="23"/>
    <tableColumn id="4" name="SA" dataDxfId="22"/>
    <tableColumn id="5" name="Tabu Search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a36311" displayName="Tabla36311" ref="A12:E17" totalsRowShown="0" headerRowDxfId="20" dataDxfId="19">
  <autoFilter ref="A12:E17"/>
  <tableColumns count="5">
    <tableColumn id="1" name="Día" dataDxfId="18"/>
    <tableColumn id="2" name="Local Search" dataDxfId="17"/>
    <tableColumn id="3" name="VNS" dataDxfId="16"/>
    <tableColumn id="4" name="SA" dataDxfId="15"/>
    <tableColumn id="5" name="Tabu Search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a37512" displayName="Tabla37512" ref="J2:N4" totalsRowShown="0" headerRowDxfId="13" dataDxfId="12">
  <autoFilter ref="J2:N4"/>
  <tableColumns count="5">
    <tableColumn id="1" name="Duración" dataDxfId="11"/>
    <tableColumn id="2" name="Local Search" dataDxfId="10"/>
    <tableColumn id="3" name="VNS" dataDxfId="9"/>
    <tableColumn id="4" name="SA" dataDxfId="8"/>
    <tableColumn id="5" name="Tabu Search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a378913" displayName="Tabla378913" ref="J12:N14" totalsRowShown="0" headerRowDxfId="6" dataDxfId="5">
  <autoFilter ref="J12:N14"/>
  <tableColumns count="5">
    <tableColumn id="1" name="Estrellas" dataDxfId="4"/>
    <tableColumn id="2" name="Local Search" dataDxfId="3"/>
    <tableColumn id="3" name="VNS" dataDxfId="2"/>
    <tableColumn id="4" name="SA" dataDxfId="1"/>
    <tableColumn id="5" name="Tabu Searc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8" workbookViewId="0">
      <selection activeCell="J22" sqref="J22"/>
    </sheetView>
  </sheetViews>
  <sheetFormatPr baseColWidth="10" defaultRowHeight="15" x14ac:dyDescent="0.25"/>
  <cols>
    <col min="1" max="1" width="28.42578125" bestFit="1" customWidth="1"/>
    <col min="2" max="2" width="16.28515625" bestFit="1" customWidth="1"/>
    <col min="3" max="4" width="12" customWidth="1"/>
    <col min="5" max="5" width="16.140625" bestFit="1" customWidth="1"/>
    <col min="6" max="6" width="12" customWidth="1"/>
    <col min="10" max="10" width="19.85546875" bestFit="1" customWidth="1"/>
    <col min="11" max="12" width="16.28515625" bestFit="1" customWidth="1"/>
    <col min="13" max="13" width="28.42578125" bestFit="1" customWidth="1"/>
    <col min="14" max="14" width="19.5703125" bestFit="1" customWidth="1"/>
    <col min="15" max="15" width="11.5703125" bestFit="1" customWidth="1"/>
  </cols>
  <sheetData>
    <row r="1" spans="1:14" x14ac:dyDescent="0.25">
      <c r="A1" t="s">
        <v>5</v>
      </c>
    </row>
    <row r="2" spans="1:14" x14ac:dyDescent="0.25">
      <c r="A2" s="1" t="s">
        <v>7</v>
      </c>
      <c r="B2" s="1" t="s">
        <v>0</v>
      </c>
      <c r="C2" s="1" t="s">
        <v>1</v>
      </c>
      <c r="D2" s="1" t="s">
        <v>8</v>
      </c>
      <c r="E2" s="1" t="s">
        <v>2</v>
      </c>
      <c r="F2" s="1"/>
      <c r="G2" t="s">
        <v>4</v>
      </c>
      <c r="J2" s="1" t="s">
        <v>9</v>
      </c>
      <c r="K2" s="1" t="s">
        <v>0</v>
      </c>
      <c r="L2" s="1" t="s">
        <v>1</v>
      </c>
      <c r="M2" s="1" t="s">
        <v>8</v>
      </c>
      <c r="N2" s="1" t="s">
        <v>2</v>
      </c>
    </row>
    <row r="3" spans="1:14" x14ac:dyDescent="0.25">
      <c r="A3" s="1">
        <v>1</v>
      </c>
      <c r="B3" s="1">
        <v>599</v>
      </c>
      <c r="C3" s="1">
        <v>599</v>
      </c>
      <c r="D3" s="1">
        <v>599</v>
      </c>
      <c r="E3" s="1">
        <v>599</v>
      </c>
      <c r="F3" s="1"/>
      <c r="J3" s="1" t="s">
        <v>3</v>
      </c>
      <c r="K3" s="1">
        <f>AVERAGE(B3:B7)</f>
        <v>582</v>
      </c>
      <c r="L3" s="1">
        <f>AVERAGE(Tabla3[VNS])</f>
        <v>472.4</v>
      </c>
      <c r="M3" s="1">
        <f>AVERAGE(Tabla3[SA])</f>
        <v>528.79999999999995</v>
      </c>
      <c r="N3" s="1">
        <f>AVERAGE(Tabla3[Tabu Search])</f>
        <v>582</v>
      </c>
    </row>
    <row r="4" spans="1:14" x14ac:dyDescent="0.25">
      <c r="A4" s="1">
        <v>2</v>
      </c>
      <c r="B4" s="1">
        <v>579</v>
      </c>
      <c r="C4" s="1">
        <v>579</v>
      </c>
      <c r="D4" s="1">
        <v>579</v>
      </c>
      <c r="E4" s="1">
        <v>579</v>
      </c>
      <c r="F4" s="1"/>
      <c r="J4" s="1" t="s">
        <v>10</v>
      </c>
      <c r="K4" s="1">
        <f>STDEV(B3:B7)</f>
        <v>14.247806848775006</v>
      </c>
      <c r="L4" s="1">
        <f>STDEV(Tabla3[VNS])</f>
        <v>157.98987309318275</v>
      </c>
      <c r="M4" s="1">
        <f>STDEV(Tabla3[SA])</f>
        <v>112.9522022804337</v>
      </c>
      <c r="N4" s="1">
        <f>STDEV(Tabla3[Tabu Search])</f>
        <v>14.247806848775006</v>
      </c>
    </row>
    <row r="5" spans="1:14" x14ac:dyDescent="0.25">
      <c r="A5" s="1">
        <v>3</v>
      </c>
      <c r="B5" s="1">
        <v>594</v>
      </c>
      <c r="C5" s="1">
        <v>236</v>
      </c>
      <c r="D5" s="1">
        <v>328</v>
      </c>
      <c r="E5" s="1">
        <v>594</v>
      </c>
      <c r="F5" s="1"/>
      <c r="J5" s="1"/>
      <c r="K5" s="1"/>
      <c r="L5" s="1"/>
      <c r="M5" s="1"/>
      <c r="N5" s="1"/>
    </row>
    <row r="6" spans="1:14" x14ac:dyDescent="0.25">
      <c r="A6" s="1">
        <v>4</v>
      </c>
      <c r="B6" s="1">
        <v>573</v>
      </c>
      <c r="C6" s="1">
        <v>383</v>
      </c>
      <c r="D6" s="1">
        <v>573</v>
      </c>
      <c r="E6" s="1">
        <v>573</v>
      </c>
      <c r="F6" s="1"/>
      <c r="J6" s="1"/>
      <c r="K6" s="1"/>
      <c r="L6" s="1"/>
      <c r="M6" s="1"/>
      <c r="N6" s="1"/>
    </row>
    <row r="7" spans="1:14" x14ac:dyDescent="0.25">
      <c r="A7" s="1">
        <v>5</v>
      </c>
      <c r="B7" s="1">
        <v>565</v>
      </c>
      <c r="C7" s="1">
        <v>565</v>
      </c>
      <c r="D7" s="1">
        <v>565</v>
      </c>
      <c r="E7" s="1">
        <v>565</v>
      </c>
      <c r="F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</row>
    <row r="11" spans="1:14" x14ac:dyDescent="0.25">
      <c r="A11" t="s">
        <v>6</v>
      </c>
    </row>
    <row r="12" spans="1:14" x14ac:dyDescent="0.25">
      <c r="A12" s="1" t="s">
        <v>7</v>
      </c>
      <c r="B12" s="1" t="s">
        <v>0</v>
      </c>
      <c r="C12" s="1" t="s">
        <v>1</v>
      </c>
      <c r="D12" s="1" t="s">
        <v>8</v>
      </c>
      <c r="E12" s="1" t="s">
        <v>2</v>
      </c>
      <c r="F12" s="1"/>
      <c r="J12" s="1" t="s">
        <v>6</v>
      </c>
      <c r="K12" s="1" t="s">
        <v>0</v>
      </c>
      <c r="L12" s="1" t="s">
        <v>1</v>
      </c>
      <c r="M12" s="1" t="s">
        <v>8</v>
      </c>
      <c r="N12" s="1" t="s">
        <v>2</v>
      </c>
    </row>
    <row r="13" spans="1:14" x14ac:dyDescent="0.25">
      <c r="A13" s="1">
        <v>1</v>
      </c>
      <c r="B13" s="1">
        <v>19.5</v>
      </c>
      <c r="C13" s="1">
        <v>19.5</v>
      </c>
      <c r="D13" s="1">
        <v>19.5</v>
      </c>
      <c r="E13" s="1">
        <v>19.5</v>
      </c>
      <c r="F13" s="1"/>
      <c r="J13" s="1" t="s">
        <v>3</v>
      </c>
      <c r="K13" s="1">
        <f>AVERAGE(B13:B17)</f>
        <v>18.399999999999999</v>
      </c>
      <c r="L13" s="1">
        <f>AVERAGE(Tabla36[VNS])</f>
        <v>18.7</v>
      </c>
      <c r="M13" s="1">
        <f>AVERAGE(Tabla36[SA])</f>
        <v>18.399999999999999</v>
      </c>
      <c r="N13" s="1">
        <f>AVERAGE(Tabla36[Tabu Search])</f>
        <v>18.399999999999999</v>
      </c>
    </row>
    <row r="14" spans="1:14" x14ac:dyDescent="0.25">
      <c r="A14" s="1">
        <v>2</v>
      </c>
      <c r="B14" s="1">
        <v>31</v>
      </c>
      <c r="C14" s="1">
        <v>31</v>
      </c>
      <c r="D14" s="1">
        <v>31</v>
      </c>
      <c r="E14" s="1">
        <v>31</v>
      </c>
      <c r="F14" s="2"/>
      <c r="J14" s="1" t="s">
        <v>10</v>
      </c>
      <c r="K14" s="1">
        <f>STDEV(B13:B17)</f>
        <v>7.4615681997821346</v>
      </c>
      <c r="L14" s="1">
        <f>STDEV(Tabla36[VNS])</f>
        <v>7.2336021455427026</v>
      </c>
      <c r="M14" s="1">
        <f>STDEV(Tabla36[SA])</f>
        <v>7.4615681997821346</v>
      </c>
      <c r="N14" s="1">
        <f>STDEV(Tabla36[Tabu Search])</f>
        <v>7.4615681997821346</v>
      </c>
    </row>
    <row r="15" spans="1:14" x14ac:dyDescent="0.25">
      <c r="A15" s="1">
        <v>3</v>
      </c>
      <c r="B15" s="1">
        <v>13.5</v>
      </c>
      <c r="C15" s="1">
        <v>14.5</v>
      </c>
      <c r="D15" s="1">
        <v>13.5</v>
      </c>
      <c r="E15" s="1">
        <v>13.5</v>
      </c>
      <c r="F15" s="1"/>
    </row>
    <row r="16" spans="1:14" x14ac:dyDescent="0.25">
      <c r="A16" s="1">
        <v>4</v>
      </c>
      <c r="B16" s="1">
        <v>14</v>
      </c>
      <c r="C16" s="1">
        <v>14.5</v>
      </c>
      <c r="D16" s="1">
        <v>14</v>
      </c>
      <c r="E16" s="1">
        <v>14</v>
      </c>
      <c r="F16" s="1"/>
    </row>
    <row r="17" spans="1:14" x14ac:dyDescent="0.25">
      <c r="A17" s="1">
        <v>5</v>
      </c>
      <c r="B17" s="1">
        <v>14</v>
      </c>
      <c r="C17" s="1">
        <v>14</v>
      </c>
      <c r="D17" s="1">
        <v>14</v>
      </c>
      <c r="E17" s="1">
        <v>14</v>
      </c>
      <c r="F17" s="1"/>
    </row>
    <row r="18" spans="1:14" x14ac:dyDescent="0.25">
      <c r="A18" s="1"/>
      <c r="B18" s="1"/>
      <c r="C18" s="1"/>
      <c r="D18" s="1"/>
      <c r="E18" s="1"/>
      <c r="F18" s="1"/>
    </row>
    <row r="19" spans="1:14" x14ac:dyDescent="0.25">
      <c r="J19" s="1" t="s">
        <v>11</v>
      </c>
      <c r="K19" s="1" t="s">
        <v>0</v>
      </c>
      <c r="L19" s="1" t="s">
        <v>1</v>
      </c>
      <c r="M19" s="1" t="s">
        <v>12</v>
      </c>
      <c r="N19" s="1" t="s">
        <v>2</v>
      </c>
    </row>
    <row r="20" spans="1:14" x14ac:dyDescent="0.25">
      <c r="K20">
        <f>K13/K3</f>
        <v>3.1615120274914088E-2</v>
      </c>
      <c r="L20">
        <f>L13/L3</f>
        <v>3.9585097375105842E-2</v>
      </c>
      <c r="M20">
        <f>M13/M3</f>
        <v>3.4795763993948563E-2</v>
      </c>
      <c r="N20">
        <f>N13/N3</f>
        <v>3.1615120274914088E-2</v>
      </c>
    </row>
    <row r="22" spans="1:14" x14ac:dyDescent="0.25">
      <c r="J22">
        <f>MAX(K20:N20)</f>
        <v>3.9585097375105842E-2</v>
      </c>
    </row>
  </sheetData>
  <pageMargins left="0.7" right="0.7" top="0.75" bottom="0.75" header="0.3" footer="0.3"/>
  <pageSetup paperSize="0" orientation="portrait" horizontalDpi="203" verticalDpi="203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C1" workbookViewId="0">
      <selection activeCell="J20" sqref="J20"/>
    </sheetView>
  </sheetViews>
  <sheetFormatPr baseColWidth="10" defaultRowHeight="15" x14ac:dyDescent="0.25"/>
  <cols>
    <col min="1" max="1" width="28.42578125" bestFit="1" customWidth="1"/>
    <col min="2" max="2" width="16.28515625" bestFit="1" customWidth="1"/>
    <col min="3" max="4" width="12" customWidth="1"/>
    <col min="5" max="5" width="16.140625" bestFit="1" customWidth="1"/>
    <col min="6" max="6" width="12" customWidth="1"/>
    <col min="10" max="10" width="19.85546875" bestFit="1" customWidth="1"/>
    <col min="11" max="12" width="16.28515625" bestFit="1" customWidth="1"/>
    <col min="13" max="13" width="28.42578125" bestFit="1" customWidth="1"/>
    <col min="14" max="14" width="19.5703125" bestFit="1" customWidth="1"/>
    <col min="15" max="15" width="11.5703125" bestFit="1" customWidth="1"/>
  </cols>
  <sheetData>
    <row r="1" spans="1:14" x14ac:dyDescent="0.25">
      <c r="A1" t="s">
        <v>5</v>
      </c>
    </row>
    <row r="2" spans="1:14" x14ac:dyDescent="0.25">
      <c r="A2" s="1" t="s">
        <v>7</v>
      </c>
      <c r="B2" s="1" t="s">
        <v>0</v>
      </c>
      <c r="C2" s="1" t="s">
        <v>1</v>
      </c>
      <c r="D2" s="1" t="s">
        <v>8</v>
      </c>
      <c r="E2" s="1" t="s">
        <v>2</v>
      </c>
      <c r="F2" s="1"/>
      <c r="G2" t="s">
        <v>4</v>
      </c>
      <c r="J2" s="1" t="s">
        <v>9</v>
      </c>
      <c r="K2" s="1" t="s">
        <v>0</v>
      </c>
      <c r="L2" s="1" t="s">
        <v>1</v>
      </c>
      <c r="M2" s="1" t="s">
        <v>8</v>
      </c>
      <c r="N2" s="1" t="s">
        <v>2</v>
      </c>
    </row>
    <row r="3" spans="1:14" x14ac:dyDescent="0.25">
      <c r="A3" s="1">
        <v>1</v>
      </c>
      <c r="B3" s="1">
        <v>583</v>
      </c>
      <c r="C3" s="1">
        <v>456</v>
      </c>
      <c r="D3" s="1">
        <v>583</v>
      </c>
      <c r="E3" s="1">
        <v>583</v>
      </c>
      <c r="F3" s="1"/>
      <c r="J3" s="1" t="s">
        <v>3</v>
      </c>
      <c r="K3" s="1">
        <f>AVERAGE(B3:B7)</f>
        <v>503</v>
      </c>
      <c r="L3" s="1">
        <f>AVERAGE(Tabla3210[VNS])</f>
        <v>502.6</v>
      </c>
      <c r="M3" s="1">
        <f>AVERAGE(Tabla3210[SA])</f>
        <v>523</v>
      </c>
      <c r="N3" s="1">
        <f>AVERAGE(Tabla3210[Tabu Search])</f>
        <v>562.20000000000005</v>
      </c>
    </row>
    <row r="4" spans="1:14" x14ac:dyDescent="0.25">
      <c r="A4" s="1">
        <v>2</v>
      </c>
      <c r="B4" s="1">
        <v>538</v>
      </c>
      <c r="C4" s="1">
        <v>470</v>
      </c>
      <c r="D4" s="1">
        <v>590</v>
      </c>
      <c r="E4" s="1">
        <v>566</v>
      </c>
      <c r="F4" s="1"/>
      <c r="J4" s="1" t="s">
        <v>10</v>
      </c>
      <c r="K4" s="1">
        <f>STDEV(B3:B7)</f>
        <v>77.336925203941234</v>
      </c>
      <c r="L4" s="1">
        <f>STDEV(Tabla3210[VNS])</f>
        <v>55.437352029114813</v>
      </c>
      <c r="M4" s="1">
        <f>STDEV(Tabla3210[SA])</f>
        <v>79.113842025273939</v>
      </c>
      <c r="N4" s="1">
        <f>STDEV(Tabla3210[Tabu Search])</f>
        <v>33.729808775028658</v>
      </c>
    </row>
    <row r="5" spans="1:14" x14ac:dyDescent="0.25">
      <c r="A5" s="1">
        <v>3</v>
      </c>
      <c r="B5" s="1">
        <v>544</v>
      </c>
      <c r="C5" s="1">
        <v>597</v>
      </c>
      <c r="D5" s="1">
        <v>456</v>
      </c>
      <c r="E5" s="1">
        <v>579</v>
      </c>
      <c r="F5" s="1"/>
      <c r="J5" s="1"/>
      <c r="K5" s="1"/>
      <c r="L5" s="1"/>
      <c r="M5" s="1"/>
      <c r="N5" s="1"/>
    </row>
    <row r="6" spans="1:14" x14ac:dyDescent="0.25">
      <c r="A6" s="1">
        <v>4</v>
      </c>
      <c r="B6" s="1">
        <v>460</v>
      </c>
      <c r="C6" s="1">
        <v>499</v>
      </c>
      <c r="D6" s="1">
        <v>566</v>
      </c>
      <c r="E6" s="1">
        <v>503</v>
      </c>
      <c r="F6" s="1"/>
      <c r="J6" s="1"/>
      <c r="K6" s="1"/>
      <c r="L6" s="1"/>
      <c r="M6" s="1"/>
      <c r="N6" s="1"/>
    </row>
    <row r="7" spans="1:14" x14ac:dyDescent="0.25">
      <c r="A7" s="1">
        <v>5</v>
      </c>
      <c r="B7" s="1">
        <v>390</v>
      </c>
      <c r="C7" s="1">
        <v>491</v>
      </c>
      <c r="D7" s="1">
        <v>420</v>
      </c>
      <c r="E7" s="1">
        <v>580</v>
      </c>
      <c r="F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</row>
    <row r="11" spans="1:14" x14ac:dyDescent="0.25">
      <c r="A11" t="s">
        <v>6</v>
      </c>
    </row>
    <row r="12" spans="1:14" x14ac:dyDescent="0.25">
      <c r="A12" s="1" t="s">
        <v>7</v>
      </c>
      <c r="B12" s="1" t="s">
        <v>0</v>
      </c>
      <c r="C12" s="1" t="s">
        <v>1</v>
      </c>
      <c r="D12" s="1" t="s">
        <v>8</v>
      </c>
      <c r="E12" s="1" t="s">
        <v>2</v>
      </c>
      <c r="F12" s="1"/>
      <c r="J12" s="1" t="s">
        <v>6</v>
      </c>
      <c r="K12" s="1" t="s">
        <v>0</v>
      </c>
      <c r="L12" s="1" t="s">
        <v>1</v>
      </c>
      <c r="M12" s="1" t="s">
        <v>8</v>
      </c>
      <c r="N12" s="1" t="s">
        <v>2</v>
      </c>
    </row>
    <row r="13" spans="1:14" x14ac:dyDescent="0.25">
      <c r="A13" s="1">
        <v>1</v>
      </c>
      <c r="B13" s="1">
        <v>24</v>
      </c>
      <c r="C13" s="1">
        <v>21</v>
      </c>
      <c r="D13" s="1">
        <v>24</v>
      </c>
      <c r="E13" s="1">
        <v>24</v>
      </c>
      <c r="F13" s="1"/>
      <c r="J13" s="1" t="s">
        <v>3</v>
      </c>
      <c r="K13" s="1">
        <f>AVERAGE(B13:B17)</f>
        <v>18</v>
      </c>
      <c r="L13" s="1">
        <f>AVERAGE(Tabla36311[VNS])</f>
        <v>17.600000000000001</v>
      </c>
      <c r="M13" s="1">
        <f>AVERAGE(Tabla36311[SA])</f>
        <v>17</v>
      </c>
      <c r="N13" s="1">
        <f>AVERAGE(Tabla36311[Tabu Search])</f>
        <v>18.8</v>
      </c>
    </row>
    <row r="14" spans="1:14" x14ac:dyDescent="0.25">
      <c r="A14" s="1">
        <v>2</v>
      </c>
      <c r="B14" s="1">
        <v>15</v>
      </c>
      <c r="C14" s="1">
        <v>13.5</v>
      </c>
      <c r="D14" s="1">
        <v>13.5</v>
      </c>
      <c r="E14" s="1">
        <v>17</v>
      </c>
      <c r="F14" s="2"/>
      <c r="J14" s="1" t="s">
        <v>10</v>
      </c>
      <c r="K14" s="1">
        <f>STDEV(B13:B17)</f>
        <v>7.474958193863027</v>
      </c>
      <c r="L14" s="1">
        <f>STDEV(Tabla36311[VNS])</f>
        <v>4.0835033978190847</v>
      </c>
      <c r="M14" s="1">
        <f>STDEV(Tabla36311[SA])</f>
        <v>5.7445626465380286</v>
      </c>
      <c r="N14" s="1">
        <f>STDEV(Tabla36311[Tabu Search])</f>
        <v>3.9623225512317886</v>
      </c>
    </row>
    <row r="15" spans="1:14" x14ac:dyDescent="0.25">
      <c r="A15" s="1">
        <v>3</v>
      </c>
      <c r="B15" s="1">
        <v>27.5</v>
      </c>
      <c r="C15" s="1">
        <v>19</v>
      </c>
      <c r="D15" s="1">
        <v>22.5</v>
      </c>
      <c r="E15" s="1">
        <v>22</v>
      </c>
      <c r="F15" s="1"/>
    </row>
    <row r="16" spans="1:14" x14ac:dyDescent="0.25">
      <c r="A16" s="1">
        <v>4</v>
      </c>
      <c r="B16" s="1">
        <v>14</v>
      </c>
      <c r="C16" s="1">
        <v>21.5</v>
      </c>
      <c r="D16" s="1">
        <v>12.5</v>
      </c>
      <c r="E16" s="1">
        <v>16</v>
      </c>
      <c r="F16" s="1"/>
    </row>
    <row r="17" spans="1:14" x14ac:dyDescent="0.25">
      <c r="A17" s="1">
        <v>5</v>
      </c>
      <c r="B17" s="1">
        <v>9.5</v>
      </c>
      <c r="C17" s="1">
        <v>13</v>
      </c>
      <c r="D17" s="1">
        <v>12.5</v>
      </c>
      <c r="E17" s="1">
        <v>15</v>
      </c>
      <c r="F17" s="1"/>
      <c r="J17" s="1" t="s">
        <v>11</v>
      </c>
      <c r="K17" s="1" t="s">
        <v>0</v>
      </c>
      <c r="L17" s="1" t="s">
        <v>1</v>
      </c>
      <c r="M17" s="1" t="s">
        <v>8</v>
      </c>
      <c r="N17" s="1" t="s">
        <v>2</v>
      </c>
    </row>
    <row r="18" spans="1:14" x14ac:dyDescent="0.25">
      <c r="A18" s="1"/>
      <c r="B18" s="1"/>
      <c r="C18" s="1"/>
      <c r="D18" s="1"/>
      <c r="E18" s="1"/>
      <c r="F18" s="1"/>
      <c r="K18">
        <f>K13/K3</f>
        <v>3.5785288270377733E-2</v>
      </c>
      <c r="L18">
        <f>L13/L3</f>
        <v>3.501790688420215E-2</v>
      </c>
      <c r="M18">
        <f>M13/M3</f>
        <v>3.2504780114722756E-2</v>
      </c>
      <c r="N18">
        <f>N13/N3</f>
        <v>3.3440056919245821E-2</v>
      </c>
    </row>
    <row r="20" spans="1:14" x14ac:dyDescent="0.25">
      <c r="J20">
        <f>MAX(K18:N18)</f>
        <v>3.5785288270377733E-2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GreedyNOGS</vt:lpstr>
      <vt:lpstr>OBLNOGS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2017-11-21T18:29:27Z</dcterms:created>
  <dcterms:modified xsi:type="dcterms:W3CDTF">2017-11-23T13:16:29Z</dcterms:modified>
</cp:coreProperties>
</file>