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7"/>
  </bookViews>
  <sheets>
    <sheet name="Caso 1" sheetId="1" r:id="rId1"/>
    <sheet name="Caso 2" sheetId="3" r:id="rId2"/>
    <sheet name="Caso 3" sheetId="4" r:id="rId3"/>
    <sheet name="Caso 4" sheetId="5" r:id="rId4"/>
    <sheet name="Caso 5" sheetId="6" r:id="rId5"/>
    <sheet name="Caso 6" sheetId="7" r:id="rId6"/>
  </sheets>
  <calcPr calcId="152511"/>
</workbook>
</file>

<file path=xl/calcChain.xml><?xml version="1.0" encoding="utf-8"?>
<calcChain xmlns="http://schemas.openxmlformats.org/spreadsheetml/2006/main">
  <c r="G22" i="7" l="1"/>
  <c r="F22" i="7"/>
  <c r="E22" i="7"/>
  <c r="B22" i="7"/>
  <c r="G21" i="7"/>
  <c r="F21" i="7"/>
  <c r="E21" i="7"/>
  <c r="B21" i="7"/>
  <c r="G20" i="7"/>
  <c r="F20" i="7"/>
  <c r="E20" i="7"/>
  <c r="B20" i="7"/>
  <c r="C17" i="7"/>
  <c r="K10" i="7" s="1"/>
  <c r="F14" i="7"/>
  <c r="C14" i="7"/>
  <c r="K13" i="7"/>
  <c r="K14" i="7" s="1"/>
  <c r="F13" i="7"/>
  <c r="C11" i="7"/>
  <c r="C8" i="7"/>
  <c r="K7" i="7"/>
  <c r="M7" i="7" s="1"/>
  <c r="N6" i="7"/>
  <c r="I6" i="7"/>
  <c r="F6" i="7"/>
  <c r="M5" i="7"/>
  <c r="M8" i="7" s="1"/>
  <c r="K5" i="7"/>
  <c r="K8" i="7" s="1"/>
  <c r="E5" i="7"/>
  <c r="E22" i="6"/>
  <c r="B22" i="6"/>
  <c r="F21" i="6"/>
  <c r="E21" i="6"/>
  <c r="B21" i="6"/>
  <c r="F20" i="6"/>
  <c r="E20" i="6"/>
  <c r="B20" i="6"/>
  <c r="C17" i="6"/>
  <c r="C16" i="6"/>
  <c r="C15" i="6"/>
  <c r="J5" i="6" s="1"/>
  <c r="C12" i="6"/>
  <c r="J11" i="6"/>
  <c r="L11" i="6" s="1"/>
  <c r="J10" i="6"/>
  <c r="J12" i="6" s="1"/>
  <c r="C8" i="6"/>
  <c r="L7" i="6"/>
  <c r="J7" i="6"/>
  <c r="L6" i="6"/>
  <c r="J6" i="6"/>
  <c r="C8" i="5"/>
  <c r="K7" i="5"/>
  <c r="K6" i="5"/>
  <c r="L5" i="5"/>
  <c r="F5" i="5"/>
  <c r="C8" i="4"/>
  <c r="J7" i="4"/>
  <c r="J6" i="4"/>
  <c r="J8" i="4" s="1"/>
  <c r="J5" i="4"/>
  <c r="C8" i="3"/>
  <c r="E7" i="3" s="1"/>
  <c r="E6" i="3"/>
  <c r="E5" i="3"/>
  <c r="E8" i="3" s="1"/>
  <c r="K5" i="4" l="1"/>
  <c r="K7" i="4"/>
  <c r="K6" i="4"/>
  <c r="L5" i="6"/>
  <c r="J8" i="6"/>
  <c r="K11" i="7"/>
  <c r="M10" i="7"/>
  <c r="N7" i="7"/>
  <c r="K8" i="5"/>
  <c r="L6" i="5" s="1"/>
  <c r="N5" i="7"/>
  <c r="M13" i="7"/>
  <c r="E5" i="5"/>
  <c r="L10" i="6"/>
  <c r="N8" i="7" l="1"/>
  <c r="F7" i="7" s="1"/>
  <c r="E6" i="4"/>
  <c r="L7" i="5"/>
  <c r="E7" i="4"/>
  <c r="L8" i="5"/>
  <c r="F6" i="5" s="1"/>
  <c r="K8" i="4"/>
  <c r="E5" i="4"/>
  <c r="M14" i="7"/>
  <c r="N13" i="7" s="1"/>
  <c r="N14" i="7" s="1"/>
  <c r="L8" i="6"/>
  <c r="M5" i="6"/>
  <c r="M11" i="7"/>
  <c r="N10" i="7" s="1"/>
  <c r="L12" i="6"/>
  <c r="M11" i="6" s="1"/>
  <c r="M10" i="6"/>
  <c r="N11" i="7" l="1"/>
  <c r="F10" i="7"/>
  <c r="F11" i="7" s="1"/>
  <c r="F8" i="5"/>
  <c r="M12" i="6"/>
  <c r="E10" i="6"/>
  <c r="E8" i="4"/>
  <c r="E11" i="6"/>
  <c r="F7" i="5"/>
  <c r="F5" i="7"/>
  <c r="F8" i="7" s="1"/>
  <c r="M8" i="6"/>
  <c r="E5" i="6"/>
  <c r="M6" i="6"/>
  <c r="M7" i="6"/>
  <c r="E7" i="6" l="1"/>
  <c r="E8" i="6" s="1"/>
  <c r="E12" i="6"/>
  <c r="E6" i="6"/>
</calcChain>
</file>

<file path=xl/comments1.xml><?xml version="1.0" encoding="utf-8"?>
<comments xmlns="http://schemas.openxmlformats.org/spreadsheetml/2006/main">
  <authors>
    <author>Author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h, i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j, l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Author:
m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</t>
        </r>
      </text>
    </comment>
  </commentList>
</comments>
</file>

<file path=xl/sharedStrings.xml><?xml version="1.0" encoding="utf-8"?>
<sst xmlns="http://schemas.openxmlformats.org/spreadsheetml/2006/main" count="143" uniqueCount="55">
  <si>
    <t>Tipo Garantía Valor, Tipo Garantía Real, Tipo Garantía Fideicomiso y Tipo Garantía Aval</t>
  </si>
  <si>
    <t>Escenario 1</t>
  </si>
  <si>
    <t>Operación</t>
  </si>
  <si>
    <t>Responsabilidad</t>
  </si>
  <si>
    <t>Escenario 2</t>
  </si>
  <si>
    <t>Garantía</t>
  </si>
  <si>
    <t>Relaciones entre garantías y operaciones</t>
  </si>
  <si>
    <t>OP200</t>
  </si>
  <si>
    <t>OP300</t>
  </si>
  <si>
    <t>OP400</t>
  </si>
  <si>
    <t>Real1012</t>
  </si>
  <si>
    <t>Real1013</t>
  </si>
  <si>
    <t>Total</t>
  </si>
  <si>
    <t>Relaciones entre Garantías Fideicomiso, Garantías Reales y Garantías Valores</t>
  </si>
  <si>
    <t>Fiso1012</t>
  </si>
  <si>
    <t>Fiso1013</t>
  </si>
  <si>
    <t>Valor1011</t>
  </si>
  <si>
    <t>Escenario 3.1</t>
  </si>
  <si>
    <t>Escenario 3.2</t>
  </si>
  <si>
    <t>Relaciones entre Garantías Fideicomiso, Garantías Avales, Garantías Reales y Garantías Valores</t>
  </si>
  <si>
    <t>Aval1010</t>
  </si>
  <si>
    <t>Fiso1014</t>
  </si>
  <si>
    <t>Cobertura</t>
  </si>
  <si>
    <t>Aceptación</t>
  </si>
  <si>
    <t>Valor</t>
  </si>
  <si>
    <t>Distribución Saldo</t>
  </si>
  <si>
    <t>Saldo</t>
  </si>
  <si>
    <t>Escenario 4.1</t>
  </si>
  <si>
    <t>OP500</t>
  </si>
  <si>
    <t>OP600</t>
  </si>
  <si>
    <t>OP700</t>
  </si>
  <si>
    <t>Valor2010</t>
  </si>
  <si>
    <t>Fiso1015</t>
  </si>
  <si>
    <t>Real1015</t>
  </si>
  <si>
    <t>Gravamen</t>
  </si>
  <si>
    <t>Gravamenes por garantía</t>
  </si>
  <si>
    <t>Menor %</t>
  </si>
  <si>
    <t>Total c/gravamen</t>
  </si>
  <si>
    <t>OP800</t>
  </si>
  <si>
    <t>Aval2011</t>
  </si>
  <si>
    <t>Real1020</t>
  </si>
  <si>
    <t>Escenario 4.2</t>
  </si>
  <si>
    <t>2. Relaciones entre Garantías Fideicomiso, Garantías Avales, Garantías Reales y Garantías Valores</t>
  </si>
  <si>
    <t>Saldo Distribuir</t>
  </si>
  <si>
    <t>Fiso1800</t>
  </si>
  <si>
    <t>OP900</t>
  </si>
  <si>
    <t>Gravamenes por Garantía</t>
  </si>
  <si>
    <t>Tipo Garantía Valor, Tipo Garantía Real y Tipo Garantía Fideicomiso</t>
  </si>
  <si>
    <t>Saldo Colonizado</t>
  </si>
  <si>
    <t>Saldo Original Colonizado</t>
  </si>
  <si>
    <t>ID Garantía</t>
  </si>
  <si>
    <t>Monto Grado Gravamen Original</t>
  </si>
  <si>
    <t>Monto Grado Gravamen Modificado</t>
  </si>
  <si>
    <t>Monto Grado Gravamen Calculado</t>
  </si>
  <si>
    <t>OPE001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</si>
</sst>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9" fontId="0" fillId="0" borderId="1" xfId="2" applyFont="1" applyBorder="1" applyAlignme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6" borderId="11" xfId="0" applyNumberFormat="1" applyFill="1" applyBorder="1"/>
    <xf numFmtId="0" fontId="2" fillId="5" borderId="9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0" fontId="0" fillId="0" borderId="3" xfId="0" applyBorder="1" applyAlignment="1">
      <alignment vertical="center"/>
    </xf>
    <xf numFmtId="43" fontId="0" fillId="0" borderId="3" xfId="1" applyFont="1" applyBorder="1" applyAlignment="1">
      <alignment vertical="center"/>
    </xf>
    <xf numFmtId="2" fontId="0" fillId="0" borderId="0" xfId="0" applyNumberFormat="1" applyBorder="1"/>
    <xf numFmtId="43" fontId="0" fillId="0" borderId="11" xfId="0" applyNumberFormat="1" applyBorder="1" applyAlignment="1">
      <alignment vertical="center"/>
    </xf>
    <xf numFmtId="43" fontId="0" fillId="0" borderId="13" xfId="1" applyFont="1" applyBorder="1" applyAlignment="1">
      <alignment vertical="center"/>
    </xf>
    <xf numFmtId="0" fontId="2" fillId="5" borderId="3" xfId="0" applyFont="1" applyFill="1" applyBorder="1" applyAlignment="1">
      <alignment horizontal="center"/>
    </xf>
    <xf numFmtId="43" fontId="0" fillId="6" borderId="11" xfId="0" applyNumberFormat="1" applyFill="1" applyBorder="1" applyAlignment="1">
      <alignment vertical="center"/>
    </xf>
    <xf numFmtId="43" fontId="0" fillId="6" borderId="13" xfId="1" applyFont="1" applyFill="1" applyBorder="1" applyAlignment="1">
      <alignment vertical="center"/>
    </xf>
    <xf numFmtId="2" fontId="3" fillId="6" borderId="11" xfId="0" applyNumberFormat="1" applyFont="1" applyFill="1" applyBorder="1"/>
    <xf numFmtId="2" fontId="3" fillId="6" borderId="14" xfId="0" applyNumberFormat="1" applyFont="1" applyFill="1" applyBorder="1"/>
    <xf numFmtId="43" fontId="0" fillId="6" borderId="14" xfId="0" applyNumberFormat="1" applyFill="1" applyBorder="1" applyAlignment="1">
      <alignment vertical="center"/>
    </xf>
    <xf numFmtId="43" fontId="0" fillId="6" borderId="12" xfId="0" applyNumberFormat="1" applyFill="1" applyBorder="1" applyAlignment="1">
      <alignment vertical="center"/>
    </xf>
    <xf numFmtId="43" fontId="0" fillId="6" borderId="16" xfId="0" applyNumberFormat="1" applyFill="1" applyBorder="1" applyAlignment="1">
      <alignment vertical="center"/>
    </xf>
    <xf numFmtId="0" fontId="2" fillId="5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6" borderId="11" xfId="1" applyFont="1" applyFill="1" applyBorder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43" fontId="0" fillId="6" borderId="14" xfId="1" applyFont="1" applyFill="1" applyBorder="1" applyAlignment="1">
      <alignment horizontal="left"/>
    </xf>
    <xf numFmtId="0" fontId="2" fillId="5" borderId="20" xfId="0" applyFon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6" borderId="1" xfId="0" applyFont="1" applyFill="1" applyBorder="1"/>
    <xf numFmtId="0" fontId="0" fillId="0" borderId="1" xfId="0" applyBorder="1"/>
    <xf numFmtId="0" fontId="2" fillId="8" borderId="1" xfId="0" applyFont="1" applyFill="1" applyBorder="1" applyAlignment="1">
      <alignment horizontal="center"/>
    </xf>
    <xf numFmtId="43" fontId="0" fillId="0" borderId="1" xfId="0" applyNumberFormat="1" applyBorder="1"/>
    <xf numFmtId="0" fontId="2" fillId="8" borderId="1" xfId="0" applyFont="1" applyFill="1" applyBorder="1" applyAlignment="1">
      <alignment horizontal="center" vertical="center"/>
    </xf>
    <xf numFmtId="43" fontId="0" fillId="0" borderId="1" xfId="1" applyFont="1" applyBorder="1" applyAlignment="1"/>
    <xf numFmtId="43" fontId="0" fillId="0" borderId="3" xfId="1" applyFont="1" applyBorder="1" applyAlignment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0" fillId="0" borderId="1" xfId="1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43" fontId="0" fillId="6" borderId="11" xfId="1" applyFont="1" applyFill="1" applyBorder="1" applyAlignment="1">
      <alignment horizontal="left"/>
    </xf>
    <xf numFmtId="0" fontId="2" fillId="2" borderId="2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22" xfId="1" applyFont="1" applyBorder="1" applyAlignment="1">
      <alignment horizontal="center" vertical="center"/>
    </xf>
    <xf numFmtId="43" fontId="0" fillId="0" borderId="25" xfId="1" applyFont="1" applyBorder="1" applyAlignment="1">
      <alignment horizontal="center" vertical="center"/>
    </xf>
    <xf numFmtId="43" fontId="0" fillId="0" borderId="24" xfId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14" xfId="0" applyBorder="1" applyAlignment="1">
      <alignment horizontal="left"/>
    </xf>
    <xf numFmtId="43" fontId="0" fillId="6" borderId="14" xfId="1" applyFont="1" applyFill="1" applyBorder="1" applyAlignment="1">
      <alignment horizontal="left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7" borderId="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43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43" fontId="0" fillId="0" borderId="30" xfId="1" applyFont="1" applyBorder="1" applyAlignment="1">
      <alignment horizontal="center" vertical="center"/>
    </xf>
    <xf numFmtId="43" fontId="0" fillId="0" borderId="31" xfId="1" applyFont="1" applyBorder="1" applyAlignment="1">
      <alignment horizontal="center" vertical="center"/>
    </xf>
    <xf numFmtId="43" fontId="0" fillId="0" borderId="3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3" fontId="0" fillId="6" borderId="12" xfId="1" applyFont="1" applyFill="1" applyBorder="1" applyAlignment="1">
      <alignment horizontal="center"/>
    </xf>
    <xf numFmtId="43" fontId="0" fillId="6" borderId="36" xfId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6" sqref="A6:B6"/>
    </sheetView>
  </sheetViews>
  <sheetFormatPr defaultColWidth="9.140625" defaultRowHeight="15" x14ac:dyDescent="0.25"/>
  <cols>
    <col min="3" max="3" width="17.85546875" bestFit="1" customWidth="1"/>
    <col min="4" max="4" width="25.5703125" bestFit="1" customWidth="1"/>
    <col min="5" max="5" width="6.5703125" customWidth="1"/>
    <col min="6" max="6" width="10.5703125" bestFit="1" customWidth="1"/>
    <col min="7" max="7" width="31.5703125" bestFit="1" customWidth="1"/>
    <col min="8" max="8" width="34.7109375" bestFit="1" customWidth="1"/>
    <col min="9" max="9" width="33.140625" bestFit="1" customWidth="1"/>
  </cols>
  <sheetData>
    <row r="1" spans="1:9" x14ac:dyDescent="0.25">
      <c r="A1" s="42" t="s">
        <v>1</v>
      </c>
      <c r="B1" s="42"/>
      <c r="C1" s="42"/>
      <c r="D1" s="42"/>
      <c r="E1" s="42"/>
      <c r="F1" s="42"/>
      <c r="G1" s="42"/>
      <c r="H1" s="42"/>
      <c r="I1" s="42"/>
    </row>
    <row r="2" spans="1:9" x14ac:dyDescent="0.25">
      <c r="A2" s="41" t="s">
        <v>47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3" t="s">
        <v>6</v>
      </c>
      <c r="B3" s="43"/>
      <c r="C3" s="43"/>
      <c r="D3" s="43"/>
      <c r="E3" s="43"/>
      <c r="F3" s="43"/>
      <c r="G3" s="43"/>
      <c r="H3" s="43"/>
      <c r="I3" s="43"/>
    </row>
    <row r="4" spans="1:9" x14ac:dyDescent="0.25">
      <c r="A4" s="44" t="s">
        <v>2</v>
      </c>
      <c r="B4" s="44"/>
      <c r="C4" s="44"/>
      <c r="D4" s="44"/>
      <c r="E4" s="45"/>
      <c r="F4" s="44" t="s">
        <v>46</v>
      </c>
      <c r="G4" s="44"/>
      <c r="H4" s="44"/>
      <c r="I4" s="44"/>
    </row>
    <row r="5" spans="1:9" x14ac:dyDescent="0.25">
      <c r="A5" s="45" t="s">
        <v>2</v>
      </c>
      <c r="B5" s="45"/>
      <c r="C5" s="38" t="s">
        <v>48</v>
      </c>
      <c r="D5" s="38" t="s">
        <v>49</v>
      </c>
      <c r="E5" s="45"/>
      <c r="F5" s="2" t="s">
        <v>50</v>
      </c>
      <c r="G5" s="39" t="s">
        <v>51</v>
      </c>
      <c r="H5" s="39" t="s">
        <v>52</v>
      </c>
      <c r="I5" s="38" t="s">
        <v>53</v>
      </c>
    </row>
    <row r="6" spans="1:9" x14ac:dyDescent="0.25">
      <c r="A6" s="40" t="s">
        <v>54</v>
      </c>
      <c r="B6" s="40"/>
      <c r="C6" s="38"/>
      <c r="D6" s="38"/>
      <c r="E6" s="45"/>
      <c r="F6" s="2"/>
      <c r="G6" s="38"/>
      <c r="H6" s="38"/>
      <c r="I6" s="3"/>
    </row>
    <row r="7" spans="1:9" x14ac:dyDescent="0.25">
      <c r="A7" s="40"/>
      <c r="B7" s="40"/>
      <c r="C7" s="38"/>
      <c r="D7" s="38"/>
      <c r="E7" s="45"/>
      <c r="F7" s="2"/>
      <c r="G7" s="38"/>
      <c r="H7" s="38"/>
      <c r="I7" s="3"/>
    </row>
    <row r="8" spans="1:9" x14ac:dyDescent="0.25">
      <c r="A8" s="40"/>
      <c r="B8" s="40"/>
      <c r="C8" s="38"/>
      <c r="D8" s="38"/>
      <c r="E8" s="45"/>
      <c r="F8" s="2"/>
      <c r="G8" s="38"/>
      <c r="H8" s="38"/>
      <c r="I8" s="3"/>
    </row>
    <row r="9" spans="1:9" x14ac:dyDescent="0.25">
      <c r="F9" s="1"/>
      <c r="G9" s="1"/>
    </row>
  </sheetData>
  <mergeCells count="10">
    <mergeCell ref="A7:B7"/>
    <mergeCell ref="A6:B6"/>
    <mergeCell ref="A2:I2"/>
    <mergeCell ref="A1:I1"/>
    <mergeCell ref="A3:I3"/>
    <mergeCell ref="A4:D4"/>
    <mergeCell ref="F4:I4"/>
    <mergeCell ref="E4:E8"/>
    <mergeCell ref="A8:B8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I8"/>
    </sheetView>
  </sheetViews>
  <sheetFormatPr defaultColWidth="9.140625" defaultRowHeight="15" x14ac:dyDescent="0.25"/>
  <cols>
    <col min="3" max="3" width="9.140625" customWidth="1"/>
    <col min="5" max="5" width="15.7109375" bestFit="1" customWidth="1"/>
  </cols>
  <sheetData>
    <row r="1" spans="1:8" ht="15.75" thickBot="1" x14ac:dyDescent="0.3">
      <c r="A1" s="49" t="s">
        <v>4</v>
      </c>
      <c r="B1" s="42"/>
      <c r="C1" s="42"/>
      <c r="D1" s="42"/>
      <c r="E1" s="42"/>
      <c r="F1" s="42"/>
      <c r="G1" s="42"/>
      <c r="H1" s="50"/>
    </row>
    <row r="2" spans="1:8" x14ac:dyDescent="0.25">
      <c r="A2" s="46" t="s">
        <v>0</v>
      </c>
      <c r="B2" s="47"/>
      <c r="C2" s="47"/>
      <c r="D2" s="47"/>
      <c r="E2" s="47"/>
      <c r="F2" s="47"/>
      <c r="G2" s="47"/>
      <c r="H2" s="48"/>
    </row>
    <row r="3" spans="1:8" x14ac:dyDescent="0.25">
      <c r="A3" s="51" t="s">
        <v>6</v>
      </c>
      <c r="B3" s="43"/>
      <c r="C3" s="43"/>
      <c r="D3" s="43"/>
      <c r="E3" s="43"/>
      <c r="F3" s="43"/>
      <c r="G3" s="43"/>
      <c r="H3" s="52"/>
    </row>
    <row r="4" spans="1:8" x14ac:dyDescent="0.25">
      <c r="A4" s="53" t="s">
        <v>2</v>
      </c>
      <c r="B4" s="44"/>
      <c r="C4" s="44"/>
      <c r="D4" s="44"/>
      <c r="E4" s="4" t="s">
        <v>3</v>
      </c>
      <c r="F4" s="44" t="s">
        <v>5</v>
      </c>
      <c r="G4" s="44"/>
      <c r="H4" s="54"/>
    </row>
    <row r="5" spans="1:8" x14ac:dyDescent="0.25">
      <c r="A5" s="62" t="s">
        <v>7</v>
      </c>
      <c r="B5" s="45"/>
      <c r="C5" s="61">
        <v>55000000</v>
      </c>
      <c r="D5" s="61"/>
      <c r="E5" s="5">
        <f>(C5/$C$8)*100</f>
        <v>60.439560439560438</v>
      </c>
      <c r="F5" s="55" t="s">
        <v>14</v>
      </c>
      <c r="G5" s="56">
        <v>19000000</v>
      </c>
      <c r="H5" s="57"/>
    </row>
    <row r="6" spans="1:8" x14ac:dyDescent="0.25">
      <c r="A6" s="62" t="s">
        <v>8</v>
      </c>
      <c r="B6" s="45"/>
      <c r="C6" s="61">
        <v>13000000</v>
      </c>
      <c r="D6" s="61"/>
      <c r="E6" s="5">
        <f t="shared" ref="E6:E7" si="0">(C6/$C$8)*100</f>
        <v>14.285714285714285</v>
      </c>
      <c r="F6" s="55"/>
      <c r="G6" s="56"/>
      <c r="H6" s="57"/>
    </row>
    <row r="7" spans="1:8" x14ac:dyDescent="0.25">
      <c r="A7" s="62" t="s">
        <v>9</v>
      </c>
      <c r="B7" s="45"/>
      <c r="C7" s="61">
        <v>23000000</v>
      </c>
      <c r="D7" s="61"/>
      <c r="E7" s="5">
        <f t="shared" si="0"/>
        <v>25.274725274725274</v>
      </c>
      <c r="F7" s="55"/>
      <c r="G7" s="56"/>
      <c r="H7" s="57"/>
    </row>
    <row r="8" spans="1:8" ht="15.75" thickBot="1" x14ac:dyDescent="0.3">
      <c r="A8" s="63" t="s">
        <v>12</v>
      </c>
      <c r="B8" s="64"/>
      <c r="C8" s="65">
        <f>SUM(C5:D7)</f>
        <v>91000000</v>
      </c>
      <c r="D8" s="65"/>
      <c r="E8" s="6">
        <f>SUM(E5:E7)</f>
        <v>99.999999999999986</v>
      </c>
      <c r="F8" s="58"/>
      <c r="G8" s="59"/>
      <c r="H8" s="60"/>
    </row>
    <row r="9" spans="1:8" x14ac:dyDescent="0.25">
      <c r="F9" s="1"/>
      <c r="G9" s="1"/>
    </row>
  </sheetData>
  <mergeCells count="16">
    <mergeCell ref="F5:F7"/>
    <mergeCell ref="G5:H7"/>
    <mergeCell ref="F8:H8"/>
    <mergeCell ref="C6:D6"/>
    <mergeCell ref="A7:B7"/>
    <mergeCell ref="C7:D7"/>
    <mergeCell ref="A8:B8"/>
    <mergeCell ref="C8:D8"/>
    <mergeCell ref="A5:B5"/>
    <mergeCell ref="C5:D5"/>
    <mergeCell ref="A6:B6"/>
    <mergeCell ref="A2:H2"/>
    <mergeCell ref="A1:H1"/>
    <mergeCell ref="A3:H3"/>
    <mergeCell ref="A4:D4"/>
    <mergeCell ref="F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E1" workbookViewId="0">
      <selection sqref="A1:K8"/>
    </sheetView>
  </sheetViews>
  <sheetFormatPr defaultColWidth="9.140625" defaultRowHeight="15" x14ac:dyDescent="0.25"/>
  <cols>
    <col min="3" max="3" width="9.140625" customWidth="1"/>
    <col min="5" max="5" width="15.7109375" bestFit="1" customWidth="1"/>
    <col min="6" max="7" width="9.7109375" customWidth="1"/>
    <col min="10" max="11" width="14.28515625" bestFit="1" customWidth="1"/>
  </cols>
  <sheetData>
    <row r="1" spans="1:11" ht="15.75" thickBot="1" x14ac:dyDescent="0.3">
      <c r="A1" s="49" t="s">
        <v>17</v>
      </c>
      <c r="B1" s="42"/>
      <c r="C1" s="42"/>
      <c r="D1" s="42"/>
      <c r="E1" s="42"/>
      <c r="F1" s="42"/>
      <c r="G1" s="42"/>
      <c r="H1" s="42"/>
      <c r="I1" s="67"/>
      <c r="J1" s="67"/>
      <c r="K1" s="50"/>
    </row>
    <row r="2" spans="1:11" x14ac:dyDescent="0.25">
      <c r="A2" s="46" t="s">
        <v>13</v>
      </c>
      <c r="B2" s="47"/>
      <c r="C2" s="47"/>
      <c r="D2" s="47"/>
      <c r="E2" s="47"/>
      <c r="F2" s="47"/>
      <c r="G2" s="47"/>
      <c r="H2" s="47"/>
      <c r="I2" s="66"/>
      <c r="J2" s="66"/>
      <c r="K2" s="48"/>
    </row>
    <row r="3" spans="1:11" x14ac:dyDescent="0.25">
      <c r="A3" s="51" t="s">
        <v>6</v>
      </c>
      <c r="B3" s="43"/>
      <c r="C3" s="43"/>
      <c r="D3" s="43"/>
      <c r="E3" s="43"/>
      <c r="F3" s="43"/>
      <c r="G3" s="43"/>
      <c r="H3" s="43"/>
      <c r="I3" s="68"/>
      <c r="J3" s="68"/>
      <c r="K3" s="52"/>
    </row>
    <row r="4" spans="1:11" x14ac:dyDescent="0.25">
      <c r="A4" s="53" t="s">
        <v>2</v>
      </c>
      <c r="B4" s="44"/>
      <c r="C4" s="44"/>
      <c r="D4" s="44"/>
      <c r="E4" s="4" t="s">
        <v>3</v>
      </c>
      <c r="F4" s="44" t="s">
        <v>5</v>
      </c>
      <c r="G4" s="44"/>
      <c r="H4" s="44"/>
      <c r="I4" s="69"/>
      <c r="J4" s="69"/>
      <c r="K4" s="54"/>
    </row>
    <row r="5" spans="1:11" x14ac:dyDescent="0.25">
      <c r="A5" s="72" t="s">
        <v>7</v>
      </c>
      <c r="B5" s="73"/>
      <c r="C5" s="78">
        <v>55000000</v>
      </c>
      <c r="D5" s="79"/>
      <c r="E5" s="13">
        <f>(K5/$K$8)*100</f>
        <v>53.266185656868927</v>
      </c>
      <c r="F5" s="8" t="s">
        <v>10</v>
      </c>
      <c r="G5" s="11">
        <v>65</v>
      </c>
      <c r="H5" s="56">
        <v>11000000</v>
      </c>
      <c r="I5" s="56"/>
      <c r="J5" s="9">
        <f>(H5*G5)/100</f>
        <v>7150000</v>
      </c>
      <c r="K5" s="10">
        <f>(H5/$J$8)*$C$5</f>
        <v>37786993.779199041</v>
      </c>
    </row>
    <row r="6" spans="1:11" x14ac:dyDescent="0.25">
      <c r="A6" s="74"/>
      <c r="B6" s="75"/>
      <c r="C6" s="80"/>
      <c r="D6" s="81"/>
      <c r="E6" s="13">
        <f t="shared" ref="E6:E7" si="0">(K6/$K$8)*100</f>
        <v>27.601568931286625</v>
      </c>
      <c r="F6" s="8" t="s">
        <v>15</v>
      </c>
      <c r="G6" s="11">
        <v>100</v>
      </c>
      <c r="H6" s="56">
        <v>5700000</v>
      </c>
      <c r="I6" s="56"/>
      <c r="J6" s="9">
        <f>(H6*G6)/100</f>
        <v>5700000</v>
      </c>
      <c r="K6" s="10">
        <f t="shared" ref="K6:K7" si="1">(H6/$J$8)*$C$5</f>
        <v>19580533.140130412</v>
      </c>
    </row>
    <row r="7" spans="1:11" x14ac:dyDescent="0.25">
      <c r="A7" s="76"/>
      <c r="B7" s="77"/>
      <c r="C7" s="82"/>
      <c r="D7" s="83"/>
      <c r="E7" s="13">
        <f t="shared" si="0"/>
        <v>19.132245411844465</v>
      </c>
      <c r="F7" s="8" t="s">
        <v>16</v>
      </c>
      <c r="G7" s="11">
        <v>80</v>
      </c>
      <c r="H7" s="56">
        <v>3951000</v>
      </c>
      <c r="I7" s="56"/>
      <c r="J7" s="9">
        <f>(H7*G7)/100</f>
        <v>3160800</v>
      </c>
      <c r="K7" s="10">
        <f t="shared" si="1"/>
        <v>13572401.129237764</v>
      </c>
    </row>
    <row r="8" spans="1:11" ht="15.75" thickBot="1" x14ac:dyDescent="0.3">
      <c r="A8" s="63" t="s">
        <v>12</v>
      </c>
      <c r="B8" s="64"/>
      <c r="C8" s="65">
        <f>SUM(C5:D7)</f>
        <v>55000000</v>
      </c>
      <c r="D8" s="65"/>
      <c r="E8" s="6">
        <f>SUM(E5:E7)</f>
        <v>100.00000000000001</v>
      </c>
      <c r="F8" s="70"/>
      <c r="G8" s="71"/>
      <c r="H8" s="71"/>
      <c r="I8" s="71"/>
      <c r="J8" s="14">
        <f>SUM(J5:J7)</f>
        <v>16010800</v>
      </c>
      <c r="K8" s="15">
        <f>SUM(K5:K7)</f>
        <v>70939928.048567206</v>
      </c>
    </row>
    <row r="9" spans="1:11" x14ac:dyDescent="0.25">
      <c r="F9" s="1"/>
      <c r="G9" s="1"/>
      <c r="H9" s="1"/>
      <c r="I9" s="1"/>
      <c r="J9" s="1"/>
    </row>
  </sheetData>
  <mergeCells count="13">
    <mergeCell ref="F8:I8"/>
    <mergeCell ref="A8:B8"/>
    <mergeCell ref="C8:D8"/>
    <mergeCell ref="A5:B7"/>
    <mergeCell ref="C5:D7"/>
    <mergeCell ref="H6:I6"/>
    <mergeCell ref="H7:I7"/>
    <mergeCell ref="H5:I5"/>
    <mergeCell ref="A2:K2"/>
    <mergeCell ref="A1:K1"/>
    <mergeCell ref="A3:K3"/>
    <mergeCell ref="A4:D4"/>
    <mergeCell ref="F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opLeftCell="G1" workbookViewId="0">
      <selection sqref="A1:L8"/>
    </sheetView>
  </sheetViews>
  <sheetFormatPr defaultColWidth="9.140625" defaultRowHeight="15" x14ac:dyDescent="0.25"/>
  <cols>
    <col min="3" max="3" width="9.140625" customWidth="1"/>
    <col min="5" max="5" width="17.28515625" customWidth="1"/>
    <col min="6" max="6" width="15.7109375" bestFit="1" customWidth="1"/>
    <col min="7" max="7" width="9.7109375" customWidth="1"/>
    <col min="8" max="8" width="10.85546875" bestFit="1" customWidth="1"/>
    <col min="11" max="11" width="14.28515625" bestFit="1" customWidth="1"/>
    <col min="12" max="12" width="17.28515625" bestFit="1" customWidth="1"/>
  </cols>
  <sheetData>
    <row r="1" spans="1:12" ht="15.75" thickBot="1" x14ac:dyDescent="0.3">
      <c r="A1" s="49" t="s">
        <v>18</v>
      </c>
      <c r="B1" s="42"/>
      <c r="C1" s="42"/>
      <c r="D1" s="42"/>
      <c r="E1" s="42"/>
      <c r="F1" s="42"/>
      <c r="G1" s="42"/>
      <c r="H1" s="42"/>
      <c r="I1" s="42"/>
      <c r="J1" s="67"/>
      <c r="K1" s="67"/>
      <c r="L1" s="50"/>
    </row>
    <row r="2" spans="1:12" x14ac:dyDescent="0.25">
      <c r="A2" s="46" t="s">
        <v>19</v>
      </c>
      <c r="B2" s="47"/>
      <c r="C2" s="47"/>
      <c r="D2" s="47"/>
      <c r="E2" s="47"/>
      <c r="F2" s="47"/>
      <c r="G2" s="47"/>
      <c r="H2" s="47"/>
      <c r="I2" s="47"/>
      <c r="J2" s="66"/>
      <c r="K2" s="66"/>
      <c r="L2" s="48"/>
    </row>
    <row r="3" spans="1:12" x14ac:dyDescent="0.25">
      <c r="A3" s="51" t="s">
        <v>6</v>
      </c>
      <c r="B3" s="43"/>
      <c r="C3" s="43"/>
      <c r="D3" s="43"/>
      <c r="E3" s="43"/>
      <c r="F3" s="43"/>
      <c r="G3" s="43"/>
      <c r="H3" s="43"/>
      <c r="I3" s="43"/>
      <c r="J3" s="68"/>
      <c r="K3" s="68"/>
      <c r="L3" s="52"/>
    </row>
    <row r="4" spans="1:12" x14ac:dyDescent="0.25">
      <c r="A4" s="85" t="s">
        <v>2</v>
      </c>
      <c r="B4" s="84"/>
      <c r="C4" s="69" t="s">
        <v>26</v>
      </c>
      <c r="D4" s="84"/>
      <c r="E4" s="29" t="s">
        <v>43</v>
      </c>
      <c r="F4" s="4" t="s">
        <v>3</v>
      </c>
      <c r="G4" s="4" t="s">
        <v>5</v>
      </c>
      <c r="H4" s="16" t="s">
        <v>23</v>
      </c>
      <c r="I4" s="69" t="s">
        <v>24</v>
      </c>
      <c r="J4" s="84"/>
      <c r="K4" s="28" t="s">
        <v>22</v>
      </c>
      <c r="L4" s="7" t="s">
        <v>25</v>
      </c>
    </row>
    <row r="5" spans="1:12" x14ac:dyDescent="0.25">
      <c r="A5" s="72" t="s">
        <v>7</v>
      </c>
      <c r="B5" s="73"/>
      <c r="C5" s="78">
        <v>36000000</v>
      </c>
      <c r="D5" s="79"/>
      <c r="E5" s="78">
        <f>C5-L5</f>
        <v>28800000</v>
      </c>
      <c r="F5" s="5">
        <f>H5</f>
        <v>20</v>
      </c>
      <c r="G5" s="8" t="s">
        <v>20</v>
      </c>
      <c r="H5" s="11">
        <v>20</v>
      </c>
      <c r="I5" s="56"/>
      <c r="J5" s="56"/>
      <c r="L5" s="9">
        <f>(C5*H5)/100</f>
        <v>7200000</v>
      </c>
    </row>
    <row r="6" spans="1:12" x14ac:dyDescent="0.25">
      <c r="A6" s="74"/>
      <c r="B6" s="75"/>
      <c r="C6" s="80"/>
      <c r="D6" s="81"/>
      <c r="E6" s="80"/>
      <c r="F6" s="5">
        <f>(L6/$L$8)*100</f>
        <v>19.534883720930232</v>
      </c>
      <c r="G6" s="8" t="s">
        <v>21</v>
      </c>
      <c r="H6" s="11">
        <v>100</v>
      </c>
      <c r="I6" s="56">
        <v>7560000</v>
      </c>
      <c r="J6" s="56"/>
      <c r="K6" s="9">
        <f>(I6*H6)/100</f>
        <v>7560000</v>
      </c>
      <c r="L6" s="10">
        <f>(K6/$K$8)*$E$5</f>
        <v>7032558.1395348832</v>
      </c>
    </row>
    <row r="7" spans="1:12" x14ac:dyDescent="0.25">
      <c r="A7" s="76"/>
      <c r="B7" s="77"/>
      <c r="C7" s="82"/>
      <c r="D7" s="83"/>
      <c r="E7" s="82"/>
      <c r="F7" s="5">
        <f>(L7/$L$8)*100</f>
        <v>60.465116279069761</v>
      </c>
      <c r="G7" s="8" t="s">
        <v>11</v>
      </c>
      <c r="H7" s="11">
        <v>90</v>
      </c>
      <c r="I7" s="56">
        <v>26000000</v>
      </c>
      <c r="J7" s="56"/>
      <c r="K7" s="9">
        <f>(I7*H7)/100</f>
        <v>23400000</v>
      </c>
      <c r="L7" s="10">
        <f>(K7/$K$8)*$E$5</f>
        <v>21767441.860465117</v>
      </c>
    </row>
    <row r="8" spans="1:12" ht="15.75" thickBot="1" x14ac:dyDescent="0.3">
      <c r="A8" s="63" t="s">
        <v>12</v>
      </c>
      <c r="B8" s="64"/>
      <c r="C8" s="65">
        <f>SUM(C5:D7)</f>
        <v>36000000</v>
      </c>
      <c r="D8" s="65"/>
      <c r="E8" s="26"/>
      <c r="F8" s="19">
        <f>SUM(F5:F7)</f>
        <v>100</v>
      </c>
      <c r="G8" s="70"/>
      <c r="H8" s="71"/>
      <c r="I8" s="71"/>
      <c r="J8" s="71"/>
      <c r="K8" s="17">
        <f>SUM(K5:K7)</f>
        <v>30960000</v>
      </c>
      <c r="L8" s="18">
        <f>SUM(L5:L7)</f>
        <v>36000000</v>
      </c>
    </row>
    <row r="9" spans="1:12" x14ac:dyDescent="0.25">
      <c r="G9" s="1"/>
      <c r="H9" s="1"/>
      <c r="I9" s="1"/>
      <c r="J9" s="1"/>
      <c r="K9" s="1"/>
    </row>
  </sheetData>
  <mergeCells count="15">
    <mergeCell ref="A1:L1"/>
    <mergeCell ref="A8:B8"/>
    <mergeCell ref="C8:D8"/>
    <mergeCell ref="G8:J8"/>
    <mergeCell ref="I4:J4"/>
    <mergeCell ref="C4:D4"/>
    <mergeCell ref="A4:B4"/>
    <mergeCell ref="A2:L2"/>
    <mergeCell ref="A3:L3"/>
    <mergeCell ref="A5:B7"/>
    <mergeCell ref="C5:D7"/>
    <mergeCell ref="I5:J5"/>
    <mergeCell ref="I6:J6"/>
    <mergeCell ref="I7:J7"/>
    <mergeCell ref="E5:E7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workbookViewId="0">
      <selection sqref="A1:M8"/>
    </sheetView>
  </sheetViews>
  <sheetFormatPr defaultColWidth="9.140625" defaultRowHeight="15" x14ac:dyDescent="0.25"/>
  <cols>
    <col min="1" max="1" width="11.85546875" customWidth="1"/>
    <col min="2" max="2" width="3.5703125" customWidth="1"/>
    <col min="3" max="3" width="6.7109375" customWidth="1"/>
    <col min="5" max="5" width="15.7109375" bestFit="1" customWidth="1"/>
    <col min="6" max="6" width="16.85546875" customWidth="1"/>
    <col min="7" max="7" width="10.85546875" bestFit="1" customWidth="1"/>
    <col min="10" max="10" width="14.28515625" bestFit="1" customWidth="1"/>
    <col min="11" max="11" width="14.28515625" customWidth="1"/>
    <col min="12" max="12" width="16.140625" customWidth="1"/>
    <col min="13" max="13" width="17.28515625" bestFit="1" customWidth="1"/>
  </cols>
  <sheetData>
    <row r="1" spans="1:13" ht="15.75" thickBot="1" x14ac:dyDescent="0.3">
      <c r="A1" s="49" t="s">
        <v>27</v>
      </c>
      <c r="B1" s="42"/>
      <c r="C1" s="42"/>
      <c r="D1" s="42"/>
      <c r="E1" s="42"/>
      <c r="F1" s="42"/>
      <c r="G1" s="42"/>
      <c r="H1" s="42"/>
      <c r="I1" s="67"/>
      <c r="J1" s="67"/>
      <c r="K1" s="67"/>
      <c r="L1" s="67"/>
      <c r="M1" s="50"/>
    </row>
    <row r="2" spans="1:13" x14ac:dyDescent="0.25">
      <c r="A2" s="46" t="s">
        <v>13</v>
      </c>
      <c r="B2" s="47"/>
      <c r="C2" s="47"/>
      <c r="D2" s="47"/>
      <c r="E2" s="47"/>
      <c r="F2" s="47"/>
      <c r="G2" s="47"/>
      <c r="H2" s="47"/>
      <c r="I2" s="66"/>
      <c r="J2" s="66"/>
      <c r="K2" s="66"/>
      <c r="L2" s="66"/>
      <c r="M2" s="48"/>
    </row>
    <row r="3" spans="1:13" x14ac:dyDescent="0.25">
      <c r="A3" s="51" t="s">
        <v>6</v>
      </c>
      <c r="B3" s="43"/>
      <c r="C3" s="43"/>
      <c r="D3" s="43"/>
      <c r="E3" s="43"/>
      <c r="F3" s="43"/>
      <c r="G3" s="43"/>
      <c r="H3" s="43"/>
      <c r="I3" s="68"/>
      <c r="J3" s="68"/>
      <c r="K3" s="68"/>
      <c r="L3" s="68"/>
      <c r="M3" s="52"/>
    </row>
    <row r="4" spans="1:13" x14ac:dyDescent="0.25">
      <c r="A4" s="89" t="s">
        <v>2</v>
      </c>
      <c r="B4" s="90"/>
      <c r="C4" s="91" t="s">
        <v>26</v>
      </c>
      <c r="D4" s="90"/>
      <c r="E4" s="4" t="s">
        <v>3</v>
      </c>
      <c r="F4" s="4" t="s">
        <v>5</v>
      </c>
      <c r="G4" s="16" t="s">
        <v>23</v>
      </c>
      <c r="H4" s="69" t="s">
        <v>24</v>
      </c>
      <c r="I4" s="84"/>
      <c r="J4" s="28" t="s">
        <v>22</v>
      </c>
      <c r="K4" s="16" t="s">
        <v>34</v>
      </c>
      <c r="L4" s="16" t="s">
        <v>37</v>
      </c>
      <c r="M4" s="7" t="s">
        <v>25</v>
      </c>
    </row>
    <row r="5" spans="1:13" x14ac:dyDescent="0.25">
      <c r="A5" s="92" t="s">
        <v>28</v>
      </c>
      <c r="B5" s="93"/>
      <c r="C5" s="78">
        <v>37000000</v>
      </c>
      <c r="D5" s="79"/>
      <c r="E5" s="5">
        <f>(M5/$M$8)*100</f>
        <v>17.549668874172188</v>
      </c>
      <c r="F5" s="8" t="s">
        <v>31</v>
      </c>
      <c r="G5" s="11">
        <v>65</v>
      </c>
      <c r="H5" s="56">
        <v>17000000</v>
      </c>
      <c r="I5" s="56"/>
      <c r="J5" s="9">
        <f>(H5*C15)/100</f>
        <v>6800000</v>
      </c>
      <c r="K5" s="12">
        <v>3000000</v>
      </c>
      <c r="L5" s="12">
        <f>J5-F20</f>
        <v>5300000</v>
      </c>
      <c r="M5" s="10">
        <f>(L5/$L$8)*$C$5</f>
        <v>6493377.4834437091</v>
      </c>
    </row>
    <row r="6" spans="1:13" x14ac:dyDescent="0.25">
      <c r="A6" s="94"/>
      <c r="B6" s="95"/>
      <c r="C6" s="80"/>
      <c r="D6" s="81"/>
      <c r="E6" s="5">
        <f t="shared" ref="E6:E7" si="0">(M6/$M$8)*100</f>
        <v>13.576158940397351</v>
      </c>
      <c r="F6" s="8" t="s">
        <v>32</v>
      </c>
      <c r="G6" s="11">
        <v>100</v>
      </c>
      <c r="H6" s="56">
        <v>10500000</v>
      </c>
      <c r="I6" s="56"/>
      <c r="J6" s="9">
        <f>(H6*C16)/100</f>
        <v>10500000</v>
      </c>
      <c r="K6" s="12">
        <v>2500000</v>
      </c>
      <c r="L6" s="12">
        <f>J6-F21</f>
        <v>4100000</v>
      </c>
      <c r="M6" s="10">
        <f>(L6/$L$8)*$C$5</f>
        <v>5023178.80794702</v>
      </c>
    </row>
    <row r="7" spans="1:13" x14ac:dyDescent="0.25">
      <c r="A7" s="96"/>
      <c r="B7" s="97"/>
      <c r="C7" s="82"/>
      <c r="D7" s="83"/>
      <c r="E7" s="5">
        <f t="shared" si="0"/>
        <v>68.874172185430467</v>
      </c>
      <c r="F7" s="8" t="s">
        <v>33</v>
      </c>
      <c r="G7" s="11">
        <v>80</v>
      </c>
      <c r="H7" s="56">
        <v>26000000</v>
      </c>
      <c r="I7" s="56"/>
      <c r="J7" s="9">
        <f>(H7*C17)/100</f>
        <v>20800000</v>
      </c>
      <c r="K7" s="12">
        <v>1700000</v>
      </c>
      <c r="L7" s="12">
        <f>J7-0</f>
        <v>20800000</v>
      </c>
      <c r="M7" s="10">
        <f>(L7/$L$8)*$C$5</f>
        <v>25483443.708609272</v>
      </c>
    </row>
    <row r="8" spans="1:13" ht="15.75" thickBot="1" x14ac:dyDescent="0.3">
      <c r="A8" s="86"/>
      <c r="B8" s="87"/>
      <c r="C8" s="88">
        <f>SUM(C5:D7)</f>
        <v>37000000</v>
      </c>
      <c r="D8" s="88"/>
      <c r="E8" s="19">
        <f>SUM(E5:E7)</f>
        <v>100</v>
      </c>
      <c r="F8" s="70"/>
      <c r="G8" s="71"/>
      <c r="H8" s="71"/>
      <c r="I8" s="71"/>
      <c r="J8" s="17">
        <f>SUM(J5:J7)</f>
        <v>38100000</v>
      </c>
      <c r="K8" s="22"/>
      <c r="L8" s="22">
        <f>SUM(L5:L7)</f>
        <v>30200000</v>
      </c>
      <c r="M8" s="18">
        <f>SUM(M5:M7)</f>
        <v>37000000</v>
      </c>
    </row>
    <row r="9" spans="1:13" x14ac:dyDescent="0.25">
      <c r="A9" s="89" t="s">
        <v>2</v>
      </c>
      <c r="B9" s="90"/>
      <c r="C9" s="91" t="s">
        <v>26</v>
      </c>
      <c r="D9" s="90"/>
      <c r="E9" s="4" t="s">
        <v>3</v>
      </c>
      <c r="F9" s="4" t="s">
        <v>5</v>
      </c>
      <c r="G9" s="16" t="s">
        <v>23</v>
      </c>
      <c r="H9" s="69" t="s">
        <v>24</v>
      </c>
      <c r="I9" s="84"/>
      <c r="J9" s="28" t="s">
        <v>22</v>
      </c>
      <c r="K9" s="16" t="s">
        <v>34</v>
      </c>
      <c r="L9" s="16" t="s">
        <v>37</v>
      </c>
      <c r="M9" s="7" t="s">
        <v>25</v>
      </c>
    </row>
    <row r="10" spans="1:13" x14ac:dyDescent="0.25">
      <c r="A10" s="98" t="s">
        <v>29</v>
      </c>
      <c r="B10" s="98"/>
      <c r="C10" s="56">
        <v>37000000</v>
      </c>
      <c r="D10" s="56"/>
      <c r="E10" s="5">
        <f>(M10/$M$12)*100</f>
        <v>32.20338983050847</v>
      </c>
      <c r="F10" s="8" t="s">
        <v>31</v>
      </c>
      <c r="G10" s="8">
        <v>40</v>
      </c>
      <c r="H10" s="56">
        <v>17000000</v>
      </c>
      <c r="I10" s="56"/>
      <c r="J10" s="9">
        <f>(H10*C15)/100</f>
        <v>6800000</v>
      </c>
      <c r="K10" s="12">
        <v>1500000</v>
      </c>
      <c r="L10" s="12">
        <f>J10-E20</f>
        <v>3800000</v>
      </c>
      <c r="M10" s="10">
        <f>(L10/$L$12)*$C$10</f>
        <v>11915254.237288134</v>
      </c>
    </row>
    <row r="11" spans="1:13" x14ac:dyDescent="0.25">
      <c r="A11" s="98"/>
      <c r="B11" s="98"/>
      <c r="C11" s="56"/>
      <c r="D11" s="56"/>
      <c r="E11" s="5">
        <f>(M11/$M$12)*100</f>
        <v>67.796610169491515</v>
      </c>
      <c r="F11" s="8" t="s">
        <v>32</v>
      </c>
      <c r="G11" s="8">
        <v>100</v>
      </c>
      <c r="H11" s="56">
        <v>10500000</v>
      </c>
      <c r="I11" s="56"/>
      <c r="J11" s="9">
        <f>(H11*C16)/100</f>
        <v>10500000</v>
      </c>
      <c r="K11" s="12">
        <v>6400000</v>
      </c>
      <c r="L11" s="12">
        <f>J11-E21</f>
        <v>8000000</v>
      </c>
      <c r="M11" s="10">
        <f>(L11/$L$12)*$C$10</f>
        <v>25084745.762711864</v>
      </c>
    </row>
    <row r="12" spans="1:13" ht="15.75" thickBot="1" x14ac:dyDescent="0.3">
      <c r="A12" s="86"/>
      <c r="B12" s="87"/>
      <c r="C12" s="88">
        <f>SUM(C10:D11)</f>
        <v>37000000</v>
      </c>
      <c r="D12" s="88"/>
      <c r="E12" s="20">
        <f>SUM(E10:E11)</f>
        <v>99.999999999999986</v>
      </c>
      <c r="F12" s="58"/>
      <c r="G12" s="59"/>
      <c r="H12" s="59"/>
      <c r="I12" s="59"/>
      <c r="J12" s="21">
        <f>SUM(J10:J11)</f>
        <v>17300000</v>
      </c>
      <c r="K12" s="23"/>
      <c r="L12" s="23">
        <f>SUM(L10:L11)</f>
        <v>11800000</v>
      </c>
      <c r="M12" s="18">
        <f>SUM(M10:M11)</f>
        <v>37000000</v>
      </c>
    </row>
    <row r="14" spans="1:13" x14ac:dyDescent="0.25">
      <c r="A14" s="99" t="s">
        <v>36</v>
      </c>
      <c r="B14" s="100"/>
      <c r="C14" s="101"/>
    </row>
    <row r="15" spans="1:13" x14ac:dyDescent="0.25">
      <c r="A15" s="106" t="s">
        <v>31</v>
      </c>
      <c r="B15" s="106"/>
      <c r="C15" s="33">
        <f>MIN(G5,G10)</f>
        <v>40</v>
      </c>
    </row>
    <row r="16" spans="1:13" x14ac:dyDescent="0.25">
      <c r="A16" s="102" t="s">
        <v>32</v>
      </c>
      <c r="B16" s="103"/>
      <c r="C16" s="33">
        <f>MIN(G6,G11)</f>
        <v>100</v>
      </c>
    </row>
    <row r="17" spans="1:6" x14ac:dyDescent="0.25">
      <c r="A17" s="106" t="s">
        <v>33</v>
      </c>
      <c r="B17" s="106"/>
      <c r="C17" s="33">
        <f>MIN(G7)</f>
        <v>80</v>
      </c>
    </row>
    <row r="19" spans="1:6" x14ac:dyDescent="0.25">
      <c r="A19" s="105" t="s">
        <v>35</v>
      </c>
      <c r="B19" s="105"/>
      <c r="C19" s="105"/>
      <c r="D19" s="105"/>
      <c r="E19" s="35" t="s">
        <v>28</v>
      </c>
      <c r="F19" s="35" t="s">
        <v>29</v>
      </c>
    </row>
    <row r="20" spans="1:6" x14ac:dyDescent="0.25">
      <c r="A20" s="8" t="s">
        <v>31</v>
      </c>
      <c r="B20" s="104">
        <f>SUM(K5,K10)</f>
        <v>4500000</v>
      </c>
      <c r="C20" s="104"/>
      <c r="D20" s="104"/>
      <c r="E20" s="36">
        <f>K5</f>
        <v>3000000</v>
      </c>
      <c r="F20" s="36">
        <f>K10</f>
        <v>1500000</v>
      </c>
    </row>
    <row r="21" spans="1:6" x14ac:dyDescent="0.25">
      <c r="A21" s="8" t="s">
        <v>32</v>
      </c>
      <c r="B21" s="104">
        <f>SUM(K6,K11)</f>
        <v>8900000</v>
      </c>
      <c r="C21" s="104"/>
      <c r="D21" s="104"/>
      <c r="E21" s="36">
        <f>K6</f>
        <v>2500000</v>
      </c>
      <c r="F21" s="36">
        <f>K11</f>
        <v>6400000</v>
      </c>
    </row>
    <row r="22" spans="1:6" x14ac:dyDescent="0.25">
      <c r="A22" s="8" t="s">
        <v>33</v>
      </c>
      <c r="B22" s="104">
        <f>SUM(K7)</f>
        <v>1700000</v>
      </c>
      <c r="C22" s="104"/>
      <c r="D22" s="104"/>
      <c r="E22" s="36">
        <f>K7</f>
        <v>1700000</v>
      </c>
      <c r="F22" s="34"/>
    </row>
  </sheetData>
  <mergeCells count="32">
    <mergeCell ref="B22:D22"/>
    <mergeCell ref="B21:D21"/>
    <mergeCell ref="B20:D20"/>
    <mergeCell ref="A19:D19"/>
    <mergeCell ref="A15:B15"/>
    <mergeCell ref="A17:B17"/>
    <mergeCell ref="A14:C14"/>
    <mergeCell ref="A16:B16"/>
    <mergeCell ref="A12:B12"/>
    <mergeCell ref="C12:D12"/>
    <mergeCell ref="F12:I12"/>
    <mergeCell ref="C10:D11"/>
    <mergeCell ref="A10:B11"/>
    <mergeCell ref="H9:I9"/>
    <mergeCell ref="H10:I10"/>
    <mergeCell ref="H11:I11"/>
    <mergeCell ref="A9:B9"/>
    <mergeCell ref="C9:D9"/>
    <mergeCell ref="A8:B8"/>
    <mergeCell ref="C8:D8"/>
    <mergeCell ref="F8:I8"/>
    <mergeCell ref="A2:M2"/>
    <mergeCell ref="A1:M1"/>
    <mergeCell ref="A3:M3"/>
    <mergeCell ref="A4:B4"/>
    <mergeCell ref="C4:D4"/>
    <mergeCell ref="H4:I4"/>
    <mergeCell ref="A5:B7"/>
    <mergeCell ref="C5:D7"/>
    <mergeCell ref="H5:I5"/>
    <mergeCell ref="H6:I6"/>
    <mergeCell ref="H7:I7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workbookViewId="0">
      <selection activeCell="A19" sqref="A19:D19"/>
    </sheetView>
  </sheetViews>
  <sheetFormatPr defaultColWidth="9.140625" defaultRowHeight="15" x14ac:dyDescent="0.25"/>
  <cols>
    <col min="1" max="1" width="11.85546875" customWidth="1"/>
    <col min="2" max="2" width="3.5703125" customWidth="1"/>
    <col min="3" max="3" width="6.7109375" customWidth="1"/>
    <col min="5" max="5" width="15.5703125" customWidth="1"/>
    <col min="6" max="6" width="15.7109375" bestFit="1" customWidth="1"/>
    <col min="7" max="7" width="14.28515625" customWidth="1"/>
    <col min="8" max="8" width="10.85546875" bestFit="1" customWidth="1"/>
    <col min="11" max="11" width="14.28515625" bestFit="1" customWidth="1"/>
    <col min="12" max="12" width="14.28515625" customWidth="1"/>
    <col min="13" max="13" width="16.140625" customWidth="1"/>
    <col min="14" max="14" width="17.28515625" bestFit="1" customWidth="1"/>
  </cols>
  <sheetData>
    <row r="1" spans="1:14" ht="15.75" thickBot="1" x14ac:dyDescent="0.3">
      <c r="A1" s="49" t="s">
        <v>41</v>
      </c>
      <c r="B1" s="42"/>
      <c r="C1" s="42"/>
      <c r="D1" s="42"/>
      <c r="E1" s="42"/>
      <c r="F1" s="42"/>
      <c r="G1" s="42"/>
      <c r="H1" s="42"/>
      <c r="I1" s="42"/>
      <c r="J1" s="67"/>
      <c r="K1" s="67"/>
      <c r="L1" s="67"/>
      <c r="M1" s="67"/>
      <c r="N1" s="50"/>
    </row>
    <row r="2" spans="1:14" x14ac:dyDescent="0.25">
      <c r="A2" s="46" t="s">
        <v>42</v>
      </c>
      <c r="B2" s="47"/>
      <c r="C2" s="47"/>
      <c r="D2" s="47"/>
      <c r="E2" s="47"/>
      <c r="F2" s="47"/>
      <c r="G2" s="47"/>
      <c r="H2" s="47"/>
      <c r="I2" s="47"/>
      <c r="J2" s="66"/>
      <c r="K2" s="66"/>
      <c r="L2" s="66"/>
      <c r="M2" s="66"/>
      <c r="N2" s="48"/>
    </row>
    <row r="3" spans="1:14" x14ac:dyDescent="0.25">
      <c r="A3" s="51" t="s">
        <v>6</v>
      </c>
      <c r="B3" s="43"/>
      <c r="C3" s="43"/>
      <c r="D3" s="43"/>
      <c r="E3" s="43"/>
      <c r="F3" s="43"/>
      <c r="G3" s="43"/>
      <c r="H3" s="43"/>
      <c r="I3" s="43"/>
      <c r="J3" s="68"/>
      <c r="K3" s="68"/>
      <c r="L3" s="68"/>
      <c r="M3" s="68"/>
      <c r="N3" s="52"/>
    </row>
    <row r="4" spans="1:14" x14ac:dyDescent="0.25">
      <c r="A4" s="89" t="s">
        <v>2</v>
      </c>
      <c r="B4" s="90"/>
      <c r="C4" s="91" t="s">
        <v>26</v>
      </c>
      <c r="D4" s="90"/>
      <c r="E4" s="29" t="s">
        <v>43</v>
      </c>
      <c r="F4" s="4" t="s">
        <v>3</v>
      </c>
      <c r="G4" s="4" t="s">
        <v>5</v>
      </c>
      <c r="H4" s="16" t="s">
        <v>23</v>
      </c>
      <c r="I4" s="69" t="s">
        <v>24</v>
      </c>
      <c r="J4" s="84"/>
      <c r="K4" s="16" t="s">
        <v>22</v>
      </c>
      <c r="L4" s="16" t="s">
        <v>34</v>
      </c>
      <c r="M4" s="16" t="s">
        <v>37</v>
      </c>
      <c r="N4" s="7" t="s">
        <v>25</v>
      </c>
    </row>
    <row r="5" spans="1:14" x14ac:dyDescent="0.25">
      <c r="A5" s="112" t="s">
        <v>30</v>
      </c>
      <c r="B5" s="73"/>
      <c r="C5" s="78">
        <v>90000000</v>
      </c>
      <c r="D5" s="79"/>
      <c r="E5" s="107">
        <f>C5-I6</f>
        <v>63000000</v>
      </c>
      <c r="F5" s="5">
        <f>(N5/$N$8)*100</f>
        <v>10.224719101123595</v>
      </c>
      <c r="G5" s="8" t="s">
        <v>44</v>
      </c>
      <c r="H5" s="11">
        <v>100</v>
      </c>
      <c r="I5" s="56">
        <v>10000000</v>
      </c>
      <c r="J5" s="56"/>
      <c r="K5" s="9">
        <f>(I5*H5)/100</f>
        <v>10000000</v>
      </c>
      <c r="L5" s="12">
        <v>2500000</v>
      </c>
      <c r="M5" s="12">
        <f>K5-(F20+G20)</f>
        <v>6500000</v>
      </c>
      <c r="N5" s="10">
        <f>(M5/$M$8)*E5</f>
        <v>9202247.1910112351</v>
      </c>
    </row>
    <row r="6" spans="1:14" x14ac:dyDescent="0.25">
      <c r="A6" s="113"/>
      <c r="B6" s="75"/>
      <c r="C6" s="80"/>
      <c r="D6" s="81"/>
      <c r="E6" s="108"/>
      <c r="F6" s="5">
        <f>H6</f>
        <v>30</v>
      </c>
      <c r="G6" s="8" t="s">
        <v>39</v>
      </c>
      <c r="H6" s="11">
        <v>30</v>
      </c>
      <c r="I6" s="56">
        <f>C5*H6/100</f>
        <v>27000000</v>
      </c>
      <c r="J6" s="56"/>
      <c r="K6" s="9"/>
      <c r="L6" s="12">
        <v>70000000</v>
      </c>
      <c r="M6" s="12"/>
      <c r="N6" s="10">
        <f>I6</f>
        <v>27000000</v>
      </c>
    </row>
    <row r="7" spans="1:14" x14ac:dyDescent="0.25">
      <c r="A7" s="113"/>
      <c r="B7" s="75"/>
      <c r="C7" s="82"/>
      <c r="D7" s="83"/>
      <c r="E7" s="109"/>
      <c r="F7" s="5">
        <f>(N7/$N$8)*100</f>
        <v>59.775280898876403</v>
      </c>
      <c r="G7" s="8" t="s">
        <v>40</v>
      </c>
      <c r="H7" s="11">
        <v>80</v>
      </c>
      <c r="I7" s="56">
        <v>80000000</v>
      </c>
      <c r="J7" s="56"/>
      <c r="K7" s="9">
        <f>(I7*C17)/100</f>
        <v>64000000</v>
      </c>
      <c r="L7" s="12">
        <v>6890000</v>
      </c>
      <c r="M7" s="12">
        <f>+K7-(F22+G22)</f>
        <v>38000000</v>
      </c>
      <c r="N7" s="10">
        <f>(M7/$M$8)*E5</f>
        <v>53797752.808988765</v>
      </c>
    </row>
    <row r="8" spans="1:14" ht="15.75" thickBot="1" x14ac:dyDescent="0.3">
      <c r="A8" s="59"/>
      <c r="B8" s="114"/>
      <c r="C8" s="88">
        <f>SUM(C5:D7)</f>
        <v>90000000</v>
      </c>
      <c r="D8" s="88"/>
      <c r="E8" s="30"/>
      <c r="F8" s="19">
        <f>SUM(F5:F7)</f>
        <v>100</v>
      </c>
      <c r="G8" s="70"/>
      <c r="H8" s="71"/>
      <c r="I8" s="71"/>
      <c r="J8" s="71"/>
      <c r="K8" s="17">
        <f>SUM(K5:K7)</f>
        <v>74000000</v>
      </c>
      <c r="L8" s="22"/>
      <c r="M8" s="22">
        <f>SUM(M5:M7)</f>
        <v>44500000</v>
      </c>
      <c r="N8" s="18">
        <f>SUM(N5:N7)</f>
        <v>90000000</v>
      </c>
    </row>
    <row r="9" spans="1:14" x14ac:dyDescent="0.25">
      <c r="A9" s="89" t="s">
        <v>2</v>
      </c>
      <c r="B9" s="90"/>
      <c r="C9" s="91" t="s">
        <v>26</v>
      </c>
      <c r="D9" s="90"/>
      <c r="E9" s="31"/>
      <c r="F9" s="4" t="s">
        <v>3</v>
      </c>
      <c r="G9" s="4" t="s">
        <v>5</v>
      </c>
      <c r="H9" s="16" t="s">
        <v>23</v>
      </c>
      <c r="I9" s="69" t="s">
        <v>24</v>
      </c>
      <c r="J9" s="84"/>
      <c r="K9" s="28" t="s">
        <v>22</v>
      </c>
      <c r="L9" s="16" t="s">
        <v>34</v>
      </c>
      <c r="M9" s="16" t="s">
        <v>37</v>
      </c>
      <c r="N9" s="7" t="s">
        <v>25</v>
      </c>
    </row>
    <row r="10" spans="1:14" x14ac:dyDescent="0.25">
      <c r="A10" s="112" t="s">
        <v>38</v>
      </c>
      <c r="B10" s="73"/>
      <c r="C10" s="110">
        <v>15000000</v>
      </c>
      <c r="D10" s="111"/>
      <c r="E10" s="25"/>
      <c r="F10" s="5">
        <f>(N10/$N$11)*100</f>
        <v>100</v>
      </c>
      <c r="G10" s="8" t="s">
        <v>40</v>
      </c>
      <c r="H10" s="8">
        <v>90</v>
      </c>
      <c r="I10" s="56">
        <v>80000000</v>
      </c>
      <c r="J10" s="56"/>
      <c r="K10" s="9">
        <f>(I10*C17)/100</f>
        <v>64000000</v>
      </c>
      <c r="L10" s="12">
        <v>26000000</v>
      </c>
      <c r="M10" s="12">
        <f>+K10-(E22+G22)</f>
        <v>57110000</v>
      </c>
      <c r="N10" s="10">
        <f>(M10/$M$11)*C10</f>
        <v>15000000</v>
      </c>
    </row>
    <row r="11" spans="1:14" ht="15.75" thickBot="1" x14ac:dyDescent="0.3">
      <c r="A11" s="59"/>
      <c r="B11" s="114"/>
      <c r="C11" s="115">
        <f>SUM(C10:D10)</f>
        <v>15000000</v>
      </c>
      <c r="D11" s="116"/>
      <c r="E11" s="30"/>
      <c r="F11" s="20">
        <f>SUM(F10:F10)</f>
        <v>100</v>
      </c>
      <c r="G11" s="58"/>
      <c r="H11" s="59"/>
      <c r="I11" s="59"/>
      <c r="J11" s="59"/>
      <c r="K11" s="21">
        <f>SUM(K10:K10)</f>
        <v>64000000</v>
      </c>
      <c r="L11" s="23"/>
      <c r="M11" s="23">
        <f>SUM(M10:M10)</f>
        <v>57110000</v>
      </c>
      <c r="N11" s="18">
        <f>SUM(N10:N10)</f>
        <v>15000000</v>
      </c>
    </row>
    <row r="12" spans="1:14" x14ac:dyDescent="0.25">
      <c r="A12" s="89" t="s">
        <v>2</v>
      </c>
      <c r="B12" s="90"/>
      <c r="C12" s="91" t="s">
        <v>26</v>
      </c>
      <c r="D12" s="90"/>
      <c r="E12" s="31"/>
      <c r="F12" s="24" t="s">
        <v>3</v>
      </c>
      <c r="G12" s="24" t="s">
        <v>5</v>
      </c>
      <c r="H12" s="28" t="s">
        <v>23</v>
      </c>
      <c r="I12" s="69" t="s">
        <v>24</v>
      </c>
      <c r="J12" s="84"/>
      <c r="K12" s="28" t="s">
        <v>22</v>
      </c>
      <c r="L12" s="28" t="s">
        <v>34</v>
      </c>
      <c r="M12" s="28" t="s">
        <v>37</v>
      </c>
      <c r="N12" s="27" t="s">
        <v>25</v>
      </c>
    </row>
    <row r="13" spans="1:14" x14ac:dyDescent="0.25">
      <c r="A13" s="112" t="s">
        <v>45</v>
      </c>
      <c r="B13" s="73"/>
      <c r="C13" s="56">
        <v>37000000</v>
      </c>
      <c r="D13" s="56"/>
      <c r="E13" s="25"/>
      <c r="F13" s="5">
        <f>H13</f>
        <v>100</v>
      </c>
      <c r="G13" s="8" t="s">
        <v>44</v>
      </c>
      <c r="H13" s="8">
        <v>100</v>
      </c>
      <c r="I13" s="56">
        <v>10000000</v>
      </c>
      <c r="J13" s="56"/>
      <c r="K13" s="9">
        <f>(I13*H13)/100</f>
        <v>10000000</v>
      </c>
      <c r="L13" s="12">
        <v>3500000</v>
      </c>
      <c r="M13" s="12">
        <f>+K13-(E20+F20)</f>
        <v>7500000</v>
      </c>
      <c r="N13" s="10">
        <f>(M13/$M$14)*C13</f>
        <v>37000000</v>
      </c>
    </row>
    <row r="14" spans="1:14" ht="15.75" thickBot="1" x14ac:dyDescent="0.3">
      <c r="A14" s="59"/>
      <c r="B14" s="114"/>
      <c r="C14" s="88">
        <f>SUM(C13:D13)</f>
        <v>37000000</v>
      </c>
      <c r="D14" s="88"/>
      <c r="E14" s="30"/>
      <c r="F14" s="20">
        <f>SUM(F13:F13)</f>
        <v>100</v>
      </c>
      <c r="G14" s="58"/>
      <c r="H14" s="59"/>
      <c r="I14" s="59"/>
      <c r="J14" s="59"/>
      <c r="K14" s="21">
        <f>SUM(K13:K13)</f>
        <v>10000000</v>
      </c>
      <c r="L14" s="23"/>
      <c r="M14" s="23">
        <f>SUM(M13:M13)</f>
        <v>7500000</v>
      </c>
      <c r="N14" s="18">
        <f>SUM(N13:N13)</f>
        <v>37000000</v>
      </c>
    </row>
    <row r="16" spans="1:14" x14ac:dyDescent="0.25">
      <c r="A16" s="99" t="s">
        <v>36</v>
      </c>
      <c r="B16" s="100"/>
      <c r="C16" s="101"/>
    </row>
    <row r="17" spans="1:7" x14ac:dyDescent="0.25">
      <c r="A17" s="106" t="s">
        <v>40</v>
      </c>
      <c r="B17" s="106"/>
      <c r="C17" s="33">
        <f>MIN(H7,H10)</f>
        <v>80</v>
      </c>
    </row>
    <row r="19" spans="1:7" x14ac:dyDescent="0.25">
      <c r="A19" s="105" t="s">
        <v>35</v>
      </c>
      <c r="B19" s="105"/>
      <c r="C19" s="105"/>
      <c r="D19" s="105"/>
      <c r="E19" s="37" t="s">
        <v>30</v>
      </c>
      <c r="F19" s="37" t="s">
        <v>38</v>
      </c>
      <c r="G19" s="35" t="s">
        <v>45</v>
      </c>
    </row>
    <row r="20" spans="1:7" x14ac:dyDescent="0.25">
      <c r="A20" s="8" t="s">
        <v>44</v>
      </c>
      <c r="B20" s="104">
        <f>L5+L13</f>
        <v>6000000</v>
      </c>
      <c r="C20" s="104"/>
      <c r="D20" s="104"/>
      <c r="E20" s="12">
        <f>L5</f>
        <v>2500000</v>
      </c>
      <c r="F20" s="32">
        <f>0</f>
        <v>0</v>
      </c>
      <c r="G20" s="32">
        <f>L13</f>
        <v>3500000</v>
      </c>
    </row>
    <row r="21" spans="1:7" x14ac:dyDescent="0.25">
      <c r="A21" s="8" t="s">
        <v>39</v>
      </c>
      <c r="B21" s="104">
        <f>+L6</f>
        <v>70000000</v>
      </c>
      <c r="C21" s="104"/>
      <c r="D21" s="104"/>
      <c r="E21" s="12">
        <f t="shared" ref="E21:E22" si="0">L6</f>
        <v>70000000</v>
      </c>
      <c r="F21" s="32">
        <f>0</f>
        <v>0</v>
      </c>
      <c r="G21" s="32">
        <f>0</f>
        <v>0</v>
      </c>
    </row>
    <row r="22" spans="1:7" x14ac:dyDescent="0.25">
      <c r="A22" s="8" t="s">
        <v>40</v>
      </c>
      <c r="B22" s="104">
        <f>+L7+L10</f>
        <v>32890000</v>
      </c>
      <c r="C22" s="104"/>
      <c r="D22" s="104"/>
      <c r="E22" s="12">
        <f t="shared" si="0"/>
        <v>6890000</v>
      </c>
      <c r="F22" s="36">
        <f>L10</f>
        <v>26000000</v>
      </c>
      <c r="G22" s="32">
        <f>0</f>
        <v>0</v>
      </c>
    </row>
  </sheetData>
  <mergeCells count="36">
    <mergeCell ref="B22:D22"/>
    <mergeCell ref="A5:B8"/>
    <mergeCell ref="A10:B11"/>
    <mergeCell ref="A13:B14"/>
    <mergeCell ref="I13:J13"/>
    <mergeCell ref="C14:D14"/>
    <mergeCell ref="G14:J14"/>
    <mergeCell ref="B21:D21"/>
    <mergeCell ref="C11:D11"/>
    <mergeCell ref="G11:J11"/>
    <mergeCell ref="A19:D19"/>
    <mergeCell ref="B20:D20"/>
    <mergeCell ref="A16:C16"/>
    <mergeCell ref="A17:B17"/>
    <mergeCell ref="A12:B12"/>
    <mergeCell ref="C12:D12"/>
    <mergeCell ref="I12:J12"/>
    <mergeCell ref="C13:D13"/>
    <mergeCell ref="A9:B9"/>
    <mergeCell ref="C9:D9"/>
    <mergeCell ref="I9:J9"/>
    <mergeCell ref="C10:D10"/>
    <mergeCell ref="I10:J10"/>
    <mergeCell ref="C8:D8"/>
    <mergeCell ref="G8:J8"/>
    <mergeCell ref="A2:N2"/>
    <mergeCell ref="A1:N1"/>
    <mergeCell ref="A3:N3"/>
    <mergeCell ref="A4:B4"/>
    <mergeCell ref="C4:D4"/>
    <mergeCell ref="I4:J4"/>
    <mergeCell ref="C5:D7"/>
    <mergeCell ref="I5:J5"/>
    <mergeCell ref="I6:J6"/>
    <mergeCell ref="I7:J7"/>
    <mergeCell ref="E5:E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2016-08-22T16:14:38Z</dcterms:modified>
</cp:coreProperties>
</file>