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7" activeTab="5"/>
  </bookViews>
  <sheets>
    <sheet name="Caso 1" sheetId="1" r:id="rId1"/>
    <sheet name="Caso 2" sheetId="3" r:id="rId2"/>
    <sheet name="Caso 3" sheetId="4" r:id="rId3"/>
    <sheet name="Caso 4" sheetId="5" r:id="rId4"/>
    <sheet name="Caso 5" sheetId="6" r:id="rId5"/>
    <sheet name="Caso 6" sheetId="7" r:id="rId6"/>
  </sheets>
  <calcPr calcId="152511"/>
</workbook>
</file>

<file path=xl/calcChain.xml><?xml version="1.0" encoding="utf-8"?>
<calcChain xmlns="http://schemas.openxmlformats.org/spreadsheetml/2006/main">
  <c r="K19" i="7" l="1"/>
  <c r="K8" i="7"/>
  <c r="M8" i="7" s="1"/>
  <c r="K7" i="7"/>
  <c r="M7" i="7" s="1"/>
  <c r="K6" i="7"/>
  <c r="M6" i="7"/>
  <c r="F15" i="7"/>
  <c r="F14" i="7"/>
  <c r="F13" i="7"/>
  <c r="F16" i="7"/>
  <c r="F9" i="7"/>
  <c r="N20" i="7"/>
  <c r="N16" i="7"/>
  <c r="N15" i="7"/>
  <c r="N14" i="7"/>
  <c r="N17" i="7" s="1"/>
  <c r="N13" i="7"/>
  <c r="N12" i="7"/>
  <c r="N9" i="7"/>
  <c r="E19" i="7"/>
  <c r="E12" i="7"/>
  <c r="E5" i="7"/>
  <c r="M17" i="7"/>
  <c r="M20" i="7"/>
  <c r="M19" i="7"/>
  <c r="M21" i="7" s="1"/>
  <c r="M15" i="7"/>
  <c r="M14" i="7"/>
  <c r="M13" i="7"/>
  <c r="M12" i="7"/>
  <c r="M16" i="7"/>
  <c r="M9" i="7"/>
  <c r="F33" i="7"/>
  <c r="B33" i="7"/>
  <c r="F32" i="7"/>
  <c r="B32" i="7"/>
  <c r="G31" i="7"/>
  <c r="F31" i="7"/>
  <c r="B31" i="7"/>
  <c r="G30" i="7"/>
  <c r="F30" i="7"/>
  <c r="B30" i="7"/>
  <c r="G33" i="7"/>
  <c r="E33" i="7"/>
  <c r="K15" i="7"/>
  <c r="K14" i="7"/>
  <c r="K13" i="7"/>
  <c r="I20" i="7"/>
  <c r="I16" i="7"/>
  <c r="I9" i="7"/>
  <c r="F20" i="7"/>
  <c r="M8" i="6"/>
  <c r="L14" i="6"/>
  <c r="L13" i="6"/>
  <c r="L12" i="6"/>
  <c r="L8" i="6"/>
  <c r="L7" i="6"/>
  <c r="J14" i="6"/>
  <c r="J13" i="6"/>
  <c r="J12" i="6"/>
  <c r="J8" i="6"/>
  <c r="F27" i="6"/>
  <c r="B27" i="6"/>
  <c r="B26" i="6"/>
  <c r="F26" i="6"/>
  <c r="E26" i="6"/>
  <c r="B25" i="6"/>
  <c r="F25" i="6"/>
  <c r="E27" i="6"/>
  <c r="C21" i="6"/>
  <c r="N19" i="7" l="1"/>
  <c r="N21" i="7"/>
  <c r="M10" i="7"/>
  <c r="N7" i="7" s="1"/>
  <c r="N8" i="7"/>
  <c r="L9" i="5"/>
  <c r="K9" i="5"/>
  <c r="K8" i="5"/>
  <c r="C9" i="5"/>
  <c r="J8" i="4"/>
  <c r="J7" i="4"/>
  <c r="F19" i="7" l="1"/>
  <c r="N6" i="7"/>
  <c r="N5" i="7"/>
  <c r="J6" i="4"/>
  <c r="G32" i="7" l="1"/>
  <c r="E32" i="7"/>
  <c r="E31" i="7"/>
  <c r="E30" i="7"/>
  <c r="C21" i="7"/>
  <c r="K21" i="7"/>
  <c r="F21" i="7"/>
  <c r="C17" i="7"/>
  <c r="C10" i="7"/>
  <c r="K5" i="7"/>
  <c r="E25" i="6"/>
  <c r="F24" i="6"/>
  <c r="E24" i="6"/>
  <c r="B24" i="6"/>
  <c r="C20" i="6"/>
  <c r="J7" i="6" s="1"/>
  <c r="C18" i="6"/>
  <c r="J5" i="6" s="1"/>
  <c r="C15" i="6"/>
  <c r="C9" i="6"/>
  <c r="K7" i="5"/>
  <c r="K6" i="5"/>
  <c r="L5" i="5"/>
  <c r="E5" i="5" s="1"/>
  <c r="F5" i="5"/>
  <c r="C9" i="4"/>
  <c r="J5" i="4"/>
  <c r="J9" i="4" s="1"/>
  <c r="C8" i="3"/>
  <c r="E6" i="3" s="1"/>
  <c r="E7" i="3"/>
  <c r="E5" i="3"/>
  <c r="M5" i="7" l="1"/>
  <c r="K12" i="7"/>
  <c r="K17" i="7" s="1"/>
  <c r="J11" i="6"/>
  <c r="L11" i="6" s="1"/>
  <c r="K6" i="4"/>
  <c r="K7" i="4"/>
  <c r="K8" i="4"/>
  <c r="E8" i="3"/>
  <c r="J6" i="6"/>
  <c r="L6" i="6" s="1"/>
  <c r="L5" i="6"/>
  <c r="K10" i="7"/>
  <c r="L9" i="6" l="1"/>
  <c r="J9" i="6"/>
  <c r="L15" i="6"/>
  <c r="J15" i="6"/>
  <c r="L7" i="5"/>
  <c r="L8" i="5"/>
  <c r="M5" i="6"/>
  <c r="L6" i="5"/>
  <c r="N10" i="7" l="1"/>
  <c r="F12" i="7"/>
  <c r="M11" i="6"/>
  <c r="M12" i="6"/>
  <c r="M13" i="6"/>
  <c r="M14" i="6"/>
  <c r="M7" i="6"/>
  <c r="F7" i="5"/>
  <c r="M6" i="6"/>
  <c r="F6" i="7" l="1"/>
  <c r="F7" i="7"/>
  <c r="F8" i="7"/>
  <c r="F5" i="7"/>
  <c r="M15" i="6"/>
  <c r="E11" i="6" s="1"/>
  <c r="M9" i="6"/>
  <c r="F8" i="5"/>
  <c r="F6" i="5"/>
  <c r="F9" i="5" s="1"/>
  <c r="E14" i="6"/>
  <c r="F10" i="7" l="1"/>
  <c r="F17" i="7"/>
  <c r="E12" i="6"/>
  <c r="E13" i="6"/>
  <c r="E7" i="6"/>
  <c r="E6" i="6"/>
  <c r="E8" i="6"/>
  <c r="E15" i="6"/>
  <c r="E5" i="6"/>
  <c r="K5" i="4"/>
  <c r="K9" i="4" s="1"/>
  <c r="E9" i="6" l="1"/>
  <c r="E8" i="4"/>
  <c r="E7" i="4" l="1"/>
  <c r="E6" i="4"/>
  <c r="E5" i="4"/>
  <c r="E9" i="4" s="1"/>
</calcChain>
</file>

<file path=xl/comments1.xml><?xml version="1.0" encoding="utf-8"?>
<comments xmlns="http://schemas.openxmlformats.org/spreadsheetml/2006/main">
  <authors>
    <author>Author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h, i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j, l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Author:
m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</t>
        </r>
      </text>
    </comment>
  </commentList>
</comments>
</file>

<file path=xl/sharedStrings.xml><?xml version="1.0" encoding="utf-8"?>
<sst xmlns="http://schemas.openxmlformats.org/spreadsheetml/2006/main" count="155" uniqueCount="44">
  <si>
    <t>Tipo Garantía Valor, Tipo Garantía Real, Tipo Garantía Fideicomiso y Tipo Garantía Aval</t>
  </si>
  <si>
    <t>Escenario 1</t>
  </si>
  <si>
    <t>Operación</t>
  </si>
  <si>
    <t>OP100</t>
  </si>
  <si>
    <t>Responsabilidad</t>
  </si>
  <si>
    <t>Escenario 2</t>
  </si>
  <si>
    <t>Garantía</t>
  </si>
  <si>
    <t>Relaciones entre garantías y operaciones</t>
  </si>
  <si>
    <t>Real1011</t>
  </si>
  <si>
    <t>OP200</t>
  </si>
  <si>
    <t>OP300</t>
  </si>
  <si>
    <t>OP400</t>
  </si>
  <si>
    <t>Total</t>
  </si>
  <si>
    <t>Relaciones entre Garantías Fideicomiso, Garantías Reales y Garantías Valores</t>
  </si>
  <si>
    <t>Fiso1012</t>
  </si>
  <si>
    <t>Escenario 3.1</t>
  </si>
  <si>
    <t>Escenario 3.2</t>
  </si>
  <si>
    <t>Relaciones entre Garantías Fideicomiso, Garantías Avales, Garantías Reales y Garantías Valores</t>
  </si>
  <si>
    <t>Cobertura</t>
  </si>
  <si>
    <t>Aceptación</t>
  </si>
  <si>
    <t>Valor</t>
  </si>
  <si>
    <t>Distribución Saldo</t>
  </si>
  <si>
    <t>Saldo</t>
  </si>
  <si>
    <t>Escenario 4.1</t>
  </si>
  <si>
    <t>Gravamen</t>
  </si>
  <si>
    <t>Gravamenes por garantía</t>
  </si>
  <si>
    <t>Menor %</t>
  </si>
  <si>
    <t>Total c/gravamen</t>
  </si>
  <si>
    <t>Escenario 4.2</t>
  </si>
  <si>
    <t>2. Relaciones entre Garantías Fideicomiso, Garantías Avales, Garantías Reales y Garantías Valores</t>
  </si>
  <si>
    <t>Saldo Distribuir</t>
  </si>
  <si>
    <t>240-01-02-0019590</t>
  </si>
  <si>
    <t>Fid-BCR04012016052</t>
  </si>
  <si>
    <t>Real-176771</t>
  </si>
  <si>
    <t>Valor-700</t>
  </si>
  <si>
    <t>Aval-BCR12345678901</t>
  </si>
  <si>
    <t>403-02-2400822</t>
  </si>
  <si>
    <t>343-02-2400561</t>
  </si>
  <si>
    <t>FID-BCR02052016019</t>
  </si>
  <si>
    <t>REAL-182209</t>
  </si>
  <si>
    <t>REAL-532836</t>
  </si>
  <si>
    <t>VALOR-GARVAL03</t>
  </si>
  <si>
    <t>485-02-02-5757724</t>
  </si>
  <si>
    <t xml:space="preserve">AVAL-BCR201612290101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</si>
</sst>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0.000000"/>
    <numFmt numFmtId="175" formatCode="0.0000000000000000"/>
    <numFmt numFmtId="177" formatCode="0.00000000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/>
    <xf numFmtId="9" fontId="0" fillId="0" borderId="1" xfId="2" applyFont="1" applyBorder="1" applyAlignment="1"/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2" fontId="0" fillId="6" borderId="11" xfId="0" applyNumberFormat="1" applyFill="1" applyBorder="1"/>
    <xf numFmtId="0" fontId="2" fillId="5" borderId="9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43" fontId="0" fillId="0" borderId="1" xfId="1" applyFont="1" applyBorder="1" applyAlignment="1">
      <alignment vertical="center"/>
    </xf>
    <xf numFmtId="43" fontId="0" fillId="0" borderId="9" xfId="1" applyFont="1" applyBorder="1" applyAlignment="1">
      <alignment vertical="center"/>
    </xf>
    <xf numFmtId="0" fontId="0" fillId="0" borderId="3" xfId="0" applyBorder="1" applyAlignment="1">
      <alignment vertical="center"/>
    </xf>
    <xf numFmtId="43" fontId="0" fillId="0" borderId="3" xfId="1" applyFont="1" applyBorder="1" applyAlignment="1">
      <alignment vertical="center"/>
    </xf>
    <xf numFmtId="2" fontId="0" fillId="0" borderId="0" xfId="0" applyNumberFormat="1" applyBorder="1"/>
    <xf numFmtId="43" fontId="0" fillId="0" borderId="11" xfId="0" applyNumberFormat="1" applyBorder="1" applyAlignment="1">
      <alignment vertical="center"/>
    </xf>
    <xf numFmtId="43" fontId="0" fillId="0" borderId="13" xfId="1" applyFont="1" applyBorder="1" applyAlignment="1">
      <alignment vertical="center"/>
    </xf>
    <xf numFmtId="0" fontId="2" fillId="5" borderId="3" xfId="0" applyFont="1" applyFill="1" applyBorder="1" applyAlignment="1">
      <alignment horizontal="center"/>
    </xf>
    <xf numFmtId="43" fontId="0" fillId="6" borderId="11" xfId="0" applyNumberFormat="1" applyFill="1" applyBorder="1" applyAlignment="1">
      <alignment vertical="center"/>
    </xf>
    <xf numFmtId="43" fontId="0" fillId="6" borderId="13" xfId="1" applyFont="1" applyFill="1" applyBorder="1" applyAlignment="1">
      <alignment vertical="center"/>
    </xf>
    <xf numFmtId="2" fontId="3" fillId="6" borderId="11" xfId="0" applyNumberFormat="1" applyFont="1" applyFill="1" applyBorder="1"/>
    <xf numFmtId="2" fontId="3" fillId="6" borderId="14" xfId="0" applyNumberFormat="1" applyFont="1" applyFill="1" applyBorder="1"/>
    <xf numFmtId="43" fontId="0" fillId="6" borderId="14" xfId="0" applyNumberFormat="1" applyFill="1" applyBorder="1" applyAlignment="1">
      <alignment vertical="center"/>
    </xf>
    <xf numFmtId="43" fontId="0" fillId="6" borderId="12" xfId="0" applyNumberFormat="1" applyFill="1" applyBorder="1" applyAlignment="1">
      <alignment vertical="center"/>
    </xf>
    <xf numFmtId="43" fontId="0" fillId="6" borderId="16" xfId="0" applyNumberFormat="1" applyFill="1" applyBorder="1" applyAlignment="1">
      <alignment vertical="center"/>
    </xf>
    <xf numFmtId="0" fontId="2" fillId="5" borderId="1" xfId="0" applyFont="1" applyFill="1" applyBorder="1" applyAlignment="1">
      <alignment horizontal="center"/>
    </xf>
    <xf numFmtId="43" fontId="0" fillId="6" borderId="11" xfId="1" applyFont="1" applyFill="1" applyBorder="1" applyAlignment="1">
      <alignment horizontal="left"/>
    </xf>
    <xf numFmtId="0" fontId="2" fillId="5" borderId="9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43" fontId="0" fillId="6" borderId="14" xfId="1" applyFont="1" applyFill="1" applyBorder="1" applyAlignment="1">
      <alignment horizontal="left"/>
    </xf>
    <xf numFmtId="0" fontId="2" fillId="5" borderId="20" xfId="0" applyFont="1" applyFill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6" borderId="1" xfId="0" applyFont="1" applyFill="1" applyBorder="1"/>
    <xf numFmtId="0" fontId="2" fillId="8" borderId="1" xfId="0" applyFont="1" applyFill="1" applyBorder="1" applyAlignment="1">
      <alignment horizontal="center"/>
    </xf>
    <xf numFmtId="43" fontId="0" fillId="0" borderId="1" xfId="0" applyNumberFormat="1" applyBorder="1"/>
    <xf numFmtId="0" fontId="2" fillId="8" borderId="1" xfId="0" applyFont="1" applyFill="1" applyBorder="1" applyAlignment="1">
      <alignment horizontal="center" vertical="center"/>
    </xf>
    <xf numFmtId="4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3" xfId="1" applyFont="1" applyBorder="1" applyAlignment="1">
      <alignment horizontal="right"/>
    </xf>
    <xf numFmtId="43" fontId="0" fillId="0" borderId="4" xfId="1" applyFont="1" applyBorder="1" applyAlignment="1">
      <alignment horizontal="right"/>
    </xf>
    <xf numFmtId="43" fontId="0" fillId="0" borderId="1" xfId="1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9" xfId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43" fontId="0" fillId="6" borderId="11" xfId="1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20" xfId="1" applyFont="1" applyBorder="1" applyAlignment="1">
      <alignment horizontal="center" vertical="center"/>
    </xf>
    <xf numFmtId="43" fontId="0" fillId="0" borderId="15" xfId="1" applyFont="1" applyBorder="1" applyAlignment="1">
      <alignment horizontal="center" vertical="center"/>
    </xf>
    <xf numFmtId="43" fontId="0" fillId="0" borderId="22" xfId="1" applyFont="1" applyBorder="1" applyAlignment="1">
      <alignment horizontal="center" vertical="center"/>
    </xf>
    <xf numFmtId="43" fontId="0" fillId="0" borderId="25" xfId="1" applyFont="1" applyBorder="1" applyAlignment="1">
      <alignment horizontal="center" vertical="center"/>
    </xf>
    <xf numFmtId="43" fontId="0" fillId="0" borderId="24" xfId="1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43" fontId="0" fillId="0" borderId="30" xfId="1" applyFont="1" applyBorder="1" applyAlignment="1">
      <alignment horizontal="center" vertical="center"/>
    </xf>
    <xf numFmtId="43" fontId="0" fillId="0" borderId="31" xfId="1" applyFont="1" applyBorder="1" applyAlignment="1">
      <alignment horizontal="center" vertical="center"/>
    </xf>
    <xf numFmtId="43" fontId="0" fillId="0" borderId="32" xfId="1" applyFont="1" applyBorder="1" applyAlignment="1">
      <alignment horizontal="center" vertical="center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left"/>
    </xf>
    <xf numFmtId="43" fontId="0" fillId="6" borderId="12" xfId="1" applyFont="1" applyFill="1" applyBorder="1" applyAlignment="1">
      <alignment horizontal="left"/>
    </xf>
    <xf numFmtId="43" fontId="0" fillId="6" borderId="36" xfId="1" applyFont="1" applyFill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2" fillId="7" borderId="3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9" xfId="0" applyBorder="1" applyAlignment="1">
      <alignment horizontal="left"/>
    </xf>
    <xf numFmtId="0" fontId="0" fillId="0" borderId="14" xfId="0" applyBorder="1" applyAlignment="1">
      <alignment horizontal="left"/>
    </xf>
    <xf numFmtId="43" fontId="0" fillId="6" borderId="14" xfId="1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2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20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43" fontId="0" fillId="6" borderId="12" xfId="1" applyFont="1" applyFill="1" applyBorder="1" applyAlignment="1">
      <alignment horizontal="center"/>
    </xf>
    <xf numFmtId="43" fontId="0" fillId="6" borderId="36" xfId="1" applyFont="1" applyFill="1" applyBorder="1" applyAlignment="1">
      <alignment horizontal="center"/>
    </xf>
    <xf numFmtId="0" fontId="0" fillId="0" borderId="3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3" fontId="0" fillId="0" borderId="0" xfId="0" applyNumberFormat="1"/>
    <xf numFmtId="165" fontId="0" fillId="0" borderId="0" xfId="0" applyNumberFormat="1"/>
    <xf numFmtId="175" fontId="0" fillId="0" borderId="0" xfId="0" applyNumberFormat="1"/>
    <xf numFmtId="177" fontId="0" fillId="0" borderId="0" xfId="0" applyNumberFormat="1"/>
    <xf numFmtId="43" fontId="0" fillId="6" borderId="13" xfId="1" applyNumberFormat="1" applyFont="1" applyFill="1" applyBorder="1" applyAlignment="1">
      <alignment vertical="center"/>
    </xf>
    <xf numFmtId="43" fontId="0" fillId="0" borderId="9" xfId="1" applyNumberFormat="1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8"/>
    </sheetView>
  </sheetViews>
  <sheetFormatPr defaultColWidth="9.140625" defaultRowHeight="15" x14ac:dyDescent="0.25"/>
  <cols>
    <col min="3" max="3" width="9.140625" customWidth="1"/>
    <col min="5" max="5" width="6.5703125" customWidth="1"/>
  </cols>
  <sheetData>
    <row r="1" spans="1:9" x14ac:dyDescent="0.25">
      <c r="A1" s="38" t="s">
        <v>1</v>
      </c>
      <c r="B1" s="38"/>
      <c r="C1" s="38"/>
      <c r="D1" s="38"/>
      <c r="E1" s="38"/>
      <c r="F1" s="38"/>
      <c r="G1" s="38"/>
      <c r="H1" s="38"/>
      <c r="I1" s="38"/>
    </row>
    <row r="2" spans="1:9" x14ac:dyDescent="0.25">
      <c r="A2" s="37" t="s">
        <v>0</v>
      </c>
      <c r="B2" s="37"/>
      <c r="C2" s="37"/>
      <c r="D2" s="37"/>
      <c r="E2" s="37"/>
      <c r="F2" s="37"/>
      <c r="G2" s="37"/>
      <c r="H2" s="37"/>
      <c r="I2" s="37"/>
    </row>
    <row r="3" spans="1:9" x14ac:dyDescent="0.25">
      <c r="A3" s="39" t="s">
        <v>7</v>
      </c>
      <c r="B3" s="39"/>
      <c r="C3" s="39"/>
      <c r="D3" s="39"/>
      <c r="E3" s="39"/>
      <c r="F3" s="39"/>
      <c r="G3" s="39"/>
      <c r="H3" s="39"/>
      <c r="I3" s="39"/>
    </row>
    <row r="4" spans="1:9" x14ac:dyDescent="0.25">
      <c r="A4" s="40" t="s">
        <v>2</v>
      </c>
      <c r="B4" s="40"/>
      <c r="C4" s="40"/>
      <c r="D4" s="40"/>
      <c r="E4" s="41"/>
      <c r="F4" s="40" t="s">
        <v>6</v>
      </c>
      <c r="G4" s="40"/>
      <c r="H4" s="40"/>
      <c r="I4" s="40"/>
    </row>
    <row r="5" spans="1:9" x14ac:dyDescent="0.25">
      <c r="A5" s="41" t="s">
        <v>3</v>
      </c>
      <c r="B5" s="41"/>
      <c r="C5" s="44">
        <v>55000000</v>
      </c>
      <c r="D5" s="44"/>
      <c r="E5" s="41"/>
      <c r="F5" s="2" t="s">
        <v>8</v>
      </c>
      <c r="G5" s="42">
        <v>19000000</v>
      </c>
      <c r="H5" s="43"/>
      <c r="I5" s="3">
        <v>1</v>
      </c>
    </row>
    <row r="6" spans="1:9" x14ac:dyDescent="0.25">
      <c r="A6" s="45"/>
      <c r="B6" s="45"/>
      <c r="C6" s="44"/>
      <c r="D6" s="44"/>
      <c r="E6" s="41"/>
      <c r="F6" s="2"/>
      <c r="G6" s="42"/>
      <c r="H6" s="43"/>
      <c r="I6" s="3"/>
    </row>
    <row r="7" spans="1:9" x14ac:dyDescent="0.25">
      <c r="A7" s="45"/>
      <c r="B7" s="45"/>
      <c r="C7" s="44"/>
      <c r="D7" s="44"/>
      <c r="E7" s="41"/>
      <c r="F7" s="2"/>
      <c r="G7" s="42"/>
      <c r="H7" s="43"/>
      <c r="I7" s="3"/>
    </row>
    <row r="8" spans="1:9" x14ac:dyDescent="0.25">
      <c r="A8" s="45"/>
      <c r="B8" s="45"/>
      <c r="C8" s="44"/>
      <c r="D8" s="44"/>
      <c r="E8" s="41"/>
      <c r="F8" s="2"/>
      <c r="G8" s="42"/>
      <c r="H8" s="43"/>
      <c r="I8" s="3"/>
    </row>
    <row r="9" spans="1:9" x14ac:dyDescent="0.25">
      <c r="F9" s="1"/>
      <c r="G9" s="1"/>
    </row>
  </sheetData>
  <mergeCells count="18">
    <mergeCell ref="A6:B6"/>
    <mergeCell ref="C7:D7"/>
    <mergeCell ref="A2:I2"/>
    <mergeCell ref="A1:I1"/>
    <mergeCell ref="A3:I3"/>
    <mergeCell ref="A4:D4"/>
    <mergeCell ref="F4:I4"/>
    <mergeCell ref="E4:E8"/>
    <mergeCell ref="G8:H8"/>
    <mergeCell ref="G7:H7"/>
    <mergeCell ref="G6:H6"/>
    <mergeCell ref="G5:H5"/>
    <mergeCell ref="C8:D8"/>
    <mergeCell ref="A8:B8"/>
    <mergeCell ref="A5:B5"/>
    <mergeCell ref="C5:D5"/>
    <mergeCell ref="A7:B7"/>
    <mergeCell ref="C6:D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sqref="A1:I8"/>
    </sheetView>
  </sheetViews>
  <sheetFormatPr defaultColWidth="9.140625" defaultRowHeight="15" x14ac:dyDescent="0.25"/>
  <cols>
    <col min="3" max="3" width="9.140625" customWidth="1"/>
    <col min="5" max="5" width="15.7109375" bestFit="1" customWidth="1"/>
  </cols>
  <sheetData>
    <row r="1" spans="1:8" ht="15.75" thickBot="1" x14ac:dyDescent="0.3">
      <c r="A1" s="59" t="s">
        <v>5</v>
      </c>
      <c r="B1" s="38"/>
      <c r="C1" s="38"/>
      <c r="D1" s="38"/>
      <c r="E1" s="38"/>
      <c r="F1" s="38"/>
      <c r="G1" s="38"/>
      <c r="H1" s="60"/>
    </row>
    <row r="2" spans="1:8" x14ac:dyDescent="0.25">
      <c r="A2" s="56" t="s">
        <v>0</v>
      </c>
      <c r="B2" s="57"/>
      <c r="C2" s="57"/>
      <c r="D2" s="57"/>
      <c r="E2" s="57"/>
      <c r="F2" s="57"/>
      <c r="G2" s="57"/>
      <c r="H2" s="58"/>
    </row>
    <row r="3" spans="1:8" x14ac:dyDescent="0.25">
      <c r="A3" s="61" t="s">
        <v>7</v>
      </c>
      <c r="B3" s="39"/>
      <c r="C3" s="39"/>
      <c r="D3" s="39"/>
      <c r="E3" s="39"/>
      <c r="F3" s="39"/>
      <c r="G3" s="39"/>
      <c r="H3" s="62"/>
    </row>
    <row r="4" spans="1:8" x14ac:dyDescent="0.25">
      <c r="A4" s="63" t="s">
        <v>2</v>
      </c>
      <c r="B4" s="40"/>
      <c r="C4" s="40"/>
      <c r="D4" s="40"/>
      <c r="E4" s="4" t="s">
        <v>4</v>
      </c>
      <c r="F4" s="40" t="s">
        <v>6</v>
      </c>
      <c r="G4" s="40"/>
      <c r="H4" s="64"/>
    </row>
    <row r="5" spans="1:8" x14ac:dyDescent="0.25">
      <c r="A5" s="52" t="s">
        <v>9</v>
      </c>
      <c r="B5" s="41"/>
      <c r="C5" s="44">
        <v>55000000</v>
      </c>
      <c r="D5" s="44"/>
      <c r="E5" s="5">
        <f>(C5/$C$8)*100</f>
        <v>60.439560439560438</v>
      </c>
      <c r="F5" s="46" t="s">
        <v>14</v>
      </c>
      <c r="G5" s="47">
        <v>19000000</v>
      </c>
      <c r="H5" s="48"/>
    </row>
    <row r="6" spans="1:8" x14ac:dyDescent="0.25">
      <c r="A6" s="52" t="s">
        <v>10</v>
      </c>
      <c r="B6" s="41"/>
      <c r="C6" s="44">
        <v>13000000</v>
      </c>
      <c r="D6" s="44"/>
      <c r="E6" s="5">
        <f t="shared" ref="E6:E7" si="0">(C6/$C$8)*100</f>
        <v>14.285714285714285</v>
      </c>
      <c r="F6" s="46"/>
      <c r="G6" s="47"/>
      <c r="H6" s="48"/>
    </row>
    <row r="7" spans="1:8" x14ac:dyDescent="0.25">
      <c r="A7" s="52" t="s">
        <v>11</v>
      </c>
      <c r="B7" s="41"/>
      <c r="C7" s="44">
        <v>23000000</v>
      </c>
      <c r="D7" s="44"/>
      <c r="E7" s="5">
        <f t="shared" si="0"/>
        <v>25.274725274725274</v>
      </c>
      <c r="F7" s="46"/>
      <c r="G7" s="47"/>
      <c r="H7" s="48"/>
    </row>
    <row r="8" spans="1:8" ht="15.75" thickBot="1" x14ac:dyDescent="0.3">
      <c r="A8" s="53" t="s">
        <v>12</v>
      </c>
      <c r="B8" s="54"/>
      <c r="C8" s="55">
        <f>SUM(C5:D7)</f>
        <v>91000000</v>
      </c>
      <c r="D8" s="55"/>
      <c r="E8" s="6">
        <f>SUM(E5:E7)</f>
        <v>99.999999999999986</v>
      </c>
      <c r="F8" s="49"/>
      <c r="G8" s="50"/>
      <c r="H8" s="51"/>
    </row>
    <row r="9" spans="1:8" x14ac:dyDescent="0.25">
      <c r="F9" s="1"/>
      <c r="G9" s="1"/>
    </row>
  </sheetData>
  <mergeCells count="16">
    <mergeCell ref="A2:H2"/>
    <mergeCell ref="A1:H1"/>
    <mergeCell ref="A3:H3"/>
    <mergeCell ref="A4:D4"/>
    <mergeCell ref="F4:H4"/>
    <mergeCell ref="F5:F7"/>
    <mergeCell ref="G5:H7"/>
    <mergeCell ref="F8:H8"/>
    <mergeCell ref="C6:D6"/>
    <mergeCell ref="A7:B7"/>
    <mergeCell ref="C7:D7"/>
    <mergeCell ref="A8:B8"/>
    <mergeCell ref="C8:D8"/>
    <mergeCell ref="A5:B5"/>
    <mergeCell ref="C5:D5"/>
    <mergeCell ref="A6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H7" sqref="H7:I7"/>
    </sheetView>
  </sheetViews>
  <sheetFormatPr defaultColWidth="9.140625" defaultRowHeight="15" x14ac:dyDescent="0.25"/>
  <cols>
    <col min="3" max="3" width="9.140625" customWidth="1"/>
    <col min="5" max="5" width="15.7109375" bestFit="1" customWidth="1"/>
    <col min="6" max="6" width="20.28515625" bestFit="1" customWidth="1"/>
    <col min="7" max="7" width="9.7109375" customWidth="1"/>
    <col min="10" max="11" width="14.28515625" bestFit="1" customWidth="1"/>
  </cols>
  <sheetData>
    <row r="1" spans="1:11" ht="15.75" thickBot="1" x14ac:dyDescent="0.3">
      <c r="A1" s="59" t="s">
        <v>15</v>
      </c>
      <c r="B1" s="38"/>
      <c r="C1" s="38"/>
      <c r="D1" s="38"/>
      <c r="E1" s="38"/>
      <c r="F1" s="38"/>
      <c r="G1" s="38"/>
      <c r="H1" s="38"/>
      <c r="I1" s="82"/>
      <c r="J1" s="82"/>
      <c r="K1" s="60"/>
    </row>
    <row r="2" spans="1:11" x14ac:dyDescent="0.25">
      <c r="A2" s="56" t="s">
        <v>13</v>
      </c>
      <c r="B2" s="57"/>
      <c r="C2" s="57"/>
      <c r="D2" s="57"/>
      <c r="E2" s="57"/>
      <c r="F2" s="57"/>
      <c r="G2" s="57"/>
      <c r="H2" s="57"/>
      <c r="I2" s="81"/>
      <c r="J2" s="81"/>
      <c r="K2" s="58"/>
    </row>
    <row r="3" spans="1:11" x14ac:dyDescent="0.25">
      <c r="A3" s="61" t="s">
        <v>7</v>
      </c>
      <c r="B3" s="39"/>
      <c r="C3" s="39"/>
      <c r="D3" s="39"/>
      <c r="E3" s="39"/>
      <c r="F3" s="39"/>
      <c r="G3" s="39"/>
      <c r="H3" s="39"/>
      <c r="I3" s="83"/>
      <c r="J3" s="83"/>
      <c r="K3" s="62"/>
    </row>
    <row r="4" spans="1:11" x14ac:dyDescent="0.25">
      <c r="A4" s="63" t="s">
        <v>2</v>
      </c>
      <c r="B4" s="40"/>
      <c r="C4" s="40"/>
      <c r="D4" s="40"/>
      <c r="E4" s="4" t="s">
        <v>4</v>
      </c>
      <c r="F4" s="40" t="s">
        <v>6</v>
      </c>
      <c r="G4" s="40"/>
      <c r="H4" s="40"/>
      <c r="I4" s="84"/>
      <c r="J4" s="84"/>
      <c r="K4" s="64"/>
    </row>
    <row r="5" spans="1:11" x14ac:dyDescent="0.25">
      <c r="A5" s="69" t="s">
        <v>31</v>
      </c>
      <c r="B5" s="70"/>
      <c r="C5" s="75">
        <v>3000000</v>
      </c>
      <c r="D5" s="76"/>
      <c r="E5" s="13">
        <f>(K5/$K$9)*100</f>
        <v>57.786272641973454</v>
      </c>
      <c r="F5" s="8" t="s">
        <v>32</v>
      </c>
      <c r="G5" s="11">
        <v>100</v>
      </c>
      <c r="H5" s="47">
        <v>46802442.600000001</v>
      </c>
      <c r="I5" s="47"/>
      <c r="J5" s="9">
        <f>(H5*G5)/100</f>
        <v>46802442.600000001</v>
      </c>
      <c r="K5" s="10">
        <f>(J5/$J$9)*$C$5</f>
        <v>1733588.1792592036</v>
      </c>
    </row>
    <row r="6" spans="1:11" x14ac:dyDescent="0.25">
      <c r="A6" s="71"/>
      <c r="B6" s="72"/>
      <c r="C6" s="77"/>
      <c r="D6" s="78"/>
      <c r="E6" s="13">
        <f t="shared" ref="E6:E7" si="0">(K6/$K$9)*100</f>
        <v>14.374741979546785</v>
      </c>
      <c r="F6" s="8" t="s">
        <v>35</v>
      </c>
      <c r="G6" s="11">
        <v>43.89</v>
      </c>
      <c r="H6" s="67">
        <v>26526400</v>
      </c>
      <c r="I6" s="68"/>
      <c r="J6" s="9">
        <f>(H6*G6)/100</f>
        <v>11642436.960000001</v>
      </c>
      <c r="K6" s="10">
        <f>(J6/$J$9)*$C$5</f>
        <v>431242.25938640354</v>
      </c>
    </row>
    <row r="7" spans="1:11" x14ac:dyDescent="0.25">
      <c r="A7" s="71"/>
      <c r="B7" s="72"/>
      <c r="C7" s="77"/>
      <c r="D7" s="78"/>
      <c r="E7" s="13">
        <f t="shared" si="0"/>
        <v>27.838985378479759</v>
      </c>
      <c r="F7" s="8" t="s">
        <v>33</v>
      </c>
      <c r="G7" s="11">
        <v>85</v>
      </c>
      <c r="H7" s="47">
        <v>26526400</v>
      </c>
      <c r="I7" s="47"/>
      <c r="J7" s="9">
        <f t="shared" ref="J7:J8" si="1">(H7*G7)/100</f>
        <v>22547440</v>
      </c>
      <c r="K7" s="10">
        <f t="shared" ref="K7:K8" si="2">(J7/$J$9)*$C$5</f>
        <v>835169.56135439279</v>
      </c>
    </row>
    <row r="8" spans="1:11" x14ac:dyDescent="0.25">
      <c r="A8" s="73"/>
      <c r="B8" s="74"/>
      <c r="C8" s="79"/>
      <c r="D8" s="80"/>
      <c r="E8" s="13">
        <f t="shared" ref="E8" si="3">(K8/$K$9)*100</f>
        <v>0</v>
      </c>
      <c r="F8" s="8" t="s">
        <v>34</v>
      </c>
      <c r="G8" s="11">
        <v>0</v>
      </c>
      <c r="H8" s="47">
        <v>250000</v>
      </c>
      <c r="I8" s="47"/>
      <c r="J8" s="9">
        <f t="shared" si="1"/>
        <v>0</v>
      </c>
      <c r="K8" s="10">
        <f t="shared" si="2"/>
        <v>0</v>
      </c>
    </row>
    <row r="9" spans="1:11" ht="15.75" thickBot="1" x14ac:dyDescent="0.3">
      <c r="A9" s="53" t="s">
        <v>12</v>
      </c>
      <c r="B9" s="54"/>
      <c r="C9" s="55">
        <f>SUM(C5:D7)</f>
        <v>3000000</v>
      </c>
      <c r="D9" s="55"/>
      <c r="E9" s="6">
        <f>SUM(E5:E8)</f>
        <v>100</v>
      </c>
      <c r="F9" s="65"/>
      <c r="G9" s="66"/>
      <c r="H9" s="66"/>
      <c r="I9" s="66"/>
      <c r="J9" s="14">
        <f>SUM(J5:J8)</f>
        <v>80992319.560000002</v>
      </c>
      <c r="K9" s="15">
        <f>SUM(K5:K8)</f>
        <v>3000000</v>
      </c>
    </row>
    <row r="10" spans="1:11" x14ac:dyDescent="0.25">
      <c r="F10" s="1"/>
      <c r="G10" s="1"/>
      <c r="H10" s="1"/>
      <c r="I10" s="1"/>
      <c r="J10" s="1"/>
    </row>
  </sheetData>
  <mergeCells count="14">
    <mergeCell ref="A1:K1"/>
    <mergeCell ref="A3:K3"/>
    <mergeCell ref="A4:D4"/>
    <mergeCell ref="F4:K4"/>
    <mergeCell ref="H5:I5"/>
    <mergeCell ref="H8:I8"/>
    <mergeCell ref="A5:B8"/>
    <mergeCell ref="C5:D8"/>
    <mergeCell ref="A2:K2"/>
    <mergeCell ref="F9:I9"/>
    <mergeCell ref="A9:B9"/>
    <mergeCell ref="C9:D9"/>
    <mergeCell ref="H6:I6"/>
    <mergeCell ref="H7:I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"/>
  <sheetViews>
    <sheetView workbookViewId="0">
      <selection activeCell="E5" sqref="E5:E8"/>
    </sheetView>
  </sheetViews>
  <sheetFormatPr defaultColWidth="9.140625" defaultRowHeight="15" x14ac:dyDescent="0.25"/>
  <cols>
    <col min="3" max="3" width="9.140625" customWidth="1"/>
    <col min="5" max="5" width="17.28515625" customWidth="1"/>
    <col min="6" max="6" width="15.7109375" bestFit="1" customWidth="1"/>
    <col min="7" max="7" width="20.28515625" bestFit="1" customWidth="1"/>
    <col min="8" max="8" width="10.85546875" bestFit="1" customWidth="1"/>
    <col min="11" max="11" width="14.28515625" bestFit="1" customWidth="1"/>
    <col min="12" max="12" width="17.28515625" bestFit="1" customWidth="1"/>
  </cols>
  <sheetData>
    <row r="1" spans="1:12" ht="15.75" thickBot="1" x14ac:dyDescent="0.3">
      <c r="A1" s="59" t="s">
        <v>16</v>
      </c>
      <c r="B1" s="38"/>
      <c r="C1" s="38"/>
      <c r="D1" s="38"/>
      <c r="E1" s="38"/>
      <c r="F1" s="38"/>
      <c r="G1" s="38"/>
      <c r="H1" s="38"/>
      <c r="I1" s="38"/>
      <c r="J1" s="82"/>
      <c r="K1" s="82"/>
      <c r="L1" s="60"/>
    </row>
    <row r="2" spans="1:12" x14ac:dyDescent="0.25">
      <c r="A2" s="56" t="s">
        <v>17</v>
      </c>
      <c r="B2" s="57"/>
      <c r="C2" s="57"/>
      <c r="D2" s="57"/>
      <c r="E2" s="57"/>
      <c r="F2" s="57"/>
      <c r="G2" s="57"/>
      <c r="H2" s="57"/>
      <c r="I2" s="57"/>
      <c r="J2" s="81"/>
      <c r="K2" s="81"/>
      <c r="L2" s="58"/>
    </row>
    <row r="3" spans="1:12" x14ac:dyDescent="0.25">
      <c r="A3" s="61" t="s">
        <v>7</v>
      </c>
      <c r="B3" s="39"/>
      <c r="C3" s="39"/>
      <c r="D3" s="39"/>
      <c r="E3" s="39"/>
      <c r="F3" s="39"/>
      <c r="G3" s="39"/>
      <c r="H3" s="39"/>
      <c r="I3" s="39"/>
      <c r="J3" s="83"/>
      <c r="K3" s="83"/>
      <c r="L3" s="62"/>
    </row>
    <row r="4" spans="1:12" x14ac:dyDescent="0.25">
      <c r="A4" s="93" t="s">
        <v>2</v>
      </c>
      <c r="B4" s="92"/>
      <c r="C4" s="84" t="s">
        <v>22</v>
      </c>
      <c r="D4" s="92"/>
      <c r="E4" s="28" t="s">
        <v>30</v>
      </c>
      <c r="F4" s="4" t="s">
        <v>4</v>
      </c>
      <c r="G4" s="4" t="s">
        <v>6</v>
      </c>
      <c r="H4" s="16" t="s">
        <v>19</v>
      </c>
      <c r="I4" s="84" t="s">
        <v>20</v>
      </c>
      <c r="J4" s="92"/>
      <c r="K4" s="27" t="s">
        <v>18</v>
      </c>
      <c r="L4" s="7" t="s">
        <v>21</v>
      </c>
    </row>
    <row r="5" spans="1:12" x14ac:dyDescent="0.25">
      <c r="A5" s="69" t="s">
        <v>31</v>
      </c>
      <c r="B5" s="70"/>
      <c r="C5" s="75">
        <v>3000000</v>
      </c>
      <c r="D5" s="76"/>
      <c r="E5" s="85">
        <f>C5-L5</f>
        <v>1683300</v>
      </c>
      <c r="F5" s="5">
        <f>H5</f>
        <v>43.89</v>
      </c>
      <c r="G5" s="8" t="s">
        <v>35</v>
      </c>
      <c r="H5" s="11">
        <v>43.89</v>
      </c>
      <c r="I5" s="47"/>
      <c r="J5" s="47"/>
      <c r="L5" s="9">
        <f>(C5*H5)/100</f>
        <v>1316700</v>
      </c>
    </row>
    <row r="6" spans="1:12" x14ac:dyDescent="0.25">
      <c r="A6" s="71"/>
      <c r="B6" s="72"/>
      <c r="C6" s="77"/>
      <c r="D6" s="78"/>
      <c r="E6" s="86"/>
      <c r="F6" s="5">
        <f>(L6/$L$9)*100</f>
        <v>37.765083414082952</v>
      </c>
      <c r="G6" s="8" t="s">
        <v>32</v>
      </c>
      <c r="H6" s="11">
        <v>100</v>
      </c>
      <c r="I6" s="47">
        <v>46802442.600000001</v>
      </c>
      <c r="J6" s="47"/>
      <c r="K6" s="9">
        <f>(I6*H6)/100</f>
        <v>46802442.600000001</v>
      </c>
      <c r="L6" s="10">
        <f>(K6/$K$9)*$E$5</f>
        <v>1132952.5024224885</v>
      </c>
    </row>
    <row r="7" spans="1:12" x14ac:dyDescent="0.25">
      <c r="A7" s="71"/>
      <c r="B7" s="72"/>
      <c r="C7" s="77"/>
      <c r="D7" s="78"/>
      <c r="E7" s="86"/>
      <c r="F7" s="5">
        <f>(L7/$L$9)*100</f>
        <v>18.193622064802888</v>
      </c>
      <c r="G7" s="8" t="s">
        <v>33</v>
      </c>
      <c r="H7" s="11">
        <v>85</v>
      </c>
      <c r="I7" s="47">
        <v>26526400</v>
      </c>
      <c r="J7" s="47"/>
      <c r="K7" s="9">
        <f>(I7*H7)/100</f>
        <v>22547440</v>
      </c>
      <c r="L7" s="10">
        <f>(K7/$K$9)*$E$5</f>
        <v>545808.66194408655</v>
      </c>
    </row>
    <row r="8" spans="1:12" x14ac:dyDescent="0.25">
      <c r="A8" s="73"/>
      <c r="B8" s="74"/>
      <c r="C8" s="79"/>
      <c r="D8" s="80"/>
      <c r="E8" s="87"/>
      <c r="F8" s="5">
        <f>(L8/$L$9)*100</f>
        <v>0.15129452111417263</v>
      </c>
      <c r="G8" s="8" t="s">
        <v>34</v>
      </c>
      <c r="H8" s="11">
        <v>75</v>
      </c>
      <c r="I8" s="47">
        <v>250000</v>
      </c>
      <c r="J8" s="47"/>
      <c r="K8" s="9">
        <f>(I8*H8)/100</f>
        <v>187500</v>
      </c>
      <c r="L8" s="10">
        <f>(K8/$K$9)*$E$5</f>
        <v>4538.8356334251794</v>
      </c>
    </row>
    <row r="9" spans="1:12" ht="15.75" thickBot="1" x14ac:dyDescent="0.3">
      <c r="A9" s="88" t="s">
        <v>12</v>
      </c>
      <c r="B9" s="89"/>
      <c r="C9" s="90">
        <f>SUM(C5:D7)</f>
        <v>3000000</v>
      </c>
      <c r="D9" s="91"/>
      <c r="E9" s="25"/>
      <c r="F9" s="19">
        <f>SUM(F5:F8)</f>
        <v>100.00000000000001</v>
      </c>
      <c r="G9" s="65"/>
      <c r="H9" s="66"/>
      <c r="I9" s="66"/>
      <c r="J9" s="66"/>
      <c r="K9" s="17">
        <f>SUM(K5:K8)</f>
        <v>69537382.599999994</v>
      </c>
      <c r="L9" s="18">
        <f>SUM(L5:L8)</f>
        <v>3000000</v>
      </c>
    </row>
    <row r="10" spans="1:12" x14ac:dyDescent="0.25">
      <c r="G10" s="1"/>
      <c r="H10" s="1"/>
      <c r="I10" s="1"/>
      <c r="J10" s="1"/>
      <c r="K10" s="1"/>
    </row>
  </sheetData>
  <mergeCells count="16">
    <mergeCell ref="A9:B9"/>
    <mergeCell ref="C9:D9"/>
    <mergeCell ref="G9:J9"/>
    <mergeCell ref="I4:J4"/>
    <mergeCell ref="C4:D4"/>
    <mergeCell ref="A4:B4"/>
    <mergeCell ref="I5:J5"/>
    <mergeCell ref="I6:J6"/>
    <mergeCell ref="I7:J7"/>
    <mergeCell ref="I8:J8"/>
    <mergeCell ref="A5:B8"/>
    <mergeCell ref="C5:D8"/>
    <mergeCell ref="E5:E8"/>
    <mergeCell ref="A1:L1"/>
    <mergeCell ref="A2:L2"/>
    <mergeCell ref="A3:L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workbookViewId="0">
      <selection activeCell="L5" sqref="L5"/>
    </sheetView>
  </sheetViews>
  <sheetFormatPr defaultColWidth="9.140625" defaultRowHeight="15" x14ac:dyDescent="0.25"/>
  <cols>
    <col min="1" max="1" width="19.28515625" bestFit="1" customWidth="1"/>
    <col min="2" max="2" width="1.7109375" customWidth="1"/>
    <col min="3" max="3" width="6.7109375" customWidth="1"/>
    <col min="5" max="5" width="16.85546875" bestFit="1" customWidth="1"/>
    <col min="6" max="6" width="19.28515625" bestFit="1" customWidth="1"/>
    <col min="7" max="7" width="10.85546875" bestFit="1" customWidth="1"/>
    <col min="10" max="10" width="15.28515625" bestFit="1" customWidth="1"/>
    <col min="11" max="11" width="16.85546875" bestFit="1" customWidth="1"/>
    <col min="12" max="12" width="17.7109375" bestFit="1" customWidth="1"/>
    <col min="13" max="13" width="17.28515625" bestFit="1" customWidth="1"/>
    <col min="14" max="14" width="20.85546875" bestFit="1" customWidth="1"/>
    <col min="15" max="15" width="11.5703125" bestFit="1" customWidth="1"/>
  </cols>
  <sheetData>
    <row r="1" spans="1:15" ht="15.75" thickBot="1" x14ac:dyDescent="0.3">
      <c r="A1" s="59" t="s">
        <v>23</v>
      </c>
      <c r="B1" s="38"/>
      <c r="C1" s="38"/>
      <c r="D1" s="38"/>
      <c r="E1" s="38"/>
      <c r="F1" s="38"/>
      <c r="G1" s="38"/>
      <c r="H1" s="38"/>
      <c r="I1" s="82"/>
      <c r="J1" s="82"/>
      <c r="K1" s="82"/>
      <c r="L1" s="82"/>
      <c r="M1" s="60"/>
    </row>
    <row r="2" spans="1:15" x14ac:dyDescent="0.25">
      <c r="A2" s="56" t="s">
        <v>13</v>
      </c>
      <c r="B2" s="57"/>
      <c r="C2" s="57"/>
      <c r="D2" s="57"/>
      <c r="E2" s="57"/>
      <c r="F2" s="57"/>
      <c r="G2" s="57"/>
      <c r="H2" s="57"/>
      <c r="I2" s="81"/>
      <c r="J2" s="81"/>
      <c r="K2" s="81"/>
      <c r="L2" s="81"/>
      <c r="M2" s="58"/>
    </row>
    <row r="3" spans="1:15" x14ac:dyDescent="0.25">
      <c r="A3" s="61" t="s">
        <v>7</v>
      </c>
      <c r="B3" s="39"/>
      <c r="C3" s="39"/>
      <c r="D3" s="39"/>
      <c r="E3" s="39"/>
      <c r="F3" s="39"/>
      <c r="G3" s="39"/>
      <c r="H3" s="39"/>
      <c r="I3" s="83"/>
      <c r="J3" s="83"/>
      <c r="K3" s="83"/>
      <c r="L3" s="83"/>
      <c r="M3" s="62"/>
    </row>
    <row r="4" spans="1:15" x14ac:dyDescent="0.25">
      <c r="A4" s="106" t="s">
        <v>2</v>
      </c>
      <c r="B4" s="107"/>
      <c r="C4" s="108" t="s">
        <v>22</v>
      </c>
      <c r="D4" s="107"/>
      <c r="E4" s="4" t="s">
        <v>4</v>
      </c>
      <c r="F4" s="4" t="s">
        <v>6</v>
      </c>
      <c r="G4" s="16" t="s">
        <v>19</v>
      </c>
      <c r="H4" s="84" t="s">
        <v>20</v>
      </c>
      <c r="I4" s="92"/>
      <c r="J4" s="27" t="s">
        <v>18</v>
      </c>
      <c r="K4" s="16" t="s">
        <v>24</v>
      </c>
      <c r="L4" s="16" t="s">
        <v>27</v>
      </c>
      <c r="M4" s="7" t="s">
        <v>21</v>
      </c>
    </row>
    <row r="5" spans="1:15" x14ac:dyDescent="0.25">
      <c r="A5" s="116" t="s">
        <v>36</v>
      </c>
      <c r="B5" s="109"/>
      <c r="C5" s="75">
        <v>27069500</v>
      </c>
      <c r="D5" s="76"/>
      <c r="E5" s="5">
        <f>(M5/$M$9)*100</f>
        <v>74.457136332671368</v>
      </c>
      <c r="F5" s="8" t="s">
        <v>38</v>
      </c>
      <c r="G5" s="11">
        <v>100</v>
      </c>
      <c r="H5" s="47">
        <v>21942042.829999998</v>
      </c>
      <c r="I5" s="47"/>
      <c r="J5" s="9">
        <f>(H5*C18)/100</f>
        <v>21942042.829999998</v>
      </c>
      <c r="K5" s="12">
        <v>2436255000</v>
      </c>
      <c r="L5" s="12">
        <f>J5-F24</f>
        <v>-2549660457.1700001</v>
      </c>
      <c r="M5" s="123">
        <f>(L5/$L$9)*$C$5</f>
        <v>20155174.519572478</v>
      </c>
    </row>
    <row r="6" spans="1:15" x14ac:dyDescent="0.25">
      <c r="A6" s="117"/>
      <c r="B6" s="110"/>
      <c r="C6" s="77"/>
      <c r="D6" s="78"/>
      <c r="E6" s="5">
        <f t="shared" ref="E6:E7" si="0">(M6/$M$9)*100</f>
        <v>23.370696822445808</v>
      </c>
      <c r="F6" s="8" t="s">
        <v>39</v>
      </c>
      <c r="G6" s="11">
        <v>85</v>
      </c>
      <c r="H6" s="47">
        <v>14960000</v>
      </c>
      <c r="I6" s="47"/>
      <c r="J6" s="9">
        <f>(H6*C19)/100</f>
        <v>11794464</v>
      </c>
      <c r="K6" s="12">
        <v>7674953.3700000001</v>
      </c>
      <c r="L6" s="12">
        <f>J6-F25</f>
        <v>-800290536</v>
      </c>
      <c r="M6" s="123">
        <f>(L6/$L$9)*$C$5</f>
        <v>6326330.7763519678</v>
      </c>
      <c r="N6" s="121"/>
    </row>
    <row r="7" spans="1:15" x14ac:dyDescent="0.25">
      <c r="A7" s="117"/>
      <c r="B7" s="110"/>
      <c r="C7" s="77"/>
      <c r="D7" s="78"/>
      <c r="E7" s="5">
        <f t="shared" si="0"/>
        <v>-0.16850246222104373</v>
      </c>
      <c r="F7" s="8" t="s">
        <v>40</v>
      </c>
      <c r="G7" s="11">
        <v>75.650000000000006</v>
      </c>
      <c r="H7" s="47">
        <v>28695164.199999999</v>
      </c>
      <c r="I7" s="47"/>
      <c r="J7" s="9">
        <f>(H7*C20)/100</f>
        <v>21707891.717300002</v>
      </c>
      <c r="K7" s="12">
        <v>13534750</v>
      </c>
      <c r="L7" s="12">
        <f>J7-F26</f>
        <v>5770085.7973000016</v>
      </c>
      <c r="M7" s="123">
        <f>(L7/$L$9)*$C$5</f>
        <v>-45612.77401092543</v>
      </c>
    </row>
    <row r="8" spans="1:15" x14ac:dyDescent="0.25">
      <c r="A8" s="117"/>
      <c r="B8" s="110"/>
      <c r="C8" s="77"/>
      <c r="D8" s="78"/>
      <c r="E8" s="5">
        <f t="shared" ref="E8" si="1">(M8/$M$9)*100</f>
        <v>2.3406693071038576</v>
      </c>
      <c r="F8" s="8" t="s">
        <v>41</v>
      </c>
      <c r="G8" s="11">
        <v>75</v>
      </c>
      <c r="H8" s="47">
        <v>145778911</v>
      </c>
      <c r="I8" s="47"/>
      <c r="J8" s="9">
        <f>(H8*C21)/100</f>
        <v>109334183.25</v>
      </c>
      <c r="K8" s="12">
        <v>243625500</v>
      </c>
      <c r="L8" s="12">
        <f>J8-F27</f>
        <v>-80152316.75</v>
      </c>
      <c r="M8" s="123">
        <f>(L8/$L$9)*$C$5</f>
        <v>633607.47808647878</v>
      </c>
      <c r="N8" s="119"/>
      <c r="O8" s="118"/>
    </row>
    <row r="9" spans="1:15" ht="15.75" thickBot="1" x14ac:dyDescent="0.3">
      <c r="A9" s="102"/>
      <c r="B9" s="103"/>
      <c r="C9" s="104">
        <f>SUM(C5:D7)</f>
        <v>27069500</v>
      </c>
      <c r="D9" s="104"/>
      <c r="E9" s="19">
        <f>SUM(E5:E8)</f>
        <v>99.999999999999986</v>
      </c>
      <c r="F9" s="65"/>
      <c r="G9" s="66"/>
      <c r="H9" s="66"/>
      <c r="I9" s="66"/>
      <c r="J9" s="17">
        <f>SUM(J5:J8)</f>
        <v>164778581.79729998</v>
      </c>
      <c r="K9" s="22"/>
      <c r="L9" s="22">
        <f>SUM(L5:L8)</f>
        <v>-3424333224.1227002</v>
      </c>
      <c r="M9" s="122">
        <f>SUM(M5:M8)</f>
        <v>27069500</v>
      </c>
    </row>
    <row r="10" spans="1:15" x14ac:dyDescent="0.25">
      <c r="A10" s="106" t="s">
        <v>2</v>
      </c>
      <c r="B10" s="107"/>
      <c r="C10" s="108" t="s">
        <v>22</v>
      </c>
      <c r="D10" s="107"/>
      <c r="E10" s="4" t="s">
        <v>4</v>
      </c>
      <c r="F10" s="4" t="s">
        <v>6</v>
      </c>
      <c r="G10" s="16" t="s">
        <v>19</v>
      </c>
      <c r="H10" s="84" t="s">
        <v>20</v>
      </c>
      <c r="I10" s="92"/>
      <c r="J10" s="27" t="s">
        <v>18</v>
      </c>
      <c r="K10" s="16" t="s">
        <v>24</v>
      </c>
      <c r="L10" s="16" t="s">
        <v>27</v>
      </c>
      <c r="M10" s="7" t="s">
        <v>21</v>
      </c>
    </row>
    <row r="11" spans="1:15" x14ac:dyDescent="0.25">
      <c r="A11" s="105" t="s">
        <v>37</v>
      </c>
      <c r="B11" s="105"/>
      <c r="C11" s="47">
        <v>11152634</v>
      </c>
      <c r="D11" s="47"/>
      <c r="E11" s="5">
        <f>(M11/$M$15)*100</f>
        <v>95.18991817231624</v>
      </c>
      <c r="F11" s="8" t="s">
        <v>38</v>
      </c>
      <c r="G11" s="11">
        <v>100</v>
      </c>
      <c r="H11" s="47">
        <v>21942042.829999998</v>
      </c>
      <c r="I11" s="47"/>
      <c r="J11" s="9">
        <f>(H11*C18)/100</f>
        <v>21942042.829999998</v>
      </c>
      <c r="K11" s="12">
        <v>2571602500</v>
      </c>
      <c r="L11" s="12">
        <f>J11-E24</f>
        <v>-2414312957.1700001</v>
      </c>
      <c r="M11" s="10">
        <f>(L11/$L$15)*$C$11</f>
        <v>10616183.178657919</v>
      </c>
    </row>
    <row r="12" spans="1:15" x14ac:dyDescent="0.25">
      <c r="A12" s="105"/>
      <c r="B12" s="105"/>
      <c r="C12" s="47"/>
      <c r="D12" s="47"/>
      <c r="E12" s="5">
        <f>(M12/$M$15)*100</f>
        <v>-0.16242131270311336</v>
      </c>
      <c r="F12" s="8" t="s">
        <v>39</v>
      </c>
      <c r="G12" s="11">
        <v>78.84</v>
      </c>
      <c r="H12" s="47">
        <v>14960000</v>
      </c>
      <c r="I12" s="47"/>
      <c r="J12" s="9">
        <f>(H12*C19)/100</f>
        <v>11794464</v>
      </c>
      <c r="K12" s="12">
        <v>812085000</v>
      </c>
      <c r="L12" s="12">
        <f>J12-E25</f>
        <v>4119510.63</v>
      </c>
      <c r="M12" s="10">
        <f>(L12/$L$15)*$C$11</f>
        <v>-18114.254543773739</v>
      </c>
    </row>
    <row r="13" spans="1:15" x14ac:dyDescent="0.25">
      <c r="A13" s="105"/>
      <c r="B13" s="105"/>
      <c r="C13" s="47"/>
      <c r="D13" s="47"/>
      <c r="E13" s="5">
        <f>(M13/$M$15)*100</f>
        <v>-0.32224517081351589</v>
      </c>
      <c r="F13" s="8" t="s">
        <v>40</v>
      </c>
      <c r="G13" s="11">
        <v>85</v>
      </c>
      <c r="H13" s="47">
        <v>28695164.199999999</v>
      </c>
      <c r="I13" s="47"/>
      <c r="J13" s="9">
        <f>(H13*C20)/100</f>
        <v>21707891.717300002</v>
      </c>
      <c r="K13" s="12">
        <v>15937805.92</v>
      </c>
      <c r="L13" s="12">
        <f>J13-E26</f>
        <v>8173141.7173000015</v>
      </c>
      <c r="M13" s="10">
        <f>(L13/$L$15)*$C$11</f>
        <v>-35938.824483506251</v>
      </c>
    </row>
    <row r="14" spans="1:15" x14ac:dyDescent="0.25">
      <c r="A14" s="105"/>
      <c r="B14" s="105"/>
      <c r="C14" s="47"/>
      <c r="D14" s="47"/>
      <c r="E14" s="5">
        <f>(M14/$M$15)*100</f>
        <v>5.294748311200399</v>
      </c>
      <c r="F14" s="8" t="s">
        <v>41</v>
      </c>
      <c r="G14" s="11">
        <v>80</v>
      </c>
      <c r="H14" s="47">
        <v>145778911</v>
      </c>
      <c r="I14" s="47"/>
      <c r="J14" s="9">
        <f>(H14*C21)/100</f>
        <v>109334183.25</v>
      </c>
      <c r="K14" s="12">
        <v>189486500</v>
      </c>
      <c r="L14" s="12">
        <f>J14-E27</f>
        <v>-134291316.75</v>
      </c>
      <c r="M14" s="10">
        <f>(L14/$L$15)*$C$11</f>
        <v>590503.90036936151</v>
      </c>
    </row>
    <row r="15" spans="1:15" ht="15.75" thickBot="1" x14ac:dyDescent="0.3">
      <c r="A15" s="102"/>
      <c r="B15" s="103"/>
      <c r="C15" s="104">
        <f>SUM(C11:D14)</f>
        <v>11152634</v>
      </c>
      <c r="D15" s="104"/>
      <c r="E15" s="20">
        <f>SUM(E11:E14)</f>
        <v>100</v>
      </c>
      <c r="F15" s="49"/>
      <c r="G15" s="50"/>
      <c r="H15" s="50"/>
      <c r="I15" s="50"/>
      <c r="J15" s="21">
        <f>SUM(J11:J14)</f>
        <v>164778581.79729998</v>
      </c>
      <c r="K15" s="23"/>
      <c r="L15" s="23">
        <f>SUM(L11:L14)</f>
        <v>-2536311621.5727</v>
      </c>
      <c r="M15" s="18">
        <f>SUM(M11:M14)</f>
        <v>11152634</v>
      </c>
    </row>
    <row r="17" spans="1:6" x14ac:dyDescent="0.25">
      <c r="A17" s="97" t="s">
        <v>26</v>
      </c>
      <c r="B17" s="98"/>
      <c r="C17" s="99"/>
    </row>
    <row r="18" spans="1:6" x14ac:dyDescent="0.25">
      <c r="A18" s="96" t="s">
        <v>38</v>
      </c>
      <c r="B18" s="96"/>
      <c r="C18" s="32">
        <f>MIN(G5,G11)</f>
        <v>100</v>
      </c>
    </row>
    <row r="19" spans="1:6" x14ac:dyDescent="0.25">
      <c r="A19" s="100" t="s">
        <v>39</v>
      </c>
      <c r="B19" s="101"/>
      <c r="C19" s="32">
        <v>78.84</v>
      </c>
    </row>
    <row r="20" spans="1:6" x14ac:dyDescent="0.25">
      <c r="A20" s="96" t="s">
        <v>40</v>
      </c>
      <c r="B20" s="96"/>
      <c r="C20" s="32">
        <f>MIN(G7)</f>
        <v>75.650000000000006</v>
      </c>
    </row>
    <row r="21" spans="1:6" x14ac:dyDescent="0.25">
      <c r="A21" s="96" t="s">
        <v>41</v>
      </c>
      <c r="B21" s="96"/>
      <c r="C21" s="32">
        <f>MIN(G8)</f>
        <v>75</v>
      </c>
    </row>
    <row r="23" spans="1:6" x14ac:dyDescent="0.25">
      <c r="A23" s="95" t="s">
        <v>25</v>
      </c>
      <c r="B23" s="95"/>
      <c r="C23" s="95"/>
      <c r="D23" s="95"/>
      <c r="E23" s="33" t="s">
        <v>36</v>
      </c>
      <c r="F23" s="33" t="s">
        <v>37</v>
      </c>
    </row>
    <row r="24" spans="1:6" x14ac:dyDescent="0.25">
      <c r="A24" s="8" t="s">
        <v>38</v>
      </c>
      <c r="B24" s="94">
        <f>SUM(K5,K11)</f>
        <v>5007857500</v>
      </c>
      <c r="C24" s="94"/>
      <c r="D24" s="94"/>
      <c r="E24" s="34">
        <f>K5</f>
        <v>2436255000</v>
      </c>
      <c r="F24" s="34">
        <f>K11</f>
        <v>2571602500</v>
      </c>
    </row>
    <row r="25" spans="1:6" x14ac:dyDescent="0.25">
      <c r="A25" s="8" t="s">
        <v>39</v>
      </c>
      <c r="B25" s="94">
        <f>SUM(K6,K12)</f>
        <v>819759953.37</v>
      </c>
      <c r="C25" s="94"/>
      <c r="D25" s="94"/>
      <c r="E25" s="34">
        <f>K6</f>
        <v>7674953.3700000001</v>
      </c>
      <c r="F25" s="34">
        <f>K12</f>
        <v>812085000</v>
      </c>
    </row>
    <row r="26" spans="1:6" x14ac:dyDescent="0.25">
      <c r="A26" s="8" t="s">
        <v>40</v>
      </c>
      <c r="B26" s="94">
        <f>SUM(K7,K13)</f>
        <v>29472555.920000002</v>
      </c>
      <c r="C26" s="94"/>
      <c r="D26" s="94"/>
      <c r="E26" s="34">
        <f>K7</f>
        <v>13534750</v>
      </c>
      <c r="F26" s="34">
        <f>K13</f>
        <v>15937805.92</v>
      </c>
    </row>
    <row r="27" spans="1:6" x14ac:dyDescent="0.25">
      <c r="A27" s="8" t="s">
        <v>41</v>
      </c>
      <c r="B27" s="94">
        <f>SUM(K8,K14)</f>
        <v>433112000</v>
      </c>
      <c r="C27" s="94"/>
      <c r="D27" s="94"/>
      <c r="E27" s="34">
        <f>K8</f>
        <v>243625500</v>
      </c>
      <c r="F27" s="34">
        <f>K14</f>
        <v>189486500</v>
      </c>
    </row>
  </sheetData>
  <mergeCells count="37">
    <mergeCell ref="C5:D8"/>
    <mergeCell ref="H12:I12"/>
    <mergeCell ref="H13:I13"/>
    <mergeCell ref="A21:B21"/>
    <mergeCell ref="B27:D27"/>
    <mergeCell ref="A9:B9"/>
    <mergeCell ref="C9:D9"/>
    <mergeCell ref="F9:I9"/>
    <mergeCell ref="A2:M2"/>
    <mergeCell ref="A1:M1"/>
    <mergeCell ref="A3:M3"/>
    <mergeCell ref="A4:B4"/>
    <mergeCell ref="C4:D4"/>
    <mergeCell ref="H4:I4"/>
    <mergeCell ref="H5:I5"/>
    <mergeCell ref="H6:I6"/>
    <mergeCell ref="H7:I7"/>
    <mergeCell ref="H8:I8"/>
    <mergeCell ref="A5:B8"/>
    <mergeCell ref="C11:D14"/>
    <mergeCell ref="A11:B14"/>
    <mergeCell ref="H10:I10"/>
    <mergeCell ref="H11:I11"/>
    <mergeCell ref="H14:I14"/>
    <mergeCell ref="A10:B10"/>
    <mergeCell ref="C10:D10"/>
    <mergeCell ref="A17:C17"/>
    <mergeCell ref="A19:B19"/>
    <mergeCell ref="A15:B15"/>
    <mergeCell ref="C15:D15"/>
    <mergeCell ref="F15:I15"/>
    <mergeCell ref="B26:D26"/>
    <mergeCell ref="B25:D25"/>
    <mergeCell ref="B24:D24"/>
    <mergeCell ref="A23:D23"/>
    <mergeCell ref="A18:B18"/>
    <mergeCell ref="A20:B20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tabSelected="1" zoomScale="91" zoomScaleNormal="91" workbookViewId="0">
      <selection activeCell="R29" sqref="R29"/>
    </sheetView>
  </sheetViews>
  <sheetFormatPr defaultColWidth="9.140625" defaultRowHeight="15" x14ac:dyDescent="0.25"/>
  <cols>
    <col min="1" max="1" width="24.42578125" customWidth="1"/>
    <col min="2" max="2" width="0.7109375" customWidth="1"/>
    <col min="3" max="3" width="6.5703125" bestFit="1" customWidth="1"/>
    <col min="4" max="4" width="13.5703125" customWidth="1"/>
    <col min="5" max="6" width="17.5703125" bestFit="1" customWidth="1"/>
    <col min="7" max="7" width="22.7109375" bestFit="1" customWidth="1"/>
    <col min="8" max="8" width="10.85546875" bestFit="1" customWidth="1"/>
    <col min="11" max="11" width="16" bestFit="1" customWidth="1"/>
    <col min="12" max="12" width="17.5703125" bestFit="1" customWidth="1"/>
    <col min="13" max="13" width="17.7109375" bestFit="1" customWidth="1"/>
    <col min="14" max="14" width="17.28515625" bestFit="1" customWidth="1"/>
    <col min="15" max="15" width="32.140625" customWidth="1"/>
  </cols>
  <sheetData>
    <row r="1" spans="1:15" ht="15.75" thickBot="1" x14ac:dyDescent="0.3">
      <c r="A1" s="59" t="s">
        <v>28</v>
      </c>
      <c r="B1" s="38"/>
      <c r="C1" s="38"/>
      <c r="D1" s="38"/>
      <c r="E1" s="38"/>
      <c r="F1" s="38"/>
      <c r="G1" s="38"/>
      <c r="H1" s="38"/>
      <c r="I1" s="38"/>
      <c r="J1" s="82"/>
      <c r="K1" s="82"/>
      <c r="L1" s="82"/>
      <c r="M1" s="82"/>
      <c r="N1" s="60"/>
    </row>
    <row r="2" spans="1:15" x14ac:dyDescent="0.25">
      <c r="A2" s="56" t="s">
        <v>29</v>
      </c>
      <c r="B2" s="57"/>
      <c r="C2" s="57"/>
      <c r="D2" s="57"/>
      <c r="E2" s="57"/>
      <c r="F2" s="57"/>
      <c r="G2" s="57"/>
      <c r="H2" s="57"/>
      <c r="I2" s="57"/>
      <c r="J2" s="81"/>
      <c r="K2" s="81"/>
      <c r="L2" s="81"/>
      <c r="M2" s="81"/>
      <c r="N2" s="58"/>
    </row>
    <row r="3" spans="1:15" x14ac:dyDescent="0.25">
      <c r="A3" s="61" t="s">
        <v>7</v>
      </c>
      <c r="B3" s="39"/>
      <c r="C3" s="39"/>
      <c r="D3" s="39"/>
      <c r="E3" s="39"/>
      <c r="F3" s="39"/>
      <c r="G3" s="39"/>
      <c r="H3" s="39"/>
      <c r="I3" s="39"/>
      <c r="J3" s="83"/>
      <c r="K3" s="83"/>
      <c r="L3" s="83"/>
      <c r="M3" s="83"/>
      <c r="N3" s="62"/>
    </row>
    <row r="4" spans="1:15" x14ac:dyDescent="0.25">
      <c r="A4" s="106" t="s">
        <v>2</v>
      </c>
      <c r="B4" s="107"/>
      <c r="C4" s="108" t="s">
        <v>22</v>
      </c>
      <c r="D4" s="107"/>
      <c r="E4" s="28" t="s">
        <v>30</v>
      </c>
      <c r="F4" s="4" t="s">
        <v>4</v>
      </c>
      <c r="G4" s="4" t="s">
        <v>6</v>
      </c>
      <c r="H4" s="16" t="s">
        <v>19</v>
      </c>
      <c r="I4" s="84" t="s">
        <v>20</v>
      </c>
      <c r="J4" s="92"/>
      <c r="K4" s="16" t="s">
        <v>18</v>
      </c>
      <c r="L4" s="16" t="s">
        <v>24</v>
      </c>
      <c r="M4" s="16" t="s">
        <v>27</v>
      </c>
      <c r="N4" s="7" t="s">
        <v>21</v>
      </c>
    </row>
    <row r="5" spans="1:15" x14ac:dyDescent="0.25">
      <c r="A5" s="111" t="s">
        <v>36</v>
      </c>
      <c r="B5" s="70"/>
      <c r="C5" s="75">
        <v>27069500</v>
      </c>
      <c r="D5" s="76"/>
      <c r="E5" s="85">
        <f>C5-I9</f>
        <v>9474325</v>
      </c>
      <c r="F5" s="5">
        <f>(N5/$N$10)*100</f>
        <v>25.940828789986288</v>
      </c>
      <c r="G5" s="8" t="s">
        <v>38</v>
      </c>
      <c r="H5" s="11">
        <v>100</v>
      </c>
      <c r="I5" s="47">
        <v>21942042.829999998</v>
      </c>
      <c r="J5" s="47"/>
      <c r="K5" s="9">
        <f>(I5*H5)/100</f>
        <v>21942042.829999998</v>
      </c>
      <c r="L5" s="12">
        <v>2436255000</v>
      </c>
      <c r="M5" s="12">
        <f>K5-(F30+G30)</f>
        <v>-2549660457.1700001</v>
      </c>
      <c r="N5" s="10">
        <f>(M5/$M$10)*$E$5</f>
        <v>7022052.649305338</v>
      </c>
    </row>
    <row r="6" spans="1:15" x14ac:dyDescent="0.25">
      <c r="A6" s="112"/>
      <c r="B6" s="72"/>
      <c r="C6" s="77"/>
      <c r="D6" s="78"/>
      <c r="E6" s="86"/>
      <c r="F6" s="5">
        <f t="shared" ref="F6:F8" si="0">(N6/$N$10)*100</f>
        <v>8.302389375501166</v>
      </c>
      <c r="G6" s="8" t="s">
        <v>39</v>
      </c>
      <c r="H6" s="11">
        <v>85</v>
      </c>
      <c r="I6" s="47">
        <v>14960000</v>
      </c>
      <c r="J6" s="47"/>
      <c r="K6" s="9">
        <f>(I6*C25)/100</f>
        <v>9327560</v>
      </c>
      <c r="L6" s="12">
        <v>7674953.3700000001</v>
      </c>
      <c r="M6" s="12">
        <f t="shared" ref="M6:M9" si="1">K6-(F31+G31)</f>
        <v>-816021495</v>
      </c>
      <c r="N6" s="10">
        <f>(M6/$M$10)*$E$5</f>
        <v>2247415.2920012879</v>
      </c>
    </row>
    <row r="7" spans="1:15" x14ac:dyDescent="0.25">
      <c r="A7" s="112"/>
      <c r="B7" s="72"/>
      <c r="C7" s="77"/>
      <c r="D7" s="78"/>
      <c r="E7" s="86"/>
      <c r="F7" s="5">
        <f t="shared" si="0"/>
        <v>-5.8706172953487831E-2</v>
      </c>
      <c r="G7" s="8" t="s">
        <v>40</v>
      </c>
      <c r="H7" s="11">
        <v>75.650000000000006</v>
      </c>
      <c r="I7" s="47">
        <v>28695164.199999999</v>
      </c>
      <c r="J7" s="47"/>
      <c r="K7" s="9">
        <f>(I7*C26)/100</f>
        <v>21707891.717300002</v>
      </c>
      <c r="L7" s="12">
        <v>13534750</v>
      </c>
      <c r="M7" s="12">
        <f t="shared" si="1"/>
        <v>5770085.7973000016</v>
      </c>
      <c r="N7" s="10">
        <f t="shared" ref="N7:N9" si="2">(M7/$M$10)*$E$5</f>
        <v>-15891.467487644388</v>
      </c>
    </row>
    <row r="8" spans="1:15" x14ac:dyDescent="0.25">
      <c r="A8" s="112"/>
      <c r="B8" s="72"/>
      <c r="C8" s="77"/>
      <c r="D8" s="78"/>
      <c r="E8" s="86"/>
      <c r="F8" s="5">
        <f t="shared" si="0"/>
        <v>0.81548800746603389</v>
      </c>
      <c r="G8" s="8" t="s">
        <v>41</v>
      </c>
      <c r="H8" s="11">
        <v>75</v>
      </c>
      <c r="I8" s="47">
        <v>145778911</v>
      </c>
      <c r="J8" s="47"/>
      <c r="K8" s="9">
        <f>(I8*C27)/100</f>
        <v>109334183.25</v>
      </c>
      <c r="L8" s="12">
        <v>243625500</v>
      </c>
      <c r="M8" s="12">
        <f t="shared" si="1"/>
        <v>-80152316.75</v>
      </c>
      <c r="N8" s="10">
        <f t="shared" si="2"/>
        <v>220748.52618101804</v>
      </c>
      <c r="O8" s="120"/>
    </row>
    <row r="9" spans="1:15" x14ac:dyDescent="0.25">
      <c r="A9" s="112"/>
      <c r="B9" s="72"/>
      <c r="C9" s="77"/>
      <c r="D9" s="78"/>
      <c r="E9" s="86"/>
      <c r="F9" s="5">
        <f>H9</f>
        <v>65</v>
      </c>
      <c r="G9" s="8" t="s">
        <v>43</v>
      </c>
      <c r="H9" s="11">
        <v>65</v>
      </c>
      <c r="I9" s="47">
        <f>(H9*C5)/100</f>
        <v>17595175</v>
      </c>
      <c r="J9" s="47"/>
      <c r="K9" s="9"/>
      <c r="L9" s="12">
        <v>8120850</v>
      </c>
      <c r="M9" s="12">
        <f t="shared" si="1"/>
        <v>0</v>
      </c>
      <c r="N9" s="10">
        <f>I9</f>
        <v>17595175</v>
      </c>
    </row>
    <row r="10" spans="1:15" ht="15.75" thickBot="1" x14ac:dyDescent="0.3">
      <c r="A10" s="50"/>
      <c r="B10" s="113"/>
      <c r="C10" s="104">
        <f>SUM(C5:D7)</f>
        <v>27069500</v>
      </c>
      <c r="D10" s="104"/>
      <c r="E10" s="29"/>
      <c r="F10" s="19">
        <f>SUM(F5:F9)</f>
        <v>100</v>
      </c>
      <c r="G10" s="65"/>
      <c r="H10" s="66"/>
      <c r="I10" s="66"/>
      <c r="J10" s="66"/>
      <c r="K10" s="17">
        <f>SUM(K5:K7)</f>
        <v>52977494.547299996</v>
      </c>
      <c r="L10" s="22"/>
      <c r="M10" s="22">
        <f>SUM(M5:M9)</f>
        <v>-3440064183.1227002</v>
      </c>
      <c r="N10" s="18">
        <f>SUM(N5:N9)</f>
        <v>27069500</v>
      </c>
    </row>
    <row r="11" spans="1:15" x14ac:dyDescent="0.25">
      <c r="A11" s="106" t="s">
        <v>2</v>
      </c>
      <c r="B11" s="107"/>
      <c r="C11" s="108" t="s">
        <v>22</v>
      </c>
      <c r="D11" s="107"/>
      <c r="E11" s="30"/>
      <c r="F11" s="4" t="s">
        <v>4</v>
      </c>
      <c r="G11" s="4" t="s">
        <v>6</v>
      </c>
      <c r="H11" s="16" t="s">
        <v>19</v>
      </c>
      <c r="I11" s="84" t="s">
        <v>20</v>
      </c>
      <c r="J11" s="92"/>
      <c r="K11" s="27" t="s">
        <v>18</v>
      </c>
      <c r="L11" s="16" t="s">
        <v>24</v>
      </c>
      <c r="M11" s="16" t="s">
        <v>27</v>
      </c>
      <c r="N11" s="7" t="s">
        <v>21</v>
      </c>
    </row>
    <row r="12" spans="1:15" x14ac:dyDescent="0.25">
      <c r="A12" s="111" t="s">
        <v>37</v>
      </c>
      <c r="B12" s="70"/>
      <c r="C12" s="75">
        <v>11152634</v>
      </c>
      <c r="D12" s="76"/>
      <c r="E12" s="85">
        <f>C12-I16</f>
        <v>3904537.1634</v>
      </c>
      <c r="F12" s="5">
        <f>(N12/$N$17)*100</f>
        <v>33.120566746795248</v>
      </c>
      <c r="G12" s="8" t="s">
        <v>38</v>
      </c>
      <c r="H12" s="11">
        <v>100</v>
      </c>
      <c r="I12" s="47">
        <v>21942042.829999998</v>
      </c>
      <c r="J12" s="47"/>
      <c r="K12" s="9">
        <f>(I12*C24)/100</f>
        <v>21942042.829999998</v>
      </c>
      <c r="L12" s="12">
        <v>2571602500</v>
      </c>
      <c r="M12" s="12">
        <f>+K12-(E30+G30)</f>
        <v>-2414312957.1700001</v>
      </c>
      <c r="N12" s="10">
        <f>(M12/$M$17)*$E$12</f>
        <v>3693815.5879957806</v>
      </c>
    </row>
    <row r="13" spans="1:15" x14ac:dyDescent="0.25">
      <c r="A13" s="112"/>
      <c r="B13" s="72"/>
      <c r="C13" s="77"/>
      <c r="D13" s="78"/>
      <c r="E13" s="86"/>
      <c r="F13" s="5">
        <f t="shared" ref="F13:F15" si="3">(N13/$N$17)*100</f>
        <v>0.15929076204617018</v>
      </c>
      <c r="G13" s="8" t="s">
        <v>39</v>
      </c>
      <c r="H13" s="11">
        <v>78.84</v>
      </c>
      <c r="I13" s="47">
        <v>14960000</v>
      </c>
      <c r="J13" s="47"/>
      <c r="K13" s="9">
        <f t="shared" ref="K13:K15" si="4">(I13*C25)/100</f>
        <v>9327560</v>
      </c>
      <c r="L13" s="12">
        <v>812085000</v>
      </c>
      <c r="M13" s="12">
        <f t="shared" ref="M13:M15" si="5">+K13-(E31+G31)</f>
        <v>-11611448.370000001</v>
      </c>
      <c r="N13" s="10">
        <f t="shared" ref="N13:N16" si="6">(M13/$M$17)*$E$12</f>
        <v>17765.115686820271</v>
      </c>
    </row>
    <row r="14" spans="1:15" x14ac:dyDescent="0.25">
      <c r="A14" s="112"/>
      <c r="B14" s="72"/>
      <c r="C14" s="77"/>
      <c r="D14" s="78"/>
      <c r="E14" s="86"/>
      <c r="F14" s="5">
        <f t="shared" si="3"/>
        <v>-0.11212261648802914</v>
      </c>
      <c r="G14" s="8" t="s">
        <v>40</v>
      </c>
      <c r="H14" s="11">
        <v>85</v>
      </c>
      <c r="I14" s="47">
        <v>28695164.199999999</v>
      </c>
      <c r="J14" s="47"/>
      <c r="K14" s="9">
        <f t="shared" si="4"/>
        <v>21707891.717300002</v>
      </c>
      <c r="L14" s="12">
        <v>15937805.92</v>
      </c>
      <c r="M14" s="12">
        <f t="shared" si="5"/>
        <v>8173141.7173000015</v>
      </c>
      <c r="N14" s="10">
        <f t="shared" si="6"/>
        <v>-12504.625048133545</v>
      </c>
    </row>
    <row r="15" spans="1:15" x14ac:dyDescent="0.25">
      <c r="A15" s="112"/>
      <c r="B15" s="72"/>
      <c r="C15" s="77"/>
      <c r="D15" s="78"/>
      <c r="E15" s="86"/>
      <c r="F15" s="5">
        <f t="shared" si="3"/>
        <v>1.842265107646611</v>
      </c>
      <c r="G15" s="8" t="s">
        <v>41</v>
      </c>
      <c r="H15" s="11">
        <v>80</v>
      </c>
      <c r="I15" s="47">
        <v>145778911</v>
      </c>
      <c r="J15" s="47"/>
      <c r="K15" s="9">
        <f t="shared" si="4"/>
        <v>109334183.25</v>
      </c>
      <c r="L15" s="12">
        <v>189486500</v>
      </c>
      <c r="M15" s="12">
        <f t="shared" si="5"/>
        <v>-134291316.75</v>
      </c>
      <c r="N15" s="10">
        <f t="shared" si="6"/>
        <v>205461.08476553252</v>
      </c>
    </row>
    <row r="16" spans="1:15" x14ac:dyDescent="0.25">
      <c r="A16" s="112"/>
      <c r="B16" s="72"/>
      <c r="C16" s="79"/>
      <c r="D16" s="80"/>
      <c r="E16" s="87"/>
      <c r="F16" s="5">
        <f>H16</f>
        <v>64.989999999999995</v>
      </c>
      <c r="G16" s="8" t="s">
        <v>43</v>
      </c>
      <c r="H16" s="11">
        <v>64.989999999999995</v>
      </c>
      <c r="I16" s="47">
        <f>(H16*C12)/100</f>
        <v>7248096.8366</v>
      </c>
      <c r="J16" s="47"/>
      <c r="K16" s="9"/>
      <c r="L16" s="12">
        <v>13534750</v>
      </c>
      <c r="M16" s="12">
        <f t="shared" ref="M13:M16" si="7">+K16-(E36+G36)</f>
        <v>0</v>
      </c>
      <c r="N16" s="10">
        <f>I16</f>
        <v>7248096.8366</v>
      </c>
    </row>
    <row r="17" spans="1:14" ht="15.75" thickBot="1" x14ac:dyDescent="0.3">
      <c r="A17" s="50"/>
      <c r="B17" s="113"/>
      <c r="C17" s="114">
        <f>SUM(C12:D12)</f>
        <v>11152634</v>
      </c>
      <c r="D17" s="115"/>
      <c r="E17" s="29"/>
      <c r="F17" s="20">
        <f>SUM(F12:F16)</f>
        <v>100</v>
      </c>
      <c r="G17" s="49"/>
      <c r="H17" s="50"/>
      <c r="I17" s="50"/>
      <c r="J17" s="50"/>
      <c r="K17" s="21">
        <f>SUM(K12:K12)</f>
        <v>21942042.829999998</v>
      </c>
      <c r="L17" s="23"/>
      <c r="M17" s="23">
        <f>SUM(M12:M16)</f>
        <v>-2552042580.5727</v>
      </c>
      <c r="N17" s="18">
        <f>SUM(N12:N16)</f>
        <v>11152634</v>
      </c>
    </row>
    <row r="18" spans="1:14" x14ac:dyDescent="0.25">
      <c r="A18" s="106" t="s">
        <v>2</v>
      </c>
      <c r="B18" s="107"/>
      <c r="C18" s="108" t="s">
        <v>22</v>
      </c>
      <c r="D18" s="107"/>
      <c r="E18" s="30"/>
      <c r="F18" s="24" t="s">
        <v>4</v>
      </c>
      <c r="G18" s="24" t="s">
        <v>6</v>
      </c>
      <c r="H18" s="27" t="s">
        <v>19</v>
      </c>
      <c r="I18" s="84" t="s">
        <v>20</v>
      </c>
      <c r="J18" s="92"/>
      <c r="K18" s="27" t="s">
        <v>18</v>
      </c>
      <c r="L18" s="27" t="s">
        <v>24</v>
      </c>
      <c r="M18" s="27" t="s">
        <v>27</v>
      </c>
      <c r="N18" s="26" t="s">
        <v>21</v>
      </c>
    </row>
    <row r="19" spans="1:14" x14ac:dyDescent="0.25">
      <c r="A19" s="111" t="s">
        <v>42</v>
      </c>
      <c r="B19" s="70"/>
      <c r="C19" s="75">
        <v>22126609.300000001</v>
      </c>
      <c r="D19" s="76"/>
      <c r="E19" s="85">
        <f>C19-I20</f>
        <v>4425321.8599999994</v>
      </c>
      <c r="F19" s="5">
        <f>(N19/$N$21)*100</f>
        <v>19.999999999999996</v>
      </c>
      <c r="G19" s="8" t="s">
        <v>39</v>
      </c>
      <c r="H19" s="11">
        <v>62.35</v>
      </c>
      <c r="I19" s="47">
        <v>14960000</v>
      </c>
      <c r="J19" s="47"/>
      <c r="K19" s="9">
        <f>(I19*C25)/100</f>
        <v>9327560</v>
      </c>
      <c r="L19" s="12">
        <v>13264055</v>
      </c>
      <c r="M19" s="12">
        <f>+K19-(E31+F31)</f>
        <v>-810432393.37</v>
      </c>
      <c r="N19" s="10">
        <f>(M19/$M$21)*$E$19</f>
        <v>4425321.8599999994</v>
      </c>
    </row>
    <row r="20" spans="1:14" x14ac:dyDescent="0.25">
      <c r="A20" s="112"/>
      <c r="B20" s="72"/>
      <c r="C20" s="79"/>
      <c r="D20" s="80"/>
      <c r="E20" s="87"/>
      <c r="F20" s="5">
        <f>H20</f>
        <v>80</v>
      </c>
      <c r="G20" s="8" t="s">
        <v>43</v>
      </c>
      <c r="H20" s="8">
        <v>80</v>
      </c>
      <c r="I20" s="47">
        <f>(H20*C19)/100</f>
        <v>17701287.440000001</v>
      </c>
      <c r="J20" s="47"/>
      <c r="K20" s="9"/>
      <c r="L20" s="12">
        <v>18948650</v>
      </c>
      <c r="M20" s="12">
        <f>+K20-(E36+F36)</f>
        <v>0</v>
      </c>
      <c r="N20" s="10">
        <f>I20</f>
        <v>17701287.440000001</v>
      </c>
    </row>
    <row r="21" spans="1:14" ht="15.75" thickBot="1" x14ac:dyDescent="0.3">
      <c r="A21" s="50"/>
      <c r="B21" s="113"/>
      <c r="C21" s="104">
        <f>SUM(C19:D19)</f>
        <v>22126609.300000001</v>
      </c>
      <c r="D21" s="104"/>
      <c r="E21" s="29"/>
      <c r="F21" s="20">
        <f>SUM(F19:F20)</f>
        <v>100</v>
      </c>
      <c r="G21" s="49"/>
      <c r="H21" s="50"/>
      <c r="I21" s="50"/>
      <c r="J21" s="50"/>
      <c r="K21" s="21">
        <f>SUM(K19:K19)</f>
        <v>9327560</v>
      </c>
      <c r="L21" s="23"/>
      <c r="M21" s="23">
        <f>SUM(M19:M20)</f>
        <v>-810432393.37</v>
      </c>
      <c r="N21" s="18">
        <f>SUM(N19:N20)</f>
        <v>22126609.300000001</v>
      </c>
    </row>
    <row r="23" spans="1:14" x14ac:dyDescent="0.25">
      <c r="A23" s="97" t="s">
        <v>26</v>
      </c>
      <c r="B23" s="98"/>
      <c r="C23" s="99"/>
    </row>
    <row r="24" spans="1:14" x14ac:dyDescent="0.25">
      <c r="A24" s="96" t="s">
        <v>38</v>
      </c>
      <c r="B24" s="96"/>
      <c r="C24" s="32">
        <v>100</v>
      </c>
    </row>
    <row r="25" spans="1:14" x14ac:dyDescent="0.25">
      <c r="A25" s="124" t="s">
        <v>39</v>
      </c>
      <c r="B25" s="125"/>
      <c r="C25" s="32">
        <v>62.35</v>
      </c>
    </row>
    <row r="26" spans="1:14" x14ac:dyDescent="0.25">
      <c r="A26" s="124" t="s">
        <v>40</v>
      </c>
      <c r="B26" s="125"/>
      <c r="C26" s="32">
        <v>75.650000000000006</v>
      </c>
    </row>
    <row r="27" spans="1:14" x14ac:dyDescent="0.25">
      <c r="A27" s="124" t="s">
        <v>41</v>
      </c>
      <c r="B27" s="125"/>
      <c r="C27" s="32">
        <v>75</v>
      </c>
    </row>
    <row r="29" spans="1:14" x14ac:dyDescent="0.25">
      <c r="A29" s="95" t="s">
        <v>25</v>
      </c>
      <c r="B29" s="95"/>
      <c r="C29" s="95"/>
      <c r="D29" s="95"/>
      <c r="E29" s="35" t="s">
        <v>36</v>
      </c>
      <c r="F29" s="35" t="s">
        <v>37</v>
      </c>
      <c r="G29" s="33" t="s">
        <v>42</v>
      </c>
    </row>
    <row r="30" spans="1:14" x14ac:dyDescent="0.25">
      <c r="A30" s="8" t="s">
        <v>38</v>
      </c>
      <c r="B30" s="94">
        <f>L5+L12</f>
        <v>5007857500</v>
      </c>
      <c r="C30" s="94"/>
      <c r="D30" s="94"/>
      <c r="E30" s="12">
        <f>L5</f>
        <v>2436255000</v>
      </c>
      <c r="F30" s="31">
        <f>L12</f>
        <v>2571602500</v>
      </c>
      <c r="G30" s="31">
        <f>0</f>
        <v>0</v>
      </c>
    </row>
    <row r="31" spans="1:14" x14ac:dyDescent="0.25">
      <c r="A31" s="8" t="s">
        <v>39</v>
      </c>
      <c r="B31" s="94">
        <f>+L6+L13+L19</f>
        <v>833024008.37</v>
      </c>
      <c r="C31" s="94"/>
      <c r="D31" s="94"/>
      <c r="E31" s="12">
        <f>L6</f>
        <v>7674953.3700000001</v>
      </c>
      <c r="F31" s="31">
        <f>L13</f>
        <v>812085000</v>
      </c>
      <c r="G31" s="31">
        <f>L19</f>
        <v>13264055</v>
      </c>
    </row>
    <row r="32" spans="1:14" x14ac:dyDescent="0.25">
      <c r="A32" s="8" t="s">
        <v>40</v>
      </c>
      <c r="B32" s="94">
        <f>+L7+L14</f>
        <v>29472555.920000002</v>
      </c>
      <c r="C32" s="94"/>
      <c r="D32" s="94"/>
      <c r="E32" s="12">
        <f>L7</f>
        <v>13534750</v>
      </c>
      <c r="F32" s="34">
        <f>L14</f>
        <v>15937805.92</v>
      </c>
      <c r="G32" s="31">
        <f>0</f>
        <v>0</v>
      </c>
    </row>
    <row r="33" spans="1:7" x14ac:dyDescent="0.25">
      <c r="A33" s="8" t="s">
        <v>41</v>
      </c>
      <c r="B33" s="94">
        <f>+L8+L15</f>
        <v>433112000</v>
      </c>
      <c r="C33" s="94"/>
      <c r="D33" s="94"/>
      <c r="E33" s="12">
        <f>L8</f>
        <v>243625500</v>
      </c>
      <c r="F33" s="34">
        <f>L15</f>
        <v>189486500</v>
      </c>
      <c r="G33" s="36">
        <f>0</f>
        <v>0</v>
      </c>
    </row>
  </sheetData>
  <mergeCells count="49">
    <mergeCell ref="A25:B25"/>
    <mergeCell ref="A26:B26"/>
    <mergeCell ref="A27:B27"/>
    <mergeCell ref="B33:D33"/>
    <mergeCell ref="I20:J20"/>
    <mergeCell ref="I13:J13"/>
    <mergeCell ref="I16:J16"/>
    <mergeCell ref="I9:J9"/>
    <mergeCell ref="C5:D9"/>
    <mergeCell ref="E5:E9"/>
    <mergeCell ref="C12:D16"/>
    <mergeCell ref="E12:E16"/>
    <mergeCell ref="C19:D20"/>
    <mergeCell ref="E19:E20"/>
    <mergeCell ref="C10:D10"/>
    <mergeCell ref="G10:J10"/>
    <mergeCell ref="A2:N2"/>
    <mergeCell ref="A1:N1"/>
    <mergeCell ref="A3:N3"/>
    <mergeCell ref="A4:B4"/>
    <mergeCell ref="C4:D4"/>
    <mergeCell ref="I4:J4"/>
    <mergeCell ref="I5:J5"/>
    <mergeCell ref="I6:J6"/>
    <mergeCell ref="I7:J7"/>
    <mergeCell ref="I8:J8"/>
    <mergeCell ref="I18:J18"/>
    <mergeCell ref="A11:B11"/>
    <mergeCell ref="C11:D11"/>
    <mergeCell ref="I11:J11"/>
    <mergeCell ref="I12:J12"/>
    <mergeCell ref="I14:J14"/>
    <mergeCell ref="I15:J15"/>
    <mergeCell ref="B32:D32"/>
    <mergeCell ref="A5:B10"/>
    <mergeCell ref="A12:B17"/>
    <mergeCell ref="A19:B21"/>
    <mergeCell ref="I19:J19"/>
    <mergeCell ref="C21:D21"/>
    <mergeCell ref="G21:J21"/>
    <mergeCell ref="B31:D31"/>
    <mergeCell ref="C17:D17"/>
    <mergeCell ref="G17:J17"/>
    <mergeCell ref="A29:D29"/>
    <mergeCell ref="B30:D30"/>
    <mergeCell ref="A23:C23"/>
    <mergeCell ref="A24:B24"/>
    <mergeCell ref="A18:B18"/>
    <mergeCell ref="C18:D18"/>
  </mergeCells>
  <pageMargins left="0.7" right="0.7" top="0.75" bottom="0.75" header="0.3" footer="0.3"/>
  <pageSetup orientation="portrait" r:id="rId1"/>
  <ignoredErrors>
    <ignoredError sqref="G31 K6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Caso 1</vt:lpstr>
      <vt:lpstr>Caso 2</vt:lpstr>
      <vt:lpstr>Caso 3</vt:lpstr>
      <vt:lpstr>Caso 4</vt:lpstr>
      <vt:lpstr>Caso 5</vt:lpstr>
      <vt:lpstr>Caso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2016-08-18T15:36:24Z</dcterms:modified>
</cp:coreProperties>
</file>