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s" sheetId="1" r:id="rId4"/>
    <sheet state="visible" name="Production cost and Gross profi" sheetId="2" r:id="rId5"/>
    <sheet state="visible" name="Advertising Analysis" sheetId="3" r:id="rId6"/>
  </sheets>
  <definedNames/>
  <calcPr/>
</workbook>
</file>

<file path=xl/sharedStrings.xml><?xml version="1.0" encoding="utf-8"?>
<sst xmlns="http://schemas.openxmlformats.org/spreadsheetml/2006/main" count="110" uniqueCount="55">
  <si>
    <t>Number total of towers</t>
  </si>
  <si>
    <t>Sale cost</t>
  </si>
  <si>
    <t>Inflation 5y mean rate</t>
  </si>
  <si>
    <t>https://tradingeconomics.com/finland/inflation-cpi</t>
  </si>
  <si>
    <t>Advertising 5y average growth</t>
  </si>
  <si>
    <t>Units</t>
  </si>
  <si>
    <t>Price</t>
  </si>
  <si>
    <t>Total revenue for sales</t>
  </si>
  <si>
    <t>Plans units</t>
  </si>
  <si>
    <t>Classic</t>
  </si>
  <si>
    <t>Silver</t>
  </si>
  <si>
    <t>Gold</t>
  </si>
  <si>
    <t>Plans revenue</t>
  </si>
  <si>
    <t>Total revenue for plans</t>
  </si>
  <si>
    <t>Popular</t>
  </si>
  <si>
    <t>Regular</t>
  </si>
  <si>
    <t>Publicity</t>
  </si>
  <si>
    <t>TOTAL</t>
  </si>
  <si>
    <t>Minutes month (15 hours pre day)</t>
  </si>
  <si>
    <t>Available towers</t>
  </si>
  <si>
    <t>seconds</t>
  </si>
  <si>
    <t>Popular towers</t>
  </si>
  <si>
    <t># 30 seconds video pre day</t>
  </si>
  <si>
    <t>Regular towers</t>
  </si>
  <si>
    <t># Average of people</t>
  </si>
  <si>
    <t>Visualizations pre day</t>
  </si>
  <si>
    <t>Available towers cumulaetd</t>
  </si>
  <si>
    <t>Number of possible monthly visualizations</t>
  </si>
  <si>
    <t>Popular location</t>
  </si>
  <si>
    <t>Visualizations</t>
  </si>
  <si>
    <t>Price per month</t>
  </si>
  <si>
    <t>Price per view</t>
  </si>
  <si>
    <t>Price por month</t>
  </si>
  <si>
    <t># total visualization</t>
  </si>
  <si>
    <t>%Occupation</t>
  </si>
  <si>
    <t>Cost</t>
  </si>
  <si>
    <t>Revenue</t>
  </si>
  <si>
    <t>Total Popular Ads Revenue</t>
  </si>
  <si>
    <t>Total Regular Ads Revenue</t>
  </si>
  <si>
    <t>Total revenue</t>
  </si>
  <si>
    <t>Production Cost pre tower</t>
  </si>
  <si>
    <t>Anual costs</t>
  </si>
  <si>
    <t>Maintenance</t>
  </si>
  <si>
    <t>Optimization</t>
  </si>
  <si>
    <t>*Standar pre tower</t>
  </si>
  <si>
    <t>Data analysis</t>
  </si>
  <si>
    <t>Advertysing</t>
  </si>
  <si>
    <t>Smart turn off</t>
  </si>
  <si>
    <t>Production cost</t>
  </si>
  <si>
    <t>Gross Profit tower</t>
  </si>
  <si>
    <t>Total plan costs</t>
  </si>
  <si>
    <t>Gross profit plans</t>
  </si>
  <si>
    <t>Total Gross profit</t>
  </si>
  <si>
    <t>Revenues</t>
  </si>
  <si>
    <t>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</si>
</sst>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€-1]"/>
  </numFmts>
  <fonts count="4">
    <font>
      <sz val="10.0"/>
      <color rgb="FF000000"/>
      <name val="Arial"/>
    </font>
    <font>
      <color theme="1"/>
      <name val="Arial"/>
    </font>
    <font>
      <u/>
      <color rgb="FF1155CC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9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114300</xdr:rowOff>
    </xdr:from>
    <xdr:ext cx="4410075" cy="32956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0</xdr:row>
      <xdr:rowOff>0</xdr:rowOff>
    </xdr:from>
    <xdr:ext cx="3457575" cy="54102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dingeconomics.com/finland/inflation-cp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8" max="8" width="19.0"/>
    <col customWidth="1" min="9" max="9" width="19.43"/>
    <col customWidth="1" min="10" max="10" width="21.0"/>
    <col customWidth="1" min="11" max="11" width="29.71"/>
  </cols>
  <sheetData>
    <row r="2">
      <c r="B2" s="1" t="s">
        <v>0</v>
      </c>
      <c r="C2" s="1">
        <v>198.0</v>
      </c>
    </row>
    <row r="3">
      <c r="B3" s="1" t="s">
        <v>1</v>
      </c>
      <c r="C3" s="2">
        <v>40000.0</v>
      </c>
    </row>
    <row r="4">
      <c r="B4" s="1" t="s">
        <v>2</v>
      </c>
      <c r="C4" s="3">
        <v>0.007</v>
      </c>
      <c r="D4" s="4" t="s">
        <v>3</v>
      </c>
    </row>
    <row r="5">
      <c r="B5" s="1" t="s">
        <v>4</v>
      </c>
      <c r="C5" s="3">
        <f>'Advertising Analysis'!H16</f>
        <v>0.08444742619</v>
      </c>
      <c r="D5" s="1"/>
      <c r="E5" s="1"/>
      <c r="F5" s="1"/>
      <c r="G5" s="1"/>
      <c r="H5" s="1"/>
    </row>
    <row r="6">
      <c r="C6" s="1"/>
      <c r="D6" s="1"/>
      <c r="E6" s="1"/>
      <c r="F6" s="1"/>
      <c r="G6" s="1"/>
      <c r="H6" s="1"/>
    </row>
    <row r="7">
      <c r="C7" s="1">
        <v>2020.0</v>
      </c>
      <c r="D7" s="1">
        <v>2021.0</v>
      </c>
      <c r="E7" s="1">
        <v>2022.0</v>
      </c>
      <c r="F7" s="1">
        <v>2023.0</v>
      </c>
      <c r="G7" s="1">
        <v>2024.0</v>
      </c>
      <c r="H7" s="1">
        <v>2025.0</v>
      </c>
    </row>
    <row r="8">
      <c r="B8" s="1" t="s">
        <v>5</v>
      </c>
      <c r="C8" s="5">
        <f>10</f>
        <v>10</v>
      </c>
      <c r="D8" s="5">
        <f>30</f>
        <v>30</v>
      </c>
      <c r="E8" s="1">
        <v>40.0</v>
      </c>
      <c r="F8" s="1">
        <v>50.0</v>
      </c>
      <c r="G8" s="1">
        <v>60.0</v>
      </c>
      <c r="H8" s="1">
        <v>8.0</v>
      </c>
    </row>
    <row r="9">
      <c r="B9" s="1" t="s">
        <v>6</v>
      </c>
      <c r="C9" s="6">
        <f>C3</f>
        <v>40000</v>
      </c>
      <c r="D9" s="6">
        <f t="shared" ref="D9:H9" si="1">C9*(1+$C$4)</f>
        <v>40280</v>
      </c>
      <c r="E9" s="6">
        <f t="shared" si="1"/>
        <v>40561.96</v>
      </c>
      <c r="F9" s="6">
        <f t="shared" si="1"/>
        <v>40845.89372</v>
      </c>
      <c r="G9" s="6">
        <f t="shared" si="1"/>
        <v>41131.81498</v>
      </c>
      <c r="H9" s="6">
        <f t="shared" si="1"/>
        <v>41419.73768</v>
      </c>
    </row>
    <row r="10">
      <c r="B10" s="1" t="s">
        <v>7</v>
      </c>
      <c r="C10" s="6">
        <f t="shared" ref="C10:H10" si="2">C8*C9</f>
        <v>400000</v>
      </c>
      <c r="D10" s="6">
        <f t="shared" si="2"/>
        <v>1208400</v>
      </c>
      <c r="E10" s="6">
        <f t="shared" si="2"/>
        <v>1622478.4</v>
      </c>
      <c r="F10" s="6">
        <f t="shared" si="2"/>
        <v>2042294.686</v>
      </c>
      <c r="G10" s="6">
        <f t="shared" si="2"/>
        <v>2467908.899</v>
      </c>
      <c r="H10" s="6">
        <f t="shared" si="2"/>
        <v>331357.9014</v>
      </c>
      <c r="I10" s="6">
        <f>SUM(C10:H10)</f>
        <v>8072439.886</v>
      </c>
    </row>
    <row r="12">
      <c r="B12" s="1" t="s">
        <v>8</v>
      </c>
      <c r="C12" s="1">
        <v>2020.0</v>
      </c>
      <c r="D12" s="1">
        <v>2021.0</v>
      </c>
      <c r="E12" s="1">
        <v>2022.0</v>
      </c>
      <c r="F12" s="1">
        <v>2023.0</v>
      </c>
      <c r="G12" s="1">
        <v>2024.0</v>
      </c>
      <c r="H12" s="1">
        <v>2025.0</v>
      </c>
    </row>
    <row r="13">
      <c r="A13" s="7">
        <v>0.2</v>
      </c>
      <c r="B13" s="1" t="s">
        <v>9</v>
      </c>
      <c r="C13" s="5">
        <f t="shared" ref="C13:G13" si="3">C$8*$A13</f>
        <v>2</v>
      </c>
      <c r="D13" s="5">
        <f t="shared" si="3"/>
        <v>6</v>
      </c>
      <c r="E13" s="5">
        <f t="shared" si="3"/>
        <v>8</v>
      </c>
      <c r="F13" s="5">
        <f t="shared" si="3"/>
        <v>10</v>
      </c>
      <c r="G13" s="5">
        <f t="shared" si="3"/>
        <v>12</v>
      </c>
      <c r="H13" s="1">
        <v>2.0</v>
      </c>
      <c r="I13" s="5">
        <f t="shared" ref="I13:I16" si="5">SUM(C13:H13)</f>
        <v>40</v>
      </c>
    </row>
    <row r="14">
      <c r="A14" s="7">
        <v>0.3</v>
      </c>
      <c r="B14" s="1" t="s">
        <v>10</v>
      </c>
      <c r="C14" s="5">
        <f t="shared" ref="C14:G14" si="4">C$8*$A14</f>
        <v>3</v>
      </c>
      <c r="D14" s="5">
        <f t="shared" si="4"/>
        <v>9</v>
      </c>
      <c r="E14" s="5">
        <f t="shared" si="4"/>
        <v>12</v>
      </c>
      <c r="F14" s="5">
        <f t="shared" si="4"/>
        <v>15</v>
      </c>
      <c r="G14" s="5">
        <f t="shared" si="4"/>
        <v>18</v>
      </c>
      <c r="H14" s="1">
        <v>2.0</v>
      </c>
      <c r="I14" s="5">
        <f t="shared" si="5"/>
        <v>59</v>
      </c>
    </row>
    <row r="15">
      <c r="A15" s="7">
        <v>0.5</v>
      </c>
      <c r="B15" s="1" t="s">
        <v>11</v>
      </c>
      <c r="C15" s="5">
        <f t="shared" ref="C15:H15" si="6">C$8*$A15</f>
        <v>5</v>
      </c>
      <c r="D15" s="5">
        <f t="shared" si="6"/>
        <v>15</v>
      </c>
      <c r="E15" s="5">
        <f t="shared" si="6"/>
        <v>20</v>
      </c>
      <c r="F15" s="5">
        <f t="shared" si="6"/>
        <v>25</v>
      </c>
      <c r="G15" s="5">
        <f t="shared" si="6"/>
        <v>30</v>
      </c>
      <c r="H15" s="5">
        <f t="shared" si="6"/>
        <v>4</v>
      </c>
      <c r="I15" s="5">
        <f t="shared" si="5"/>
        <v>99</v>
      </c>
    </row>
    <row r="16">
      <c r="C16" s="5">
        <f t="shared" ref="C16:H16" si="7">SUM(C13:C15)</f>
        <v>10</v>
      </c>
      <c r="D16" s="5">
        <f t="shared" si="7"/>
        <v>30</v>
      </c>
      <c r="E16" s="5">
        <f t="shared" si="7"/>
        <v>40</v>
      </c>
      <c r="F16" s="5">
        <f t="shared" si="7"/>
        <v>50</v>
      </c>
      <c r="G16" s="5">
        <f t="shared" si="7"/>
        <v>60</v>
      </c>
      <c r="H16" s="5">
        <f t="shared" si="7"/>
        <v>8</v>
      </c>
      <c r="I16" s="5">
        <f t="shared" si="5"/>
        <v>198</v>
      </c>
    </row>
    <row r="18">
      <c r="B18" s="1" t="s">
        <v>12</v>
      </c>
      <c r="C18" s="1">
        <v>2020.0</v>
      </c>
      <c r="D18" s="1">
        <v>2021.0</v>
      </c>
      <c r="E18" s="1">
        <v>2022.0</v>
      </c>
      <c r="F18" s="1">
        <v>2023.0</v>
      </c>
      <c r="G18" s="1">
        <v>2024.0</v>
      </c>
      <c r="H18" s="1">
        <v>2025.0</v>
      </c>
    </row>
    <row r="19">
      <c r="A19" s="2">
        <f>900/2</f>
        <v>450</v>
      </c>
      <c r="B19" s="1" t="s">
        <v>9</v>
      </c>
      <c r="C19" s="6">
        <f t="shared" ref="C19:H19" si="8">C$13*$A19*12</f>
        <v>10800</v>
      </c>
      <c r="D19" s="6">
        <f t="shared" si="8"/>
        <v>32400</v>
      </c>
      <c r="E19" s="6">
        <f t="shared" si="8"/>
        <v>43200</v>
      </c>
      <c r="F19" s="6">
        <f t="shared" si="8"/>
        <v>54000</v>
      </c>
      <c r="G19" s="6">
        <f t="shared" si="8"/>
        <v>64800</v>
      </c>
      <c r="H19" s="6">
        <f t="shared" si="8"/>
        <v>10800</v>
      </c>
      <c r="I19" s="6">
        <f t="shared" ref="I19:I21" si="10">I13*$A19</f>
        <v>18000</v>
      </c>
    </row>
    <row r="20">
      <c r="A20" s="2">
        <f>1800/2</f>
        <v>900</v>
      </c>
      <c r="B20" s="1" t="s">
        <v>10</v>
      </c>
      <c r="C20" s="6">
        <f t="shared" ref="C20:H20" si="9">C$13*$A20*12</f>
        <v>21600</v>
      </c>
      <c r="D20" s="6">
        <f t="shared" si="9"/>
        <v>64800</v>
      </c>
      <c r="E20" s="6">
        <f t="shared" si="9"/>
        <v>86400</v>
      </c>
      <c r="F20" s="6">
        <f t="shared" si="9"/>
        <v>108000</v>
      </c>
      <c r="G20" s="6">
        <f t="shared" si="9"/>
        <v>129600</v>
      </c>
      <c r="H20" s="6">
        <f t="shared" si="9"/>
        <v>21600</v>
      </c>
      <c r="I20" s="6">
        <f t="shared" si="10"/>
        <v>53100</v>
      </c>
    </row>
    <row r="21">
      <c r="A21" s="2">
        <v>6000.0</v>
      </c>
      <c r="B21" s="1" t="s">
        <v>11</v>
      </c>
      <c r="C21" s="6">
        <f t="shared" ref="C21:H21" si="11">C$13*$A21*12</f>
        <v>144000</v>
      </c>
      <c r="D21" s="6">
        <f t="shared" si="11"/>
        <v>432000</v>
      </c>
      <c r="E21" s="6">
        <f t="shared" si="11"/>
        <v>576000</v>
      </c>
      <c r="F21" s="6">
        <f t="shared" si="11"/>
        <v>720000</v>
      </c>
      <c r="G21" s="6">
        <f t="shared" si="11"/>
        <v>864000</v>
      </c>
      <c r="H21" s="6">
        <f t="shared" si="11"/>
        <v>144000</v>
      </c>
      <c r="I21" s="6">
        <f t="shared" si="10"/>
        <v>594000</v>
      </c>
    </row>
    <row r="22">
      <c r="B22" s="1" t="s">
        <v>13</v>
      </c>
      <c r="C22" s="6">
        <f t="shared" ref="C22:H22" si="12">SUM(C19:C21)</f>
        <v>176400</v>
      </c>
      <c r="D22" s="6">
        <f t="shared" si="12"/>
        <v>529200</v>
      </c>
      <c r="E22" s="6">
        <f t="shared" si="12"/>
        <v>705600</v>
      </c>
      <c r="F22" s="6">
        <f t="shared" si="12"/>
        <v>882000</v>
      </c>
      <c r="G22" s="6">
        <f t="shared" si="12"/>
        <v>1058400</v>
      </c>
      <c r="H22" s="6">
        <f t="shared" si="12"/>
        <v>176400</v>
      </c>
      <c r="I22" s="6">
        <f>SUM(C22:H22)</f>
        <v>3528000</v>
      </c>
    </row>
    <row r="24">
      <c r="L24" s="1" t="s">
        <v>14</v>
      </c>
      <c r="M24" s="1" t="s">
        <v>15</v>
      </c>
    </row>
    <row r="25">
      <c r="B25" s="1" t="s">
        <v>16</v>
      </c>
      <c r="C25" s="1">
        <v>2020.0</v>
      </c>
      <c r="D25" s="1">
        <v>2021.0</v>
      </c>
      <c r="E25" s="1">
        <v>2022.0</v>
      </c>
      <c r="F25" s="1">
        <v>2023.0</v>
      </c>
      <c r="G25" s="1">
        <v>2024.0</v>
      </c>
      <c r="H25" s="1">
        <v>2025.0</v>
      </c>
      <c r="I25" s="1" t="s">
        <v>17</v>
      </c>
      <c r="K25" s="1" t="s">
        <v>18</v>
      </c>
      <c r="L25" s="8">
        <f t="shared" ref="L25:M25" si="13">15*30*60</f>
        <v>27000</v>
      </c>
      <c r="M25" s="8">
        <f t="shared" si="13"/>
        <v>27000</v>
      </c>
    </row>
    <row r="26">
      <c r="B26" s="1" t="s">
        <v>19</v>
      </c>
      <c r="C26" s="5">
        <f>C8-C15</f>
        <v>5</v>
      </c>
      <c r="D26" s="5">
        <f>(D8-D15)+C26</f>
        <v>20</v>
      </c>
      <c r="E26" s="5">
        <f t="shared" ref="E26:H26" si="14">E8-E15</f>
        <v>20</v>
      </c>
      <c r="F26" s="5">
        <f t="shared" si="14"/>
        <v>25</v>
      </c>
      <c r="G26" s="5">
        <f t="shared" si="14"/>
        <v>30</v>
      </c>
      <c r="H26" s="5">
        <f t="shared" si="14"/>
        <v>4</v>
      </c>
      <c r="I26" s="5">
        <f>SUM(C26:H26)</f>
        <v>104</v>
      </c>
      <c r="K26" s="1" t="s">
        <v>20</v>
      </c>
      <c r="L26" s="8">
        <f t="shared" ref="L26:M26" si="15">L25*60</f>
        <v>1620000</v>
      </c>
      <c r="M26" s="8">
        <f t="shared" si="15"/>
        <v>1620000</v>
      </c>
    </row>
    <row r="27">
      <c r="B27" s="1" t="s">
        <v>21</v>
      </c>
      <c r="C27" s="8">
        <f t="shared" ref="C27:I27" si="16">ROUNDUP(C$26/2)</f>
        <v>3</v>
      </c>
      <c r="D27" s="8">
        <f t="shared" si="16"/>
        <v>10</v>
      </c>
      <c r="E27" s="8">
        <f t="shared" si="16"/>
        <v>10</v>
      </c>
      <c r="F27" s="8">
        <f t="shared" si="16"/>
        <v>13</v>
      </c>
      <c r="G27" s="8">
        <f t="shared" si="16"/>
        <v>15</v>
      </c>
      <c r="H27" s="8">
        <f t="shared" si="16"/>
        <v>2</v>
      </c>
      <c r="I27" s="8">
        <f t="shared" si="16"/>
        <v>52</v>
      </c>
      <c r="K27" s="1" t="s">
        <v>22</v>
      </c>
      <c r="L27" s="8">
        <f t="shared" ref="L27:M27" si="17">L26/30</f>
        <v>54000</v>
      </c>
      <c r="M27" s="8">
        <f t="shared" si="17"/>
        <v>54000</v>
      </c>
    </row>
    <row r="28">
      <c r="B28" s="1" t="s">
        <v>23</v>
      </c>
      <c r="C28" s="8">
        <f t="shared" ref="C28:I28" si="18">ROUNDDOWN(C$26/2)</f>
        <v>2</v>
      </c>
      <c r="D28" s="8">
        <f t="shared" si="18"/>
        <v>10</v>
      </c>
      <c r="E28" s="8">
        <f t="shared" si="18"/>
        <v>10</v>
      </c>
      <c r="F28" s="8">
        <f t="shared" si="18"/>
        <v>12</v>
      </c>
      <c r="G28" s="8">
        <f t="shared" si="18"/>
        <v>15</v>
      </c>
      <c r="H28" s="8">
        <f t="shared" si="18"/>
        <v>2</v>
      </c>
      <c r="I28" s="8">
        <f t="shared" si="18"/>
        <v>52</v>
      </c>
      <c r="K28" s="1" t="s">
        <v>24</v>
      </c>
      <c r="L28" s="9">
        <v>5000.0</v>
      </c>
      <c r="M28" s="9">
        <v>3000.0</v>
      </c>
    </row>
    <row r="29">
      <c r="B29" s="1"/>
      <c r="K29" s="1" t="s">
        <v>25</v>
      </c>
      <c r="L29" s="8">
        <f t="shared" ref="L29:M29" si="19">L27*L28</f>
        <v>270000000</v>
      </c>
      <c r="M29" s="8">
        <f t="shared" si="19"/>
        <v>162000000</v>
      </c>
    </row>
    <row r="30">
      <c r="B30" s="1" t="s">
        <v>26</v>
      </c>
    </row>
    <row r="31">
      <c r="B31" s="1" t="s">
        <v>21</v>
      </c>
      <c r="C31" s="8">
        <f t="shared" ref="C31:C32" si="21">C27</f>
        <v>3</v>
      </c>
      <c r="D31" s="8">
        <f t="shared" ref="D31:H31" si="20">C31+D27</f>
        <v>13</v>
      </c>
      <c r="E31" s="8">
        <f t="shared" si="20"/>
        <v>23</v>
      </c>
      <c r="F31" s="8">
        <f t="shared" si="20"/>
        <v>36</v>
      </c>
      <c r="G31" s="8">
        <f t="shared" si="20"/>
        <v>51</v>
      </c>
      <c r="H31" s="8">
        <f t="shared" si="20"/>
        <v>53</v>
      </c>
      <c r="I31" s="8"/>
    </row>
    <row r="32">
      <c r="B32" s="1" t="s">
        <v>23</v>
      </c>
      <c r="C32" s="8">
        <f t="shared" si="21"/>
        <v>2</v>
      </c>
      <c r="D32" s="8">
        <f t="shared" ref="D32:H32" si="22">C32+D28</f>
        <v>12</v>
      </c>
      <c r="E32" s="8">
        <f t="shared" si="22"/>
        <v>22</v>
      </c>
      <c r="F32" s="8">
        <f t="shared" si="22"/>
        <v>34</v>
      </c>
      <c r="G32" s="8">
        <f t="shared" si="22"/>
        <v>49</v>
      </c>
      <c r="H32" s="8">
        <f t="shared" si="22"/>
        <v>51</v>
      </c>
      <c r="I32" s="8"/>
    </row>
    <row r="33">
      <c r="B33" s="1"/>
      <c r="C33" s="1"/>
      <c r="D33" s="1"/>
      <c r="E33" s="1"/>
      <c r="F33" s="1"/>
      <c r="G33" s="1"/>
      <c r="H33" s="1"/>
    </row>
    <row r="34">
      <c r="B34" s="1" t="s">
        <v>27</v>
      </c>
      <c r="C34" s="1">
        <v>2020.0</v>
      </c>
      <c r="D34" s="1">
        <v>2021.0</v>
      </c>
      <c r="E34" s="1">
        <v>2022.0</v>
      </c>
      <c r="F34" s="1">
        <v>2023.0</v>
      </c>
      <c r="G34" s="1">
        <v>2024.0</v>
      </c>
      <c r="H34" s="1">
        <v>2025.0</v>
      </c>
      <c r="I34" s="1" t="s">
        <v>17</v>
      </c>
    </row>
    <row r="35">
      <c r="B35" s="1" t="s">
        <v>14</v>
      </c>
      <c r="C35" s="8">
        <f t="shared" ref="C35:H35" si="23">C31*$L29</f>
        <v>810000000</v>
      </c>
      <c r="D35" s="8">
        <f t="shared" si="23"/>
        <v>3510000000</v>
      </c>
      <c r="E35" s="8">
        <f t="shared" si="23"/>
        <v>6210000000</v>
      </c>
      <c r="F35" s="8">
        <f t="shared" si="23"/>
        <v>9720000000</v>
      </c>
      <c r="G35" s="8">
        <f t="shared" si="23"/>
        <v>13770000000</v>
      </c>
      <c r="H35" s="8">
        <f t="shared" si="23"/>
        <v>14310000000</v>
      </c>
      <c r="I35" s="8">
        <f>I27*$L29</f>
        <v>14040000000</v>
      </c>
      <c r="J35" s="8"/>
    </row>
    <row r="36">
      <c r="B36" s="1" t="s">
        <v>15</v>
      </c>
      <c r="C36" s="8">
        <f t="shared" ref="C36:H36" si="24">C32*$M$29</f>
        <v>324000000</v>
      </c>
      <c r="D36" s="8">
        <f t="shared" si="24"/>
        <v>1944000000</v>
      </c>
      <c r="E36" s="8">
        <f t="shared" si="24"/>
        <v>3564000000</v>
      </c>
      <c r="F36" s="8">
        <f t="shared" si="24"/>
        <v>5508000000</v>
      </c>
      <c r="G36" s="8">
        <f t="shared" si="24"/>
        <v>7938000000</v>
      </c>
      <c r="H36" s="8">
        <f t="shared" si="24"/>
        <v>8262000000</v>
      </c>
      <c r="I36" s="8">
        <f>I28*$M$29</f>
        <v>8424000000</v>
      </c>
    </row>
    <row r="37">
      <c r="B37" s="1"/>
      <c r="G37" s="1"/>
    </row>
    <row r="38">
      <c r="B38" s="1" t="s">
        <v>28</v>
      </c>
      <c r="G38" s="1" t="s">
        <v>15</v>
      </c>
    </row>
    <row r="39">
      <c r="B39" s="1" t="s">
        <v>29</v>
      </c>
      <c r="C39" s="1" t="s">
        <v>30</v>
      </c>
      <c r="D39" s="1" t="s">
        <v>31</v>
      </c>
      <c r="G39" s="1" t="s">
        <v>29</v>
      </c>
      <c r="H39" s="1" t="s">
        <v>32</v>
      </c>
      <c r="I39" s="1" t="s">
        <v>31</v>
      </c>
    </row>
    <row r="40">
      <c r="B40" s="9">
        <v>10000.0</v>
      </c>
      <c r="C40" s="2">
        <v>3000.0</v>
      </c>
      <c r="D40" s="6">
        <f t="shared" ref="D40:D42" si="25">C40/B40</f>
        <v>0.3</v>
      </c>
      <c r="G40" s="9">
        <v>10000.0</v>
      </c>
      <c r="H40" s="2">
        <v>1500.0</v>
      </c>
      <c r="I40" s="6">
        <f t="shared" ref="I40:I42" si="26">H40/G40</f>
        <v>0.15</v>
      </c>
    </row>
    <row r="41">
      <c r="B41" s="9">
        <v>20000.0</v>
      </c>
      <c r="C41" s="2">
        <v>5000.0</v>
      </c>
      <c r="D41" s="6">
        <f t="shared" si="25"/>
        <v>0.25</v>
      </c>
      <c r="G41" s="9">
        <v>20000.0</v>
      </c>
      <c r="H41" s="2">
        <v>2800.0</v>
      </c>
      <c r="I41" s="6">
        <f t="shared" si="26"/>
        <v>0.14</v>
      </c>
    </row>
    <row r="42">
      <c r="B42" s="9">
        <v>40000.0</v>
      </c>
      <c r="C42" s="2">
        <v>7000.0</v>
      </c>
      <c r="D42" s="6">
        <f t="shared" si="25"/>
        <v>0.175</v>
      </c>
      <c r="G42" s="9">
        <v>40000.0</v>
      </c>
      <c r="H42" s="2">
        <v>5000.0</v>
      </c>
      <c r="I42" s="6">
        <f t="shared" si="26"/>
        <v>0.125</v>
      </c>
    </row>
    <row r="44">
      <c r="C44" s="10"/>
    </row>
    <row r="45">
      <c r="B45" s="1" t="s">
        <v>5</v>
      </c>
      <c r="C45" s="1">
        <v>2020.0</v>
      </c>
      <c r="D45" s="1">
        <v>2021.0</v>
      </c>
      <c r="E45" s="1">
        <v>2022.0</v>
      </c>
      <c r="F45" s="1">
        <v>2023.0</v>
      </c>
      <c r="G45" s="1">
        <v>2024.0</v>
      </c>
      <c r="H45" s="1">
        <v>2025.0</v>
      </c>
      <c r="I45" s="1" t="s">
        <v>17</v>
      </c>
    </row>
    <row r="46">
      <c r="A46" s="1" t="s">
        <v>14</v>
      </c>
      <c r="B46" s="9">
        <v>10000.0</v>
      </c>
      <c r="C46" s="1">
        <v>80.0</v>
      </c>
      <c r="D46" s="1">
        <f t="shared" ref="D46:H46" si="27">ROUNDUP(C46*(1+$C$5))</f>
        <v>87</v>
      </c>
      <c r="E46" s="1">
        <f t="shared" si="27"/>
        <v>95</v>
      </c>
      <c r="F46" s="1">
        <f t="shared" si="27"/>
        <v>104</v>
      </c>
      <c r="G46" s="1">
        <f t="shared" si="27"/>
        <v>113</v>
      </c>
      <c r="H46" s="1">
        <f t="shared" si="27"/>
        <v>123</v>
      </c>
      <c r="I46" s="8">
        <f t="shared" ref="I46:I48" si="29">SUM(C46:H46)</f>
        <v>602</v>
      </c>
      <c r="J46" s="8"/>
    </row>
    <row r="47">
      <c r="A47" s="1" t="s">
        <v>14</v>
      </c>
      <c r="B47" s="9">
        <v>20000.0</v>
      </c>
      <c r="C47" s="1">
        <v>150.0</v>
      </c>
      <c r="D47" s="1">
        <f t="shared" ref="D47:H47" si="28">ROUNDUP(C47*(1+$C$5))</f>
        <v>163</v>
      </c>
      <c r="E47" s="1">
        <f t="shared" si="28"/>
        <v>177</v>
      </c>
      <c r="F47" s="1">
        <f t="shared" si="28"/>
        <v>192</v>
      </c>
      <c r="G47" s="1">
        <f t="shared" si="28"/>
        <v>209</v>
      </c>
      <c r="H47" s="1">
        <f t="shared" si="28"/>
        <v>227</v>
      </c>
      <c r="I47" s="8">
        <f t="shared" si="29"/>
        <v>1118</v>
      </c>
      <c r="J47" s="8"/>
    </row>
    <row r="48">
      <c r="A48" s="1" t="s">
        <v>14</v>
      </c>
      <c r="B48" s="9">
        <v>40000.0</v>
      </c>
      <c r="C48" s="1">
        <v>200.0</v>
      </c>
      <c r="D48" s="1">
        <f t="shared" ref="D48:H48" si="30">ROUNDUP(C48*(1+$C$5))</f>
        <v>217</v>
      </c>
      <c r="E48" s="1">
        <f t="shared" si="30"/>
        <v>236</v>
      </c>
      <c r="F48" s="1">
        <f t="shared" si="30"/>
        <v>256</v>
      </c>
      <c r="G48" s="1">
        <f t="shared" si="30"/>
        <v>278</v>
      </c>
      <c r="H48" s="1">
        <f t="shared" si="30"/>
        <v>302</v>
      </c>
      <c r="I48" s="8">
        <f t="shared" si="29"/>
        <v>1489</v>
      </c>
      <c r="J48" s="8"/>
    </row>
    <row r="49">
      <c r="B49" s="1" t="s">
        <v>33</v>
      </c>
      <c r="C49" s="8">
        <f t="shared" ref="C49:I49" si="31">SUMPRODUCT($B46:$B48,C46:C48)</f>
        <v>11800000</v>
      </c>
      <c r="D49" s="8">
        <f t="shared" si="31"/>
        <v>12810000</v>
      </c>
      <c r="E49" s="8">
        <f t="shared" si="31"/>
        <v>13930000</v>
      </c>
      <c r="F49" s="8">
        <f t="shared" si="31"/>
        <v>15120000</v>
      </c>
      <c r="G49" s="8">
        <f t="shared" si="31"/>
        <v>16430000</v>
      </c>
      <c r="H49" s="8">
        <f t="shared" si="31"/>
        <v>17850000</v>
      </c>
      <c r="I49" s="8">
        <f t="shared" si="31"/>
        <v>87940000</v>
      </c>
    </row>
    <row r="50">
      <c r="B50" s="1" t="s">
        <v>34</v>
      </c>
      <c r="C50" s="11">
        <f t="shared" ref="C50:I50" si="32">C49/C$35</f>
        <v>0.01456790123</v>
      </c>
      <c r="D50" s="11">
        <f t="shared" si="32"/>
        <v>0.00364957265</v>
      </c>
      <c r="E50" s="11">
        <f t="shared" si="32"/>
        <v>0.0022431562</v>
      </c>
      <c r="F50" s="11">
        <f t="shared" si="32"/>
        <v>0.001555555556</v>
      </c>
      <c r="G50" s="11">
        <f t="shared" si="32"/>
        <v>0.001193173566</v>
      </c>
      <c r="H50" s="11">
        <f t="shared" si="32"/>
        <v>0.001247379455</v>
      </c>
      <c r="I50" s="11">
        <f t="shared" si="32"/>
        <v>0.006263532764</v>
      </c>
    </row>
    <row r="52">
      <c r="B52" s="1" t="s">
        <v>35</v>
      </c>
      <c r="C52" s="1">
        <v>2020.0</v>
      </c>
      <c r="D52" s="1">
        <v>2021.0</v>
      </c>
      <c r="E52" s="1">
        <v>2022.0</v>
      </c>
      <c r="F52" s="1">
        <v>2023.0</v>
      </c>
      <c r="G52" s="1">
        <v>2024.0</v>
      </c>
      <c r="H52" s="1">
        <v>2025.0</v>
      </c>
    </row>
    <row r="53">
      <c r="A53" s="1" t="s">
        <v>14</v>
      </c>
      <c r="B53" s="9">
        <v>10000.0</v>
      </c>
      <c r="C53" s="2">
        <f t="shared" ref="C53:C55" si="34">C40</f>
        <v>3000</v>
      </c>
      <c r="D53" s="6">
        <f t="shared" ref="D53:H53" si="33">C53*(1+$C$4)</f>
        <v>3021</v>
      </c>
      <c r="E53" s="6">
        <f t="shared" si="33"/>
        <v>3042.147</v>
      </c>
      <c r="F53" s="6">
        <f t="shared" si="33"/>
        <v>3063.442029</v>
      </c>
      <c r="G53" s="6">
        <f t="shared" si="33"/>
        <v>3084.886123</v>
      </c>
      <c r="H53" s="6">
        <f t="shared" si="33"/>
        <v>3106.480326</v>
      </c>
    </row>
    <row r="54">
      <c r="A54" s="1" t="s">
        <v>14</v>
      </c>
      <c r="B54" s="9">
        <v>20000.0</v>
      </c>
      <c r="C54" s="2">
        <f t="shared" si="34"/>
        <v>5000</v>
      </c>
      <c r="D54" s="6">
        <f t="shared" ref="D54:H54" si="35">C54*(1+$C$4)</f>
        <v>5035</v>
      </c>
      <c r="E54" s="6">
        <f t="shared" si="35"/>
        <v>5070.245</v>
      </c>
      <c r="F54" s="6">
        <f t="shared" si="35"/>
        <v>5105.736715</v>
      </c>
      <c r="G54" s="6">
        <f t="shared" si="35"/>
        <v>5141.476872</v>
      </c>
      <c r="H54" s="6">
        <f t="shared" si="35"/>
        <v>5177.46721</v>
      </c>
    </row>
    <row r="55">
      <c r="A55" s="1" t="s">
        <v>14</v>
      </c>
      <c r="B55" s="9">
        <v>40000.0</v>
      </c>
      <c r="C55" s="2">
        <f t="shared" si="34"/>
        <v>7000</v>
      </c>
      <c r="D55" s="6">
        <f t="shared" ref="D55:H55" si="36">C55*(1+$C$4)</f>
        <v>7049</v>
      </c>
      <c r="E55" s="6">
        <f t="shared" si="36"/>
        <v>7098.343</v>
      </c>
      <c r="F55" s="6">
        <f t="shared" si="36"/>
        <v>7148.031401</v>
      </c>
      <c r="G55" s="6">
        <f t="shared" si="36"/>
        <v>7198.067621</v>
      </c>
      <c r="H55" s="6">
        <f t="shared" si="36"/>
        <v>7248.454094</v>
      </c>
    </row>
    <row r="57">
      <c r="B57" s="1" t="s">
        <v>36</v>
      </c>
      <c r="C57" s="1">
        <v>2020.0</v>
      </c>
      <c r="D57" s="1">
        <v>2021.0</v>
      </c>
      <c r="E57" s="1">
        <v>2022.0</v>
      </c>
      <c r="F57" s="1">
        <v>2023.0</v>
      </c>
      <c r="G57" s="1">
        <v>2024.0</v>
      </c>
      <c r="H57" s="1">
        <v>2025.0</v>
      </c>
      <c r="I57" s="1" t="s">
        <v>17</v>
      </c>
    </row>
    <row r="58">
      <c r="A58" s="1" t="s">
        <v>14</v>
      </c>
      <c r="B58" s="9">
        <v>10000.0</v>
      </c>
      <c r="C58" s="2">
        <f t="shared" ref="C58:H58" si="37">C53*C46</f>
        <v>240000</v>
      </c>
      <c r="D58" s="2">
        <f t="shared" si="37"/>
        <v>262827</v>
      </c>
      <c r="E58" s="2">
        <f t="shared" si="37"/>
        <v>289003.965</v>
      </c>
      <c r="F58" s="2">
        <f t="shared" si="37"/>
        <v>318597.971</v>
      </c>
      <c r="G58" s="2">
        <f t="shared" si="37"/>
        <v>348592.1319</v>
      </c>
      <c r="H58" s="2">
        <f t="shared" si="37"/>
        <v>382097.0801</v>
      </c>
      <c r="I58" s="6">
        <f t="shared" ref="I58:I61" si="39">SUM(C58:H58)</f>
        <v>1841118.148</v>
      </c>
    </row>
    <row r="59">
      <c r="A59" s="1" t="s">
        <v>14</v>
      </c>
      <c r="B59" s="9">
        <v>20000.0</v>
      </c>
      <c r="C59" s="2">
        <f t="shared" ref="C59:H59" si="38">C54*C47</f>
        <v>750000</v>
      </c>
      <c r="D59" s="2">
        <f t="shared" si="38"/>
        <v>820705</v>
      </c>
      <c r="E59" s="2">
        <f t="shared" si="38"/>
        <v>897433.365</v>
      </c>
      <c r="F59" s="2">
        <f t="shared" si="38"/>
        <v>980301.4493</v>
      </c>
      <c r="G59" s="2">
        <f t="shared" si="38"/>
        <v>1074568.666</v>
      </c>
      <c r="H59" s="2">
        <f t="shared" si="38"/>
        <v>1175285.057</v>
      </c>
      <c r="I59" s="6">
        <f t="shared" si="39"/>
        <v>5698293.537</v>
      </c>
    </row>
    <row r="60">
      <c r="A60" s="1" t="s">
        <v>14</v>
      </c>
      <c r="B60" s="9">
        <v>40000.0</v>
      </c>
      <c r="C60" s="2">
        <f t="shared" ref="C60:H60" si="40">C55*C48</f>
        <v>1400000</v>
      </c>
      <c r="D60" s="2">
        <f t="shared" si="40"/>
        <v>1529633</v>
      </c>
      <c r="E60" s="2">
        <f t="shared" si="40"/>
        <v>1675208.948</v>
      </c>
      <c r="F60" s="2">
        <f t="shared" si="40"/>
        <v>1829896.039</v>
      </c>
      <c r="G60" s="2">
        <f t="shared" si="40"/>
        <v>2001062.799</v>
      </c>
      <c r="H60" s="2">
        <f t="shared" si="40"/>
        <v>2189033.136</v>
      </c>
      <c r="I60" s="6">
        <f t="shared" si="39"/>
        <v>10624833.92</v>
      </c>
    </row>
    <row r="61">
      <c r="B61" s="1" t="s">
        <v>37</v>
      </c>
      <c r="C61" s="6">
        <f t="shared" ref="C61:H61" si="41">SUM(C58:C60)</f>
        <v>2390000</v>
      </c>
      <c r="D61" s="6">
        <f t="shared" si="41"/>
        <v>2613165</v>
      </c>
      <c r="E61" s="6">
        <f t="shared" si="41"/>
        <v>2861646.278</v>
      </c>
      <c r="F61" s="6">
        <f t="shared" si="41"/>
        <v>3128795.459</v>
      </c>
      <c r="G61" s="6">
        <f t="shared" si="41"/>
        <v>3424223.597</v>
      </c>
      <c r="H61" s="6">
        <f t="shared" si="41"/>
        <v>3746415.273</v>
      </c>
      <c r="I61" s="6">
        <f t="shared" si="39"/>
        <v>18164245.61</v>
      </c>
    </row>
    <row r="63">
      <c r="B63" s="1" t="s">
        <v>5</v>
      </c>
      <c r="C63" s="1">
        <v>2020.0</v>
      </c>
      <c r="D63" s="1">
        <v>2021.0</v>
      </c>
      <c r="E63" s="1">
        <v>2022.0</v>
      </c>
      <c r="F63" s="1">
        <v>2023.0</v>
      </c>
      <c r="G63" s="1">
        <v>2024.0</v>
      </c>
      <c r="H63" s="1">
        <v>2025.0</v>
      </c>
      <c r="I63" s="1" t="s">
        <v>17</v>
      </c>
    </row>
    <row r="64">
      <c r="A64" s="1" t="s">
        <v>15</v>
      </c>
      <c r="B64" s="9">
        <v>10000.0</v>
      </c>
      <c r="C64" s="1">
        <v>50.0</v>
      </c>
      <c r="D64" s="1">
        <f t="shared" ref="D64:H64" si="42">ROUNDUP(C64*(1+$C$5))</f>
        <v>55</v>
      </c>
      <c r="E64" s="1">
        <f t="shared" si="42"/>
        <v>60</v>
      </c>
      <c r="F64" s="1">
        <f t="shared" si="42"/>
        <v>66</v>
      </c>
      <c r="G64" s="1">
        <f t="shared" si="42"/>
        <v>72</v>
      </c>
      <c r="H64" s="1">
        <f t="shared" si="42"/>
        <v>79</v>
      </c>
      <c r="I64" s="8">
        <f t="shared" ref="I64:I66" si="44">SUM(C64:H64)</f>
        <v>382</v>
      </c>
      <c r="J64" s="8"/>
    </row>
    <row r="65">
      <c r="A65" s="1" t="s">
        <v>15</v>
      </c>
      <c r="B65" s="9">
        <v>20000.0</v>
      </c>
      <c r="C65" s="1">
        <v>100.0</v>
      </c>
      <c r="D65" s="1">
        <f t="shared" ref="D65:H65" si="43">ROUNDUP(C65*(1+$C$5))</f>
        <v>109</v>
      </c>
      <c r="E65" s="1">
        <f t="shared" si="43"/>
        <v>119</v>
      </c>
      <c r="F65" s="1">
        <f t="shared" si="43"/>
        <v>130</v>
      </c>
      <c r="G65" s="1">
        <f t="shared" si="43"/>
        <v>141</v>
      </c>
      <c r="H65" s="1">
        <f t="shared" si="43"/>
        <v>153</v>
      </c>
      <c r="I65" s="8">
        <f t="shared" si="44"/>
        <v>752</v>
      </c>
      <c r="J65" s="8"/>
    </row>
    <row r="66">
      <c r="A66" s="1" t="s">
        <v>15</v>
      </c>
      <c r="B66" s="9">
        <v>40000.0</v>
      </c>
      <c r="C66" s="1">
        <v>150.0</v>
      </c>
      <c r="D66" s="1">
        <f t="shared" ref="D66:H66" si="45">ROUNDUP(C66*(1+$C$5))</f>
        <v>163</v>
      </c>
      <c r="E66" s="1">
        <f t="shared" si="45"/>
        <v>177</v>
      </c>
      <c r="F66" s="1">
        <f t="shared" si="45"/>
        <v>192</v>
      </c>
      <c r="G66" s="1">
        <f t="shared" si="45"/>
        <v>209</v>
      </c>
      <c r="H66" s="1">
        <f t="shared" si="45"/>
        <v>227</v>
      </c>
      <c r="I66" s="8">
        <f t="shared" si="44"/>
        <v>1118</v>
      </c>
      <c r="J66" s="8"/>
    </row>
    <row r="67">
      <c r="B67" s="1" t="s">
        <v>33</v>
      </c>
      <c r="C67" s="8">
        <f t="shared" ref="C67:I67" si="46">SUMPRODUCT($B64:$B66,C64:C66)</f>
        <v>8500000</v>
      </c>
      <c r="D67" s="8">
        <f t="shared" si="46"/>
        <v>9250000</v>
      </c>
      <c r="E67" s="8">
        <f t="shared" si="46"/>
        <v>10060000</v>
      </c>
      <c r="F67" s="8">
        <f t="shared" si="46"/>
        <v>10940000</v>
      </c>
      <c r="G67" s="8">
        <f t="shared" si="46"/>
        <v>11900000</v>
      </c>
      <c r="H67" s="8">
        <f t="shared" si="46"/>
        <v>12930000</v>
      </c>
      <c r="I67" s="8">
        <f t="shared" si="46"/>
        <v>63580000</v>
      </c>
    </row>
    <row r="68">
      <c r="B68" s="1" t="s">
        <v>34</v>
      </c>
      <c r="C68" s="11">
        <f t="shared" ref="C68:H68" si="47">C67/C$36</f>
        <v>0.0262345679</v>
      </c>
      <c r="D68" s="11">
        <f t="shared" si="47"/>
        <v>0.004758230453</v>
      </c>
      <c r="E68" s="11">
        <f t="shared" si="47"/>
        <v>0.002822671156</v>
      </c>
      <c r="F68" s="11">
        <f t="shared" si="47"/>
        <v>0.001986201888</v>
      </c>
      <c r="G68" s="11">
        <f t="shared" si="47"/>
        <v>0.001499118166</v>
      </c>
      <c r="H68" s="11">
        <f t="shared" si="47"/>
        <v>0.001564996369</v>
      </c>
      <c r="I68" s="11">
        <f>I67/I$35</f>
        <v>0.004528490028</v>
      </c>
    </row>
    <row r="70">
      <c r="B70" s="1" t="s">
        <v>35</v>
      </c>
      <c r="C70" s="1">
        <v>2020.0</v>
      </c>
      <c r="D70" s="1">
        <v>2021.0</v>
      </c>
      <c r="E70" s="1">
        <v>2022.0</v>
      </c>
      <c r="F70" s="1">
        <v>2023.0</v>
      </c>
      <c r="G70" s="1">
        <v>2024.0</v>
      </c>
      <c r="H70" s="1">
        <v>2025.0</v>
      </c>
    </row>
    <row r="71">
      <c r="A71" s="1" t="s">
        <v>15</v>
      </c>
      <c r="B71" s="9">
        <v>10000.0</v>
      </c>
      <c r="C71" s="2">
        <f t="shared" ref="C71:C73" si="49">H40</f>
        <v>1500</v>
      </c>
      <c r="D71" s="6">
        <f t="shared" ref="D71:H71" si="48">C71*(1+$C$4)</f>
        <v>1510.5</v>
      </c>
      <c r="E71" s="6">
        <f t="shared" si="48"/>
        <v>1521.0735</v>
      </c>
      <c r="F71" s="6">
        <f t="shared" si="48"/>
        <v>1531.721015</v>
      </c>
      <c r="G71" s="6">
        <f t="shared" si="48"/>
        <v>1542.443062</v>
      </c>
      <c r="H71" s="6">
        <f t="shared" si="48"/>
        <v>1553.240163</v>
      </c>
    </row>
    <row r="72">
      <c r="A72" s="1" t="s">
        <v>15</v>
      </c>
      <c r="B72" s="9">
        <v>20000.0</v>
      </c>
      <c r="C72" s="2">
        <f t="shared" si="49"/>
        <v>2800</v>
      </c>
      <c r="D72" s="6">
        <f t="shared" ref="D72:H72" si="50">C72*(1+$C$4)</f>
        <v>2819.6</v>
      </c>
      <c r="E72" s="6">
        <f t="shared" si="50"/>
        <v>2839.3372</v>
      </c>
      <c r="F72" s="6">
        <f t="shared" si="50"/>
        <v>2859.21256</v>
      </c>
      <c r="G72" s="6">
        <f t="shared" si="50"/>
        <v>2879.227048</v>
      </c>
      <c r="H72" s="6">
        <f t="shared" si="50"/>
        <v>2899.381638</v>
      </c>
    </row>
    <row r="73">
      <c r="A73" s="1" t="s">
        <v>15</v>
      </c>
      <c r="B73" s="9">
        <v>40000.0</v>
      </c>
      <c r="C73" s="2">
        <f t="shared" si="49"/>
        <v>5000</v>
      </c>
      <c r="D73" s="6">
        <f t="shared" ref="D73:H73" si="51">C73*(1+$C$4)</f>
        <v>5035</v>
      </c>
      <c r="E73" s="6">
        <f t="shared" si="51"/>
        <v>5070.245</v>
      </c>
      <c r="F73" s="6">
        <f t="shared" si="51"/>
        <v>5105.736715</v>
      </c>
      <c r="G73" s="6">
        <f t="shared" si="51"/>
        <v>5141.476872</v>
      </c>
      <c r="H73" s="6">
        <f t="shared" si="51"/>
        <v>5177.46721</v>
      </c>
    </row>
    <row r="75">
      <c r="B75" s="1" t="s">
        <v>36</v>
      </c>
      <c r="C75" s="1">
        <v>2020.0</v>
      </c>
      <c r="D75" s="1">
        <v>2021.0</v>
      </c>
      <c r="E75" s="1">
        <v>2022.0</v>
      </c>
      <c r="F75" s="1">
        <v>2023.0</v>
      </c>
      <c r="G75" s="1">
        <v>2024.0</v>
      </c>
      <c r="H75" s="1">
        <v>2025.0</v>
      </c>
      <c r="I75" s="1" t="s">
        <v>17</v>
      </c>
    </row>
    <row r="76">
      <c r="A76" s="1" t="s">
        <v>15</v>
      </c>
      <c r="B76" s="9">
        <v>10000.0</v>
      </c>
      <c r="C76" s="2">
        <f t="shared" ref="C76:H76" si="52">C71*C64</f>
        <v>75000</v>
      </c>
      <c r="D76" s="2">
        <f t="shared" si="52"/>
        <v>83077.5</v>
      </c>
      <c r="E76" s="2">
        <f t="shared" si="52"/>
        <v>91264.41</v>
      </c>
      <c r="F76" s="2">
        <f t="shared" si="52"/>
        <v>101093.587</v>
      </c>
      <c r="G76" s="2">
        <f t="shared" si="52"/>
        <v>111055.9004</v>
      </c>
      <c r="H76" s="2">
        <f t="shared" si="52"/>
        <v>122705.9729</v>
      </c>
      <c r="I76" s="6">
        <f t="shared" ref="I76:I79" si="54">SUM(C76:H76)</f>
        <v>584197.3703</v>
      </c>
    </row>
    <row r="77">
      <c r="A77" s="1" t="s">
        <v>15</v>
      </c>
      <c r="B77" s="9">
        <v>20000.0</v>
      </c>
      <c r="C77" s="2">
        <f t="shared" ref="C77:H77" si="53">C72*C65</f>
        <v>280000</v>
      </c>
      <c r="D77" s="2">
        <f t="shared" si="53"/>
        <v>307336.4</v>
      </c>
      <c r="E77" s="2">
        <f t="shared" si="53"/>
        <v>337881.1268</v>
      </c>
      <c r="F77" s="2">
        <f t="shared" si="53"/>
        <v>371697.6329</v>
      </c>
      <c r="G77" s="2">
        <f t="shared" si="53"/>
        <v>405971.0138</v>
      </c>
      <c r="H77" s="2">
        <f t="shared" si="53"/>
        <v>443605.3906</v>
      </c>
      <c r="I77" s="6">
        <f t="shared" si="54"/>
        <v>2146491.564</v>
      </c>
    </row>
    <row r="78">
      <c r="A78" s="1" t="s">
        <v>15</v>
      </c>
      <c r="B78" s="9">
        <v>40000.0</v>
      </c>
      <c r="C78" s="2">
        <f t="shared" ref="C78:H78" si="55">C73*C66</f>
        <v>750000</v>
      </c>
      <c r="D78" s="2">
        <f t="shared" si="55"/>
        <v>820705</v>
      </c>
      <c r="E78" s="2">
        <f t="shared" si="55"/>
        <v>897433.365</v>
      </c>
      <c r="F78" s="2">
        <f t="shared" si="55"/>
        <v>980301.4493</v>
      </c>
      <c r="G78" s="2">
        <f t="shared" si="55"/>
        <v>1074568.666</v>
      </c>
      <c r="H78" s="2">
        <f t="shared" si="55"/>
        <v>1175285.057</v>
      </c>
      <c r="I78" s="6">
        <f t="shared" si="54"/>
        <v>5698293.537</v>
      </c>
    </row>
    <row r="79">
      <c r="B79" s="1" t="s">
        <v>38</v>
      </c>
      <c r="C79" s="6">
        <f t="shared" ref="C79:H79" si="56">SUM(C76:C78)</f>
        <v>1105000</v>
      </c>
      <c r="D79" s="6">
        <f t="shared" si="56"/>
        <v>1211118.9</v>
      </c>
      <c r="E79" s="6">
        <f t="shared" si="56"/>
        <v>1326578.902</v>
      </c>
      <c r="F79" s="6">
        <f t="shared" si="56"/>
        <v>1453092.669</v>
      </c>
      <c r="G79" s="6">
        <f t="shared" si="56"/>
        <v>1591595.58</v>
      </c>
      <c r="H79" s="6">
        <f t="shared" si="56"/>
        <v>1741596.42</v>
      </c>
      <c r="I79" s="6">
        <f t="shared" si="54"/>
        <v>8428982.472</v>
      </c>
    </row>
    <row r="82">
      <c r="C82" s="12">
        <v>2020.0</v>
      </c>
      <c r="D82" s="12">
        <v>2021.0</v>
      </c>
      <c r="E82" s="12">
        <v>2022.0</v>
      </c>
      <c r="F82" s="12">
        <v>2023.0</v>
      </c>
      <c r="G82" s="12">
        <v>2024.0</v>
      </c>
      <c r="H82" s="12">
        <v>2025.0</v>
      </c>
      <c r="I82" s="12" t="s">
        <v>17</v>
      </c>
    </row>
    <row r="83">
      <c r="B83" s="9" t="str">
        <f t="shared" ref="B83:I83" si="57">B10</f>
        <v>Total revenue for sales</v>
      </c>
      <c r="C83" s="2">
        <f t="shared" si="57"/>
        <v>400000</v>
      </c>
      <c r="D83" s="2">
        <f t="shared" si="57"/>
        <v>1208400</v>
      </c>
      <c r="E83" s="2">
        <f t="shared" si="57"/>
        <v>1622478.4</v>
      </c>
      <c r="F83" s="2">
        <f t="shared" si="57"/>
        <v>2042294.686</v>
      </c>
      <c r="G83" s="2">
        <f t="shared" si="57"/>
        <v>2467908.899</v>
      </c>
      <c r="H83" s="2">
        <f t="shared" si="57"/>
        <v>331357.9014</v>
      </c>
      <c r="I83" s="2">
        <f t="shared" si="57"/>
        <v>8072439.886</v>
      </c>
    </row>
    <row r="84">
      <c r="B84" s="9" t="str">
        <f t="shared" ref="B84:I84" si="58">B22</f>
        <v>Total revenue for plans</v>
      </c>
      <c r="C84" s="2">
        <f t="shared" si="58"/>
        <v>176400</v>
      </c>
      <c r="D84" s="2">
        <f t="shared" si="58"/>
        <v>529200</v>
      </c>
      <c r="E84" s="2">
        <f t="shared" si="58"/>
        <v>705600</v>
      </c>
      <c r="F84" s="2">
        <f t="shared" si="58"/>
        <v>882000</v>
      </c>
      <c r="G84" s="2">
        <f t="shared" si="58"/>
        <v>1058400</v>
      </c>
      <c r="H84" s="2">
        <f t="shared" si="58"/>
        <v>176400</v>
      </c>
      <c r="I84" s="2">
        <f t="shared" si="58"/>
        <v>3528000</v>
      </c>
    </row>
    <row r="85">
      <c r="B85" s="9" t="str">
        <f t="shared" ref="B85:I85" si="59">B61</f>
        <v>Total Popular Ads Revenue</v>
      </c>
      <c r="C85" s="2">
        <f t="shared" si="59"/>
        <v>2390000</v>
      </c>
      <c r="D85" s="2">
        <f t="shared" si="59"/>
        <v>2613165</v>
      </c>
      <c r="E85" s="2">
        <f t="shared" si="59"/>
        <v>2861646.278</v>
      </c>
      <c r="F85" s="2">
        <f t="shared" si="59"/>
        <v>3128795.459</v>
      </c>
      <c r="G85" s="2">
        <f t="shared" si="59"/>
        <v>3424223.597</v>
      </c>
      <c r="H85" s="2">
        <f t="shared" si="59"/>
        <v>3746415.273</v>
      </c>
      <c r="I85" s="2">
        <f t="shared" si="59"/>
        <v>18164245.61</v>
      </c>
    </row>
    <row r="86">
      <c r="B86" s="1" t="str">
        <f t="shared" ref="B86:I86" si="60">B79</f>
        <v>Total Regular Ads Revenue</v>
      </c>
      <c r="C86" s="2">
        <f t="shared" si="60"/>
        <v>1105000</v>
      </c>
      <c r="D86" s="2">
        <f t="shared" si="60"/>
        <v>1211118.9</v>
      </c>
      <c r="E86" s="2">
        <f t="shared" si="60"/>
        <v>1326578.902</v>
      </c>
      <c r="F86" s="2">
        <f t="shared" si="60"/>
        <v>1453092.669</v>
      </c>
      <c r="G86" s="2">
        <f t="shared" si="60"/>
        <v>1591595.58</v>
      </c>
      <c r="H86" s="2">
        <f t="shared" si="60"/>
        <v>1741596.42</v>
      </c>
      <c r="I86" s="2">
        <f t="shared" si="60"/>
        <v>8428982.472</v>
      </c>
    </row>
    <row r="87">
      <c r="B87" s="13" t="s">
        <v>39</v>
      </c>
      <c r="C87" s="14">
        <f t="shared" ref="C87:I87" si="61">SUM(C83:C86)</f>
        <v>4071400</v>
      </c>
      <c r="D87" s="14">
        <f t="shared" si="61"/>
        <v>5561883.9</v>
      </c>
      <c r="E87" s="14">
        <f t="shared" si="61"/>
        <v>6516303.58</v>
      </c>
      <c r="F87" s="14">
        <f t="shared" si="61"/>
        <v>7506182.814</v>
      </c>
      <c r="G87" s="14">
        <f t="shared" si="61"/>
        <v>8542128.076</v>
      </c>
      <c r="H87" s="14">
        <f t="shared" si="61"/>
        <v>5995769.595</v>
      </c>
      <c r="I87" s="14">
        <f t="shared" si="61"/>
        <v>38193667.96</v>
      </c>
    </row>
  </sheetData>
  <hyperlinks>
    <hyperlink r:id="rId1" ref="D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</cols>
  <sheetData>
    <row r="2">
      <c r="B2" s="1" t="s">
        <v>40</v>
      </c>
      <c r="C2" s="1">
        <v>20000.0</v>
      </c>
      <c r="G2" s="1" t="s">
        <v>41</v>
      </c>
    </row>
    <row r="3">
      <c r="B3" s="1" t="s">
        <v>42</v>
      </c>
      <c r="C3" s="1">
        <v>200.0</v>
      </c>
      <c r="F3" s="1" t="s">
        <v>9</v>
      </c>
      <c r="G3" s="5">
        <f>C3*12+C4</f>
        <v>2450</v>
      </c>
    </row>
    <row r="4">
      <c r="B4" s="1" t="s">
        <v>43</v>
      </c>
      <c r="C4" s="1">
        <v>50.0</v>
      </c>
      <c r="D4" s="1" t="s">
        <v>44</v>
      </c>
      <c r="F4" s="1" t="s">
        <v>10</v>
      </c>
      <c r="G4" s="5">
        <f>G3+C5*12+C7*12</f>
        <v>4250</v>
      </c>
    </row>
    <row r="5">
      <c r="B5" s="1" t="s">
        <v>45</v>
      </c>
      <c r="C5" s="1">
        <v>100.0</v>
      </c>
      <c r="F5" s="1" t="s">
        <v>11</v>
      </c>
      <c r="G5" s="5">
        <f>G4+C6*12</f>
        <v>7250</v>
      </c>
    </row>
    <row r="6">
      <c r="B6" s="1" t="s">
        <v>46</v>
      </c>
      <c r="C6" s="1">
        <v>250.0</v>
      </c>
    </row>
    <row r="7">
      <c r="B7" s="1" t="s">
        <v>47</v>
      </c>
      <c r="C7" s="1">
        <v>50.0</v>
      </c>
    </row>
    <row r="9">
      <c r="C9" s="1">
        <v>2020.0</v>
      </c>
      <c r="D9" s="1">
        <v>2021.0</v>
      </c>
      <c r="E9" s="1">
        <v>2022.0</v>
      </c>
      <c r="F9" s="1">
        <v>2023.0</v>
      </c>
      <c r="G9" s="1">
        <v>2024.0</v>
      </c>
      <c r="H9" s="1">
        <v>2025.0</v>
      </c>
    </row>
    <row r="10">
      <c r="B10" s="1" t="s">
        <v>5</v>
      </c>
      <c r="C10" s="5">
        <f>10</f>
        <v>10</v>
      </c>
      <c r="D10" s="5">
        <f>30</f>
        <v>30</v>
      </c>
      <c r="E10" s="1">
        <v>40.0</v>
      </c>
      <c r="F10" s="1">
        <v>50.0</v>
      </c>
      <c r="G10" s="1">
        <v>60.0</v>
      </c>
      <c r="H10" s="1">
        <v>8.0</v>
      </c>
    </row>
    <row r="11">
      <c r="B11" s="1" t="s">
        <v>36</v>
      </c>
      <c r="C11" s="6">
        <f>Revenues!C10</f>
        <v>400000</v>
      </c>
      <c r="D11" s="6">
        <f>Revenues!D10</f>
        <v>1208400</v>
      </c>
      <c r="E11" s="6">
        <f>Revenues!E10</f>
        <v>1622478.4</v>
      </c>
      <c r="F11" s="6">
        <f>Revenues!F10</f>
        <v>2042294.686</v>
      </c>
      <c r="G11" s="6">
        <f>Revenues!G10</f>
        <v>2467908.899</v>
      </c>
      <c r="H11" s="6">
        <f>Revenues!H10</f>
        <v>331357.9014</v>
      </c>
    </row>
    <row r="12">
      <c r="B12" s="1" t="s">
        <v>48</v>
      </c>
      <c r="C12" s="6">
        <f t="shared" ref="C12:H12" si="1">$C$2*C10</f>
        <v>200000</v>
      </c>
      <c r="D12" s="6">
        <f t="shared" si="1"/>
        <v>600000</v>
      </c>
      <c r="E12" s="6">
        <f t="shared" si="1"/>
        <v>800000</v>
      </c>
      <c r="F12" s="6">
        <f t="shared" si="1"/>
        <v>1000000</v>
      </c>
      <c r="G12" s="6">
        <f t="shared" si="1"/>
        <v>1200000</v>
      </c>
      <c r="H12" s="6">
        <f t="shared" si="1"/>
        <v>160000</v>
      </c>
    </row>
    <row r="13">
      <c r="B13" s="1" t="s">
        <v>49</v>
      </c>
      <c r="C13" s="6">
        <f t="shared" ref="C13:H13" si="2">C11-C12</f>
        <v>200000</v>
      </c>
      <c r="D13" s="6">
        <f t="shared" si="2"/>
        <v>608400</v>
      </c>
      <c r="E13" s="6">
        <f t="shared" si="2"/>
        <v>822478.4</v>
      </c>
      <c r="F13" s="6">
        <f t="shared" si="2"/>
        <v>1042294.686</v>
      </c>
      <c r="G13" s="6">
        <f t="shared" si="2"/>
        <v>1267908.899</v>
      </c>
      <c r="H13" s="6">
        <f t="shared" si="2"/>
        <v>171357.9014</v>
      </c>
    </row>
    <row r="16">
      <c r="B16" s="1" t="s">
        <v>8</v>
      </c>
      <c r="C16" s="1">
        <v>2020.0</v>
      </c>
      <c r="D16" s="1">
        <v>2021.0</v>
      </c>
      <c r="E16" s="1">
        <v>2022.0</v>
      </c>
      <c r="F16" s="1">
        <v>2023.0</v>
      </c>
      <c r="G16" s="1">
        <v>2024.0</v>
      </c>
      <c r="H16" s="1">
        <v>2025.0</v>
      </c>
    </row>
    <row r="17">
      <c r="A17" s="7"/>
      <c r="B17" s="1" t="s">
        <v>9</v>
      </c>
      <c r="C17" s="5">
        <f>Revenues!C13</f>
        <v>2</v>
      </c>
      <c r="D17" s="5">
        <f>Revenues!D13</f>
        <v>6</v>
      </c>
      <c r="E17" s="5">
        <f>Revenues!E13</f>
        <v>8</v>
      </c>
      <c r="F17" s="5">
        <f>Revenues!F13</f>
        <v>10</v>
      </c>
      <c r="G17" s="5">
        <f>Revenues!G13</f>
        <v>12</v>
      </c>
      <c r="H17" s="5">
        <f>Revenues!H13</f>
        <v>2</v>
      </c>
      <c r="I17" s="5">
        <f>Revenues!I13</f>
        <v>40</v>
      </c>
    </row>
    <row r="18">
      <c r="A18" s="7"/>
      <c r="B18" s="1" t="s">
        <v>10</v>
      </c>
      <c r="C18" s="5">
        <f>Revenues!C14</f>
        <v>3</v>
      </c>
      <c r="D18" s="5">
        <f>Revenues!D14</f>
        <v>9</v>
      </c>
      <c r="E18" s="5">
        <f>Revenues!E14</f>
        <v>12</v>
      </c>
      <c r="F18" s="5">
        <f>Revenues!F14</f>
        <v>15</v>
      </c>
      <c r="G18" s="5">
        <f>Revenues!G14</f>
        <v>18</v>
      </c>
      <c r="H18" s="5">
        <f>Revenues!H14</f>
        <v>2</v>
      </c>
      <c r="I18" s="5">
        <f>Revenues!I14</f>
        <v>59</v>
      </c>
    </row>
    <row r="19">
      <c r="A19" s="7"/>
      <c r="B19" s="1" t="s">
        <v>11</v>
      </c>
      <c r="C19" s="5">
        <f>Revenues!C15</f>
        <v>5</v>
      </c>
      <c r="D19" s="5">
        <f>Revenues!D15</f>
        <v>15</v>
      </c>
      <c r="E19" s="5">
        <f>Revenues!E15</f>
        <v>20</v>
      </c>
      <c r="F19" s="5">
        <f>Revenues!F15</f>
        <v>25</v>
      </c>
      <c r="G19" s="5">
        <f>Revenues!G15</f>
        <v>30</v>
      </c>
      <c r="H19" s="5">
        <f>Revenues!H15</f>
        <v>4</v>
      </c>
      <c r="I19" s="5">
        <f>Revenues!I15</f>
        <v>99</v>
      </c>
    </row>
    <row r="21">
      <c r="B21" s="1" t="s">
        <v>13</v>
      </c>
      <c r="C21" s="6">
        <f>Revenues!C22</f>
        <v>176400</v>
      </c>
      <c r="D21" s="6">
        <f>Revenues!D22</f>
        <v>529200</v>
      </c>
      <c r="E21" s="6">
        <f>Revenues!E22</f>
        <v>705600</v>
      </c>
      <c r="F21" s="6">
        <f>Revenues!F22</f>
        <v>882000</v>
      </c>
      <c r="G21" s="6">
        <f>Revenues!G22</f>
        <v>1058400</v>
      </c>
      <c r="H21" s="6">
        <f>Revenues!H22</f>
        <v>176400</v>
      </c>
    </row>
    <row r="22">
      <c r="C22" s="1"/>
      <c r="D22" s="1"/>
      <c r="E22" s="1"/>
      <c r="F22" s="1"/>
      <c r="G22" s="1"/>
      <c r="H22" s="1"/>
    </row>
    <row r="23">
      <c r="C23" s="1"/>
      <c r="D23" s="1"/>
      <c r="E23" s="1"/>
      <c r="F23" s="1"/>
      <c r="G23" s="1"/>
      <c r="H23" s="1"/>
    </row>
    <row r="24">
      <c r="C24" s="1">
        <v>2020.0</v>
      </c>
      <c r="D24" s="1">
        <v>2021.0</v>
      </c>
      <c r="E24" s="1">
        <v>2022.0</v>
      </c>
      <c r="F24" s="1">
        <v>2023.0</v>
      </c>
      <c r="G24" s="1">
        <v>2024.0</v>
      </c>
      <c r="H24" s="1">
        <v>2025.0</v>
      </c>
    </row>
    <row r="25">
      <c r="B25" s="1" t="s">
        <v>9</v>
      </c>
      <c r="C25" s="6">
        <f t="shared" ref="C25:H25" si="3">C17*$G3</f>
        <v>4900</v>
      </c>
      <c r="D25" s="6">
        <f t="shared" si="3"/>
        <v>14700</v>
      </c>
      <c r="E25" s="6">
        <f t="shared" si="3"/>
        <v>19600</v>
      </c>
      <c r="F25" s="6">
        <f t="shared" si="3"/>
        <v>24500</v>
      </c>
      <c r="G25" s="6">
        <f t="shared" si="3"/>
        <v>29400</v>
      </c>
      <c r="H25" s="6">
        <f t="shared" si="3"/>
        <v>4900</v>
      </c>
      <c r="I25" s="6" t="str">
        <f>Revenues!I18</f>
        <v/>
      </c>
    </row>
    <row r="26">
      <c r="B26" s="1" t="s">
        <v>10</v>
      </c>
      <c r="C26" s="6">
        <f t="shared" ref="C26:H26" si="4">C18*$G4</f>
        <v>12750</v>
      </c>
      <c r="D26" s="6">
        <f t="shared" si="4"/>
        <v>38250</v>
      </c>
      <c r="E26" s="6">
        <f t="shared" si="4"/>
        <v>51000</v>
      </c>
      <c r="F26" s="6">
        <f t="shared" si="4"/>
        <v>63750</v>
      </c>
      <c r="G26" s="6">
        <f t="shared" si="4"/>
        <v>76500</v>
      </c>
      <c r="H26" s="6">
        <f t="shared" si="4"/>
        <v>8500</v>
      </c>
      <c r="I26" s="6"/>
    </row>
    <row r="27">
      <c r="B27" s="1" t="s">
        <v>11</v>
      </c>
      <c r="C27" s="6">
        <f t="shared" ref="C27:H27" si="5">C19*$G5</f>
        <v>36250</v>
      </c>
      <c r="D27" s="6">
        <f t="shared" si="5"/>
        <v>108750</v>
      </c>
      <c r="E27" s="6">
        <f t="shared" si="5"/>
        <v>145000</v>
      </c>
      <c r="F27" s="6">
        <f t="shared" si="5"/>
        <v>181250</v>
      </c>
      <c r="G27" s="6">
        <f t="shared" si="5"/>
        <v>217500</v>
      </c>
      <c r="H27" s="6">
        <f t="shared" si="5"/>
        <v>29000</v>
      </c>
      <c r="I27" s="6"/>
    </row>
    <row r="28">
      <c r="B28" s="1" t="s">
        <v>50</v>
      </c>
      <c r="C28" s="6">
        <f t="shared" ref="C28:H28" si="6">SUM(C25:C27)</f>
        <v>53900</v>
      </c>
      <c r="D28" s="6">
        <f t="shared" si="6"/>
        <v>161700</v>
      </c>
      <c r="E28" s="6">
        <f t="shared" si="6"/>
        <v>215600</v>
      </c>
      <c r="F28" s="6">
        <f t="shared" si="6"/>
        <v>269500</v>
      </c>
      <c r="G28" s="6">
        <f t="shared" si="6"/>
        <v>323400</v>
      </c>
      <c r="H28" s="6">
        <f t="shared" si="6"/>
        <v>42400</v>
      </c>
      <c r="I28" s="6"/>
    </row>
    <row r="30">
      <c r="B30" s="1" t="s">
        <v>51</v>
      </c>
      <c r="C30" s="6">
        <f t="shared" ref="C30:I30" si="7">C21-C28</f>
        <v>122500</v>
      </c>
      <c r="D30" s="6">
        <f t="shared" si="7"/>
        <v>367500</v>
      </c>
      <c r="E30" s="6">
        <f t="shared" si="7"/>
        <v>490000</v>
      </c>
      <c r="F30" s="6">
        <f t="shared" si="7"/>
        <v>612500</v>
      </c>
      <c r="G30" s="6">
        <f t="shared" si="7"/>
        <v>735000</v>
      </c>
      <c r="H30" s="6">
        <f t="shared" si="7"/>
        <v>134000</v>
      </c>
      <c r="I30" s="6">
        <f t="shared" si="7"/>
        <v>0</v>
      </c>
    </row>
    <row r="32">
      <c r="B32" s="1" t="s">
        <v>52</v>
      </c>
      <c r="C32" s="6">
        <f t="shared" ref="C32:H32" si="8">C13+C30</f>
        <v>322500</v>
      </c>
      <c r="D32" s="6">
        <f t="shared" si="8"/>
        <v>975900</v>
      </c>
      <c r="E32" s="6">
        <f t="shared" si="8"/>
        <v>1312478.4</v>
      </c>
      <c r="F32" s="6">
        <f t="shared" si="8"/>
        <v>1654794.686</v>
      </c>
      <c r="G32" s="6">
        <f t="shared" si="8"/>
        <v>2002908.899</v>
      </c>
      <c r="H32" s="6">
        <f t="shared" si="8"/>
        <v>305357.9014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G5" s="1" t="s">
        <v>53</v>
      </c>
      <c r="H5" s="1" t="s">
        <v>54</v>
      </c>
      <c r="P5" s="1" t="s">
        <v>53</v>
      </c>
      <c r="Q5" s="1" t="s">
        <v>54</v>
      </c>
    </row>
    <row r="6">
      <c r="F6" s="1">
        <v>2010.0</v>
      </c>
      <c r="G6" s="1">
        <v>39.0</v>
      </c>
      <c r="O6" s="1">
        <v>2012.0</v>
      </c>
      <c r="P6" s="1">
        <v>408.03</v>
      </c>
    </row>
    <row r="7">
      <c r="F7" s="1">
        <v>2011.0</v>
      </c>
      <c r="G7" s="1">
        <v>44.0</v>
      </c>
      <c r="H7" s="11">
        <f t="shared" ref="H7:H15" si="1">G7/G6-1</f>
        <v>0.1282051282</v>
      </c>
      <c r="O7" s="1">
        <v>2013.0</v>
      </c>
      <c r="P7" s="1">
        <v>421.75</v>
      </c>
      <c r="Q7" s="11">
        <f t="shared" ref="Q7:Q15" si="2">P7/P6-1</f>
        <v>0.03362497856</v>
      </c>
    </row>
    <row r="8">
      <c r="F8" s="1">
        <v>2012.0</v>
      </c>
      <c r="G8" s="1">
        <v>43.0</v>
      </c>
      <c r="H8" s="11">
        <f t="shared" si="1"/>
        <v>-0.02272727273</v>
      </c>
      <c r="O8" s="1">
        <v>2014.0</v>
      </c>
      <c r="P8" s="1">
        <v>437.74</v>
      </c>
      <c r="Q8" s="11">
        <f t="shared" si="2"/>
        <v>0.03791345584</v>
      </c>
    </row>
    <row r="9">
      <c r="F9" s="1">
        <v>2013.0</v>
      </c>
      <c r="G9" s="1">
        <v>42.0</v>
      </c>
      <c r="H9" s="11">
        <f t="shared" si="1"/>
        <v>-0.02325581395</v>
      </c>
      <c r="O9" s="1">
        <v>2015.0</v>
      </c>
      <c r="P9" s="1">
        <v>458.74</v>
      </c>
      <c r="Q9" s="11">
        <f t="shared" si="2"/>
        <v>0.04797368301</v>
      </c>
    </row>
    <row r="10">
      <c r="F10" s="1">
        <v>2014.0</v>
      </c>
      <c r="G10" s="1">
        <v>44.0</v>
      </c>
      <c r="H10" s="11">
        <f t="shared" si="1"/>
        <v>0.04761904762</v>
      </c>
      <c r="O10" s="1">
        <v>2016.0</v>
      </c>
      <c r="P10" s="1">
        <v>482.87</v>
      </c>
      <c r="Q10" s="11">
        <f t="shared" si="2"/>
        <v>0.05260060165</v>
      </c>
    </row>
    <row r="11">
      <c r="F11" s="1">
        <v>2015.0</v>
      </c>
      <c r="G11" s="1">
        <v>48.4</v>
      </c>
      <c r="H11" s="11">
        <f t="shared" si="1"/>
        <v>0.1</v>
      </c>
      <c r="O11" s="1">
        <v>2017.0</v>
      </c>
      <c r="P11" s="1">
        <v>516.21</v>
      </c>
      <c r="Q11" s="11">
        <f t="shared" si="2"/>
        <v>0.06904549879</v>
      </c>
    </row>
    <row r="12">
      <c r="F12" s="1">
        <v>2016.0</v>
      </c>
      <c r="G12" s="1">
        <v>49.6</v>
      </c>
      <c r="H12" s="11">
        <f t="shared" si="1"/>
        <v>0.02479338843</v>
      </c>
      <c r="O12" s="1">
        <v>2018.0</v>
      </c>
      <c r="P12" s="1">
        <v>552.7</v>
      </c>
      <c r="Q12" s="11">
        <f t="shared" si="2"/>
        <v>0.07068828578</v>
      </c>
    </row>
    <row r="13">
      <c r="F13" s="1">
        <v>2017.0</v>
      </c>
      <c r="G13" s="1">
        <v>57.1</v>
      </c>
      <c r="H13" s="11">
        <f t="shared" si="1"/>
        <v>0.1512096774</v>
      </c>
      <c r="O13" s="1">
        <v>2019.0</v>
      </c>
      <c r="P13" s="1">
        <v>586.95</v>
      </c>
      <c r="Q13" s="11">
        <f t="shared" si="2"/>
        <v>0.06196851818</v>
      </c>
    </row>
    <row r="14">
      <c r="F14" s="1">
        <v>2018.0</v>
      </c>
      <c r="G14" s="1">
        <v>66.3</v>
      </c>
      <c r="H14" s="11">
        <f t="shared" si="1"/>
        <v>0.1611208406</v>
      </c>
      <c r="O14" s="1">
        <v>2020.0</v>
      </c>
      <c r="P14" s="1">
        <v>517.49</v>
      </c>
      <c r="Q14" s="11">
        <f t="shared" si="2"/>
        <v>-0.1183405742</v>
      </c>
    </row>
    <row r="15">
      <c r="F15" s="1">
        <v>2019.0</v>
      </c>
      <c r="G15" s="1">
        <v>79.1</v>
      </c>
      <c r="H15" s="11">
        <f t="shared" si="1"/>
        <v>0.1930618401</v>
      </c>
      <c r="O15" s="1">
        <v>2021.0</v>
      </c>
      <c r="P15" s="1">
        <v>559.85</v>
      </c>
      <c r="Q15" s="11">
        <f t="shared" si="2"/>
        <v>0.08185665423</v>
      </c>
    </row>
    <row r="16">
      <c r="H16" s="11">
        <f>AVERAGE(H7:H15)</f>
        <v>0.08444742619</v>
      </c>
      <c r="Q16" s="11">
        <f>AVERAGE(Q7:Q15)</f>
        <v>0.03748123354</v>
      </c>
    </row>
    <row r="17">
      <c r="G17" s="5">
        <f>G15/G6</f>
        <v>2.028205128</v>
      </c>
      <c r="P17" s="5">
        <f>P13/P6</f>
        <v>1.438497169</v>
      </c>
    </row>
    <row r="18">
      <c r="G18" s="11">
        <f>G17-1</f>
        <v>1.028205128</v>
      </c>
      <c r="P18" s="11">
        <f>P17-1</f>
        <v>0.4384971693</v>
      </c>
    </row>
  </sheetData>
  <drawing r:id="rId1"/>
</worksheet>
</file>