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 Close" sheetId="1" r:id="rId4"/>
    <sheet state="visible" name="Domestic Returns" sheetId="2" r:id="rId5"/>
    <sheet state="visible" name="International &amp; Crypto" sheetId="3" r:id="rId6"/>
    <sheet state="visible" name="NIFTY50 Returns" sheetId="4" r:id="rId7"/>
    <sheet state="visible" name="India 1-year bond yield" sheetId="5" r:id="rId8"/>
    <sheet state="visible" name="Calculations" sheetId="6" r:id="rId9"/>
    <sheet state="visible" name="Sheet4" sheetId="7" r:id="rId10"/>
    <sheet state="visible" name="Sheet7" sheetId="8" r:id="rId11"/>
  </sheets>
  <definedNames/>
  <calcPr/>
</workbook>
</file>

<file path=xl/sharedStrings.xml><?xml version="1.0" encoding="utf-8"?>
<sst xmlns="http://schemas.openxmlformats.org/spreadsheetml/2006/main" count="2516" uniqueCount="686">
  <si>
    <t>Date</t>
  </si>
  <si>
    <t>AEGISLOG.BO</t>
  </si>
  <si>
    <t>CANBK.NS</t>
  </si>
  <si>
    <t>STARHEALTH.NS</t>
  </si>
  <si>
    <t>PPLPHARMA.NS</t>
  </si>
  <si>
    <t>KAJARIACER.NS</t>
  </si>
  <si>
    <t>BSOFT.NS</t>
  </si>
  <si>
    <t>360ONE.NS</t>
  </si>
  <si>
    <t>GNFC.NS</t>
  </si>
  <si>
    <t>NVDA</t>
  </si>
  <si>
    <t>SOL-USD</t>
  </si>
  <si>
    <t>13/01/2023</t>
  </si>
  <si>
    <t>13-01-2023</t>
  </si>
  <si>
    <t>17/01/2023</t>
  </si>
  <si>
    <t>16-01-2023</t>
  </si>
  <si>
    <t>16/01/2023</t>
  </si>
  <si>
    <t>18/01/2023</t>
  </si>
  <si>
    <t>17-01-2023</t>
  </si>
  <si>
    <t>19/01/2023</t>
  </si>
  <si>
    <t>18-01-2023</t>
  </si>
  <si>
    <t>20/01/2023</t>
  </si>
  <si>
    <t>19-01-2023</t>
  </si>
  <si>
    <t>23/01/2023</t>
  </si>
  <si>
    <t>14/01/2023</t>
  </si>
  <si>
    <t>20-01-2023</t>
  </si>
  <si>
    <t>24/01/2023</t>
  </si>
  <si>
    <t>15/01/2023</t>
  </si>
  <si>
    <t>23-01-2023</t>
  </si>
  <si>
    <t>25/01/2023</t>
  </si>
  <si>
    <t>24-01-2023</t>
  </si>
  <si>
    <t>26/01/2023</t>
  </si>
  <si>
    <t>25-01-2023</t>
  </si>
  <si>
    <t>27/01/2023</t>
  </si>
  <si>
    <t>27-01-2023</t>
  </si>
  <si>
    <t>30/01/2023</t>
  </si>
  <si>
    <t>30-01-2023</t>
  </si>
  <si>
    <t>31/01/2023</t>
  </si>
  <si>
    <t>31-01-2023</t>
  </si>
  <si>
    <t>21/01/2023</t>
  </si>
  <si>
    <t>22/01/2023</t>
  </si>
  <si>
    <t>28/01/2023</t>
  </si>
  <si>
    <t>13/02/2023</t>
  </si>
  <si>
    <t>29/01/2023</t>
  </si>
  <si>
    <t>13-02-2023</t>
  </si>
  <si>
    <t>14/02/2023</t>
  </si>
  <si>
    <t>14-02-2023</t>
  </si>
  <si>
    <t>15/02/2023</t>
  </si>
  <si>
    <t>15-02-2023</t>
  </si>
  <si>
    <t>16/02/2023</t>
  </si>
  <si>
    <t>16-02-2023</t>
  </si>
  <si>
    <t>17/02/2023</t>
  </si>
  <si>
    <t>17-02-2023</t>
  </si>
  <si>
    <t>21/02/2023</t>
  </si>
  <si>
    <t>20-02-2023</t>
  </si>
  <si>
    <t>20/02/2023</t>
  </si>
  <si>
    <t>22/02/2023</t>
  </si>
  <si>
    <t>21-02-2023</t>
  </si>
  <si>
    <t>23/02/2023</t>
  </si>
  <si>
    <t>22-02-2023</t>
  </si>
  <si>
    <t>24/02/2023</t>
  </si>
  <si>
    <t>23-02-2023</t>
  </si>
  <si>
    <t>27/02/2023</t>
  </si>
  <si>
    <t>24-02-2023</t>
  </si>
  <si>
    <t>28/02/2023</t>
  </si>
  <si>
    <t>27-02-2023</t>
  </si>
  <si>
    <t>28-02-2023</t>
  </si>
  <si>
    <t>13/03/2023</t>
  </si>
  <si>
    <t>13-03-2023</t>
  </si>
  <si>
    <t>14/03/2023</t>
  </si>
  <si>
    <t>18/02/2023</t>
  </si>
  <si>
    <t>14-03-2023</t>
  </si>
  <si>
    <t>15/03/2023</t>
  </si>
  <si>
    <t>19/02/2023</t>
  </si>
  <si>
    <t>15-03-2023</t>
  </si>
  <si>
    <t>16/03/2023</t>
  </si>
  <si>
    <t>16-03-2023</t>
  </si>
  <si>
    <t>17/03/2023</t>
  </si>
  <si>
    <t>17-03-2023</t>
  </si>
  <si>
    <t>20/03/2023</t>
  </si>
  <si>
    <t>20-03-2023</t>
  </si>
  <si>
    <t>21/03/2023</t>
  </si>
  <si>
    <t>21-03-2023</t>
  </si>
  <si>
    <t>22/03/2023</t>
  </si>
  <si>
    <t>22-03-2023</t>
  </si>
  <si>
    <t>23/03/2023</t>
  </si>
  <si>
    <t>25/02/2023</t>
  </si>
  <si>
    <t>23-03-2023</t>
  </si>
  <si>
    <t>24/03/2023</t>
  </si>
  <si>
    <t>26/02/2023</t>
  </si>
  <si>
    <t>24-03-2023</t>
  </si>
  <si>
    <t>27/03/2023</t>
  </si>
  <si>
    <t>27-03-2023</t>
  </si>
  <si>
    <t>28/03/2023</t>
  </si>
  <si>
    <t>28-03-2023</t>
  </si>
  <si>
    <t>29/03/2023</t>
  </si>
  <si>
    <t>29-03-2023</t>
  </si>
  <si>
    <t>30/03/2023</t>
  </si>
  <si>
    <t>31-03-2023</t>
  </si>
  <si>
    <t>31/03/2023</t>
  </si>
  <si>
    <t>13-04-2023</t>
  </si>
  <si>
    <t>13/04/2023</t>
  </si>
  <si>
    <t>17-04-2023</t>
  </si>
  <si>
    <t>17/04/2023</t>
  </si>
  <si>
    <t>18-04-2023</t>
  </si>
  <si>
    <t>18/04/2023</t>
  </si>
  <si>
    <t>14/04/2023</t>
  </si>
  <si>
    <t>19-04-2023</t>
  </si>
  <si>
    <t>19/04/2023</t>
  </si>
  <si>
    <t>20-04-2023</t>
  </si>
  <si>
    <t>20/04/2023</t>
  </si>
  <si>
    <t>21-04-2023</t>
  </si>
  <si>
    <t>21/04/2023</t>
  </si>
  <si>
    <t>24-04-2023</t>
  </si>
  <si>
    <t>24/04/2023</t>
  </si>
  <si>
    <t>25-04-2023</t>
  </si>
  <si>
    <t>25/04/2023</t>
  </si>
  <si>
    <t>26-04-2023</t>
  </si>
  <si>
    <t>26/04/2023</t>
  </si>
  <si>
    <t>18/03/2023</t>
  </si>
  <si>
    <t>27-04-2023</t>
  </si>
  <si>
    <t>27/04/2023</t>
  </si>
  <si>
    <t>19/03/2023</t>
  </si>
  <si>
    <t>28-04-2023</t>
  </si>
  <si>
    <t>28/04/2023</t>
  </si>
  <si>
    <t>25/03/2023</t>
  </si>
  <si>
    <t>26/03/2023</t>
  </si>
  <si>
    <t>15-05-2023</t>
  </si>
  <si>
    <t>15/05/2023</t>
  </si>
  <si>
    <t>16-05-2023</t>
  </si>
  <si>
    <t>16/05/2023</t>
  </si>
  <si>
    <t>17-05-2023</t>
  </si>
  <si>
    <t>17/05/2023</t>
  </si>
  <si>
    <t>19-05-2023</t>
  </si>
  <si>
    <t>18/05/2023</t>
  </si>
  <si>
    <t>22-05-2023</t>
  </si>
  <si>
    <t>19/05/2023</t>
  </si>
  <si>
    <t>23-05-2023</t>
  </si>
  <si>
    <t>22/05/2023</t>
  </si>
  <si>
    <t>24-05-2023</t>
  </si>
  <si>
    <t>23/05/2023</t>
  </si>
  <si>
    <t>25-05-2023</t>
  </si>
  <si>
    <t>24/05/2023</t>
  </si>
  <si>
    <t>26-05-2023</t>
  </si>
  <si>
    <t>25/05/2023</t>
  </si>
  <si>
    <t>30-05-2023</t>
  </si>
  <si>
    <t>26/05/2023</t>
  </si>
  <si>
    <t>31-05-2023</t>
  </si>
  <si>
    <t>29/05/2023</t>
  </si>
  <si>
    <t>30/05/2023</t>
  </si>
  <si>
    <t>31/05/2023</t>
  </si>
  <si>
    <t>15/04/2023</t>
  </si>
  <si>
    <t>16/04/2023</t>
  </si>
  <si>
    <t>13-06-2023</t>
  </si>
  <si>
    <t>14-06-2023</t>
  </si>
  <si>
    <t>15-06-2023</t>
  </si>
  <si>
    <t>13/06/2023</t>
  </si>
  <si>
    <t>16-06-2023</t>
  </si>
  <si>
    <t>14/06/2023</t>
  </si>
  <si>
    <t>19-06-2023</t>
  </si>
  <si>
    <t>15/06/2023</t>
  </si>
  <si>
    <t>22/04/2023</t>
  </si>
  <si>
    <t>20-06-2023</t>
  </si>
  <si>
    <t>16/06/2023</t>
  </si>
  <si>
    <t>23/04/2023</t>
  </si>
  <si>
    <t>21-06-2023</t>
  </si>
  <si>
    <t>19/06/2023</t>
  </si>
  <si>
    <t>22-06-2023</t>
  </si>
  <si>
    <t>20/06/2023</t>
  </si>
  <si>
    <t>23-06-2023</t>
  </si>
  <si>
    <t>21/06/2023</t>
  </si>
  <si>
    <t>26-06-2023</t>
  </si>
  <si>
    <t>22/06/2023</t>
  </si>
  <si>
    <t>27-06-2023</t>
  </si>
  <si>
    <t>23/06/2023</t>
  </si>
  <si>
    <t>28-06-2023</t>
  </si>
  <si>
    <t>26/06/2023</t>
  </si>
  <si>
    <t>29/04/2023</t>
  </si>
  <si>
    <t>30-06-2023</t>
  </si>
  <si>
    <t>27/06/2023</t>
  </si>
  <si>
    <t>30/04/2023</t>
  </si>
  <si>
    <t>28/06/2023</t>
  </si>
  <si>
    <t>30/06/2023</t>
  </si>
  <si>
    <t>14-07-2023</t>
  </si>
  <si>
    <t>29/06/2023</t>
  </si>
  <si>
    <t>17-07-2023</t>
  </si>
  <si>
    <t>19-07-2023</t>
  </si>
  <si>
    <t>20-07-2023</t>
  </si>
  <si>
    <t>21-07-2023</t>
  </si>
  <si>
    <t>24-07-2023</t>
  </si>
  <si>
    <t>26-07-2023</t>
  </si>
  <si>
    <t>28-07-2023</t>
  </si>
  <si>
    <t>13/07/2023</t>
  </si>
  <si>
    <t>14/07/2023</t>
  </si>
  <si>
    <t>17/07/2023</t>
  </si>
  <si>
    <t>13/05/2023</t>
  </si>
  <si>
    <t>18/07/2023</t>
  </si>
  <si>
    <t>14/05/2023</t>
  </si>
  <si>
    <t>19/07/2023</t>
  </si>
  <si>
    <t>20/07/2023</t>
  </si>
  <si>
    <t>21/07/2023</t>
  </si>
  <si>
    <t>14-08-2023</t>
  </si>
  <si>
    <t>24/07/2023</t>
  </si>
  <si>
    <t>16-08-2023</t>
  </si>
  <si>
    <t>25/07/2023</t>
  </si>
  <si>
    <t>17-08-2023</t>
  </si>
  <si>
    <t>26/07/2023</t>
  </si>
  <si>
    <t>20/05/2023</t>
  </si>
  <si>
    <t>18-08-2023</t>
  </si>
  <si>
    <t>27/07/2023</t>
  </si>
  <si>
    <t>21/05/2023</t>
  </si>
  <si>
    <t>21-08-2023</t>
  </si>
  <si>
    <t>28/07/2023</t>
  </si>
  <si>
    <t>22-08-2023</t>
  </si>
  <si>
    <t>31/07/2023</t>
  </si>
  <si>
    <t>23-08-2023</t>
  </si>
  <si>
    <t>24-08-2023</t>
  </si>
  <si>
    <t>25-08-2023</t>
  </si>
  <si>
    <t>28-08-2023</t>
  </si>
  <si>
    <t>27/05/2023</t>
  </si>
  <si>
    <t>29-08-2023</t>
  </si>
  <si>
    <t>28/05/2023</t>
  </si>
  <si>
    <t>30-08-2023</t>
  </si>
  <si>
    <t>31-08-2023</t>
  </si>
  <si>
    <t>14/08/2023</t>
  </si>
  <si>
    <t>16/08/2023</t>
  </si>
  <si>
    <t>17/08/2023</t>
  </si>
  <si>
    <t>15/08/2023</t>
  </si>
  <si>
    <t>18/08/2023</t>
  </si>
  <si>
    <t>21/08/2023</t>
  </si>
  <si>
    <t>22/08/2023</t>
  </si>
  <si>
    <t>13-09-2023</t>
  </si>
  <si>
    <t>23/08/2023</t>
  </si>
  <si>
    <t>14-09-2023</t>
  </si>
  <si>
    <t>24/08/2023</t>
  </si>
  <si>
    <t>15-09-2023</t>
  </si>
  <si>
    <t>25/08/2023</t>
  </si>
  <si>
    <t>18-09-2023</t>
  </si>
  <si>
    <t>28/08/2023</t>
  </si>
  <si>
    <t>20-09-2023</t>
  </si>
  <si>
    <t>29/08/2023</t>
  </si>
  <si>
    <t>21-09-2023</t>
  </si>
  <si>
    <t>30/08/2023</t>
  </si>
  <si>
    <t>22-09-2023</t>
  </si>
  <si>
    <t>31/08/2023</t>
  </si>
  <si>
    <t>25-09-2023</t>
  </si>
  <si>
    <t>26-09-2023</t>
  </si>
  <si>
    <t>27-09-2023</t>
  </si>
  <si>
    <t>17/06/2023</t>
  </si>
  <si>
    <t>28-09-2023</t>
  </si>
  <si>
    <t>18/06/2023</t>
  </si>
  <si>
    <t>29-09-2023</t>
  </si>
  <si>
    <t>13/09/2023</t>
  </si>
  <si>
    <t>14/09/2023</t>
  </si>
  <si>
    <t>24/06/2023</t>
  </si>
  <si>
    <t>15/09/2023</t>
  </si>
  <si>
    <t>25/06/2023</t>
  </si>
  <si>
    <t>18/09/2023</t>
  </si>
  <si>
    <t>20/09/2023</t>
  </si>
  <si>
    <t>13-10-2023</t>
  </si>
  <si>
    <t>21/09/2023</t>
  </si>
  <si>
    <t>19/09/2023</t>
  </si>
  <si>
    <t>16-10-2023</t>
  </si>
  <si>
    <t>22/09/2023</t>
  </si>
  <si>
    <t>17-10-2023</t>
  </si>
  <si>
    <t>25/09/2023</t>
  </si>
  <si>
    <t>18-10-2023</t>
  </si>
  <si>
    <t>26/09/2023</t>
  </si>
  <si>
    <t>19-10-2023</t>
  </si>
  <si>
    <t>27/09/2023</t>
  </si>
  <si>
    <t>20-10-2023</t>
  </si>
  <si>
    <t>28/09/2023</t>
  </si>
  <si>
    <t>23-10-2023</t>
  </si>
  <si>
    <t>29/09/2023</t>
  </si>
  <si>
    <t>25-10-2023</t>
  </si>
  <si>
    <t>26-10-2023</t>
  </si>
  <si>
    <t>27-10-2023</t>
  </si>
  <si>
    <t>30-10-2023</t>
  </si>
  <si>
    <t>31-10-2023</t>
  </si>
  <si>
    <t>13/10/2023</t>
  </si>
  <si>
    <t>16/10/2023</t>
  </si>
  <si>
    <t>17/10/2023</t>
  </si>
  <si>
    <t>15/07/2023</t>
  </si>
  <si>
    <t>18/10/2023</t>
  </si>
  <si>
    <t>16/07/2023</t>
  </si>
  <si>
    <t>19/10/2023</t>
  </si>
  <si>
    <t>13-11-2023</t>
  </si>
  <si>
    <t>20/10/2023</t>
  </si>
  <si>
    <t>15-11-2023</t>
  </si>
  <si>
    <t>23/10/2023</t>
  </si>
  <si>
    <t>16-11-2023</t>
  </si>
  <si>
    <t>25/10/2023</t>
  </si>
  <si>
    <t>17-11-2023</t>
  </si>
  <si>
    <t>26/10/2023</t>
  </si>
  <si>
    <t>20-11-2023</t>
  </si>
  <si>
    <t>27/10/2023</t>
  </si>
  <si>
    <t>22/07/2023</t>
  </si>
  <si>
    <t>21-11-2023</t>
  </si>
  <si>
    <t>30/10/2023</t>
  </si>
  <si>
    <t>24/10/2023</t>
  </si>
  <si>
    <t>23/07/2023</t>
  </si>
  <si>
    <t>22-11-2023</t>
  </si>
  <si>
    <t>31/10/2023</t>
  </si>
  <si>
    <t>23-11-2023</t>
  </si>
  <si>
    <t>24-11-2023</t>
  </si>
  <si>
    <t>28-11-2023</t>
  </si>
  <si>
    <t>29-11-2023</t>
  </si>
  <si>
    <t>30-11-2023</t>
  </si>
  <si>
    <t>29/07/2023</t>
  </si>
  <si>
    <t>30/07/2023</t>
  </si>
  <si>
    <t>13/11/2023</t>
  </si>
  <si>
    <t>15/11/2023</t>
  </si>
  <si>
    <t>16/11/2023</t>
  </si>
  <si>
    <t>17/11/2023</t>
  </si>
  <si>
    <t>20/11/2023</t>
  </si>
  <si>
    <t>13-12-2023</t>
  </si>
  <si>
    <t>21/11/2023</t>
  </si>
  <si>
    <t>14/11/2023</t>
  </si>
  <si>
    <t>14-12-2023</t>
  </si>
  <si>
    <t>22/11/2023</t>
  </si>
  <si>
    <t>15-12-2023</t>
  </si>
  <si>
    <t>23/11/2023</t>
  </si>
  <si>
    <t>18-12-2023</t>
  </si>
  <si>
    <t>24/11/2023</t>
  </si>
  <si>
    <t>19-12-2023</t>
  </si>
  <si>
    <t>28/11/2023</t>
  </si>
  <si>
    <t>20-12-2023</t>
  </si>
  <si>
    <t>29/11/2023</t>
  </si>
  <si>
    <t>21-12-2023</t>
  </si>
  <si>
    <t>30/11/2023</t>
  </si>
  <si>
    <t>13/08/2023</t>
  </si>
  <si>
    <t>22-12-2023</t>
  </si>
  <si>
    <t>26-12-2023</t>
  </si>
  <si>
    <t>27/11/2023</t>
  </si>
  <si>
    <t>27-12-2023</t>
  </si>
  <si>
    <t>28-12-2023</t>
  </si>
  <si>
    <t>29-12-2023</t>
  </si>
  <si>
    <t>19/08/2023</t>
  </si>
  <si>
    <t>20/08/2023</t>
  </si>
  <si>
    <t>13/12/2023</t>
  </si>
  <si>
    <t>14/12/2023</t>
  </si>
  <si>
    <t>15/12/2023</t>
  </si>
  <si>
    <t>18/12/2023</t>
  </si>
  <si>
    <t>19/12/2023</t>
  </si>
  <si>
    <t>26/08/2023</t>
  </si>
  <si>
    <t>20/12/2023</t>
  </si>
  <si>
    <t>27/08/2023</t>
  </si>
  <si>
    <t>21/12/2023</t>
  </si>
  <si>
    <t>22/12/2023</t>
  </si>
  <si>
    <t>26/12/2023</t>
  </si>
  <si>
    <t>27/12/2023</t>
  </si>
  <si>
    <t>28/12/2023</t>
  </si>
  <si>
    <t>29/12/2023</t>
  </si>
  <si>
    <t>16/09/2023</t>
  </si>
  <si>
    <t>17/09/2023</t>
  </si>
  <si>
    <t>23/09/2023</t>
  </si>
  <si>
    <t>24/09/2023</t>
  </si>
  <si>
    <t>30/09/2023</t>
  </si>
  <si>
    <t>14/10/2023</t>
  </si>
  <si>
    <t>15/10/2023</t>
  </si>
  <si>
    <t>21/10/2023</t>
  </si>
  <si>
    <t>22/10/2023</t>
  </si>
  <si>
    <t>28/10/2023</t>
  </si>
  <si>
    <t>29/10/2023</t>
  </si>
  <si>
    <t>18/11/2023</t>
  </si>
  <si>
    <t>19/11/2023</t>
  </si>
  <si>
    <t>25/11/2023</t>
  </si>
  <si>
    <t>26/11/2023</t>
  </si>
  <si>
    <t>16/12/2023</t>
  </si>
  <si>
    <t>17/12/2023</t>
  </si>
  <si>
    <t>23/12/2023</t>
  </si>
  <si>
    <t>24/12/2023</t>
  </si>
  <si>
    <t>25/12/2023</t>
  </si>
  <si>
    <t>30/12/2023</t>
  </si>
  <si>
    <t>31/12/2023</t>
  </si>
  <si>
    <t>2023-01-04 00:00:00+00:00</t>
  </si>
  <si>
    <t>2023-01-05 00:00:00+00:00</t>
  </si>
  <si>
    <t>2023-01-06 00:00:00+00:00</t>
  </si>
  <si>
    <t>2023-01-09 00:00:00+00:00</t>
  </si>
  <si>
    <t>2023-01-10 00:00:00+00:00</t>
  </si>
  <si>
    <t>2023-01-11 00:00:00+00:00</t>
  </si>
  <si>
    <t>2023-01-12 00:00:00+00:00</t>
  </si>
  <si>
    <t>2023-01-13 00:00:00+00:00</t>
  </si>
  <si>
    <t>2023-01-17 00:00:00+00:00</t>
  </si>
  <si>
    <t>2023-01-18 00:00:00+00:00</t>
  </si>
  <si>
    <t>2023-01-19 00:00:00+00:00</t>
  </si>
  <si>
    <t>2023-01-20 00:00:00+00:00</t>
  </si>
  <si>
    <t>2023-01-23 00:00:00+00:00</t>
  </si>
  <si>
    <t>2023-01-24 00:00:00+00:00</t>
  </si>
  <si>
    <t>2023-01-25 00:00:00+00:00</t>
  </si>
  <si>
    <t>2023-01-27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</si>
  <si>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</si>
  <si>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</si>
  <si>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</si>
  <si>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</si>
  <si>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</si>
  <si>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</si>
  <si>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</si>
  <si>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</si>
  <si>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</si>
  <si>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</si>
  <si>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</si>
  <si>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</si>
  <si>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</si>
  <si>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</si>
  <si>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</si>
  <si>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2023-02-21 00:00:00+00:00</t>
  </si>
  <si>
    <t>2023-02-22 00:00:00+00:00</t>
  </si>
  <si>
    <t>2023-02-23 00:00:00+00:00</t>
  </si>
  <si>
    <t>2023-02-24 00:00:00+00:00</t>
  </si>
  <si>
    <t>2023-02-27 00:00:00+00:00</t>
  </si>
  <si>
    <t>2023-02-28 00:00:00+00:00</t>
  </si>
  <si>
    <t>2023-03-01 00:00:00+00:00</t>
  </si>
  <si>
    <t>2023-03-02 00:00:00+00:00</t>
  </si>
  <si>
    <t>2023-03-03 00:00:00+00:00</t>
  </si>
  <si>
    <t>2023-03-06 00:00:00+00:00</t>
  </si>
  <si>
    <t>2023-03-08 00:00:00+00:00</t>
  </si>
  <si>
    <t>2023-03-09 00:00:00+00:00</t>
  </si>
  <si>
    <t>2023-03-10 00:00:00+00:00</t>
  </si>
  <si>
    <t>2023-03-13 00:00:00+00:00</t>
  </si>
  <si>
    <t>2023-03-14 00:00:00+00:00</t>
  </si>
  <si>
    <t>2023-03-15 00:00:00+00:00</t>
  </si>
  <si>
    <t>2023-03-16 00:00:00+00:00</t>
  </si>
  <si>
    <t>2023-03-17 00:00:00+00:00</t>
  </si>
  <si>
    <t>2023-03-20 00:00:00+00:00</t>
  </si>
  <si>
    <t>2023-03-21 00:00:00+00:00</t>
  </si>
  <si>
    <t>2023-03-22 00:00:00+00:00</t>
  </si>
  <si>
    <t>2023-03-23 00:00:00+00:00</t>
  </si>
  <si>
    <t>2023-03-24 00:00:00+00:00</t>
  </si>
  <si>
    <t>2023-03-27 00:00:00+00:00</t>
  </si>
  <si>
    <t>2023-03-28 00:00:00+00:00</t>
  </si>
  <si>
    <t>2023-03-29 00:00:00+00:00</t>
  </si>
  <si>
    <t>2023-03-31 00:00:00+00:00</t>
  </si>
  <si>
    <t>2023-04-03 00:00:00+00:00</t>
  </si>
  <si>
    <t>2023-04-05 00:00:00+00:00</t>
  </si>
  <si>
    <t>2023-04-06 00:00:00+00:00</t>
  </si>
  <si>
    <t>2023-04-10 00:00:00+00:00</t>
  </si>
  <si>
    <t>2023-04-11 00:00:00+00:00</t>
  </si>
  <si>
    <t>2023-04-12 00:00:00+00:00</t>
  </si>
  <si>
    <t>2023-04-13 00:00:00+00:00</t>
  </si>
  <si>
    <t>2023-04-17 00:00:00+00:00</t>
  </si>
  <si>
    <t>2023-04-18 00:00:00+00:00</t>
  </si>
  <si>
    <t>2023-04-19 00:00:00+00:00</t>
  </si>
  <si>
    <t>2023-04-20 00:00:00+00:00</t>
  </si>
  <si>
    <t>2023-04-21 00:00:00+00:00</t>
  </si>
  <si>
    <t>2023-04-24 00:00:00+00:00</t>
  </si>
  <si>
    <t>2023-04-25 00:00:00+00:00</t>
  </si>
  <si>
    <t>2023-04-26 00:00:00+00:00</t>
  </si>
  <si>
    <t>2023-04-27 00:00:00+00:00</t>
  </si>
  <si>
    <t>2023-04-28 00:00:00+00:00</t>
  </si>
  <si>
    <t>2023-05-02 00:00:00+00:00</t>
  </si>
  <si>
    <t>2023-05-03 00:00:00+00:00</t>
  </si>
  <si>
    <t>2023-05-04 00:00:00+00:00</t>
  </si>
  <si>
    <t>2023-05-05 00:00:00+00:00</t>
  </si>
  <si>
    <t>2023-05-08 00:00:00+00:00</t>
  </si>
  <si>
    <t>2023-05-09 00:00:00+00:00</t>
  </si>
  <si>
    <t>2023-05-10 00:00:00+00:00</t>
  </si>
  <si>
    <t>2023-05-11 00:00:00+00:00</t>
  </si>
  <si>
    <t>2023-05-12 00:00:00+00:00</t>
  </si>
  <si>
    <t>2023-05-15 00:00:00+00:00</t>
  </si>
  <si>
    <t>2023-05-16 00:00:00+00:00</t>
  </si>
  <si>
    <t>2023-05-17 00:00:00+00:00</t>
  </si>
  <si>
    <t>2023-05-19 00:00:00+00:00</t>
  </si>
  <si>
    <t>2023-05-22 00:00:00+00:00</t>
  </si>
  <si>
    <t>2023-05-23 00:00:00+00:00</t>
  </si>
  <si>
    <t>2023-05-24 00:00:00+00:00</t>
  </si>
  <si>
    <t>2023-05-25 00:00:00+00:00</t>
  </si>
  <si>
    <t>2023-05-26 00:00:00+00:00</t>
  </si>
  <si>
    <t>2023-05-30 00:00:00+00:00</t>
  </si>
  <si>
    <t>2023-05-31 00:00:00+00:00</t>
  </si>
  <si>
    <t>2023-06-01 00:00:00+00:00</t>
  </si>
  <si>
    <t>2023-06-02 00:00:00+00:00</t>
  </si>
  <si>
    <t>2023-06-05 00:00:00+00:00</t>
  </si>
  <si>
    <t>2023-06-06 00:00:00+00:00</t>
  </si>
  <si>
    <t>2023-06-07 00:00:00+00:00</t>
  </si>
  <si>
    <t>2023-06-08 00:00:00+00:00</t>
  </si>
  <si>
    <t>2023-06-09 00:00:00+00:00</t>
  </si>
  <si>
    <t>2023-06-12 00:00:00+00:00</t>
  </si>
  <si>
    <t>2023-06-13 00:00:00+00:00</t>
  </si>
  <si>
    <t>2023-06-14 00:00:00+00:00</t>
  </si>
  <si>
    <t>2023-06-15 00:00:00+00:00</t>
  </si>
  <si>
    <t>2023-06-16 00:00:00+00:00</t>
  </si>
  <si>
    <t>2023-06-20 00:00:00+00:00</t>
  </si>
  <si>
    <t>2023-06-21 00:00:00+00:00</t>
  </si>
  <si>
    <t>2023-06-22 00:00:00+00:00</t>
  </si>
  <si>
    <t>2023-06-23 00:00:00+00:00</t>
  </si>
  <si>
    <t>2023-06-26 00:00:00+00:00</t>
  </si>
  <si>
    <t>2023-06-27 00:00:00+00:00</t>
  </si>
  <si>
    <t>2023-06-28 00:00:00+00:00</t>
  </si>
  <si>
    <t>2023-06-30 00:00:00+00:00</t>
  </si>
  <si>
    <t>2023-07-07 00:00:00+00:00</t>
  </si>
  <si>
    <t>2023-07-10 00:00:00+00:00</t>
  </si>
  <si>
    <t>2023-07-14 00:00:00+00:00</t>
  </si>
  <si>
    <t>2023-07-17 00:00:00+00:00</t>
  </si>
  <si>
    <t>2023-07-19 00:00:00+00:00</t>
  </si>
  <si>
    <t>2023-07-20 00:00:00+00:00</t>
  </si>
  <si>
    <t>2023-07-21 00:00:00+00:00</t>
  </si>
  <si>
    <t>2023-07-24 00:00:00+00:00</t>
  </si>
  <si>
    <t>2023-07-26 00:00:00+00:00</t>
  </si>
  <si>
    <t>2023-07-28 00:00:00+00:00</t>
  </si>
  <si>
    <t>2023-08-03 00:00:00+00:00</t>
  </si>
  <si>
    <t>2023-08-04 00:00:00+00:00</t>
  </si>
  <si>
    <t>2023-08-07 00:00:00+00:00</t>
  </si>
  <si>
    <t>2023-08-08 00:00:00+00:00</t>
  </si>
  <si>
    <t>2023-08-09 00:00:00+00:00</t>
  </si>
  <si>
    <t>2023-08-10 00:00:00+00:00</t>
  </si>
  <si>
    <t>2023-08-11 00:00:00+00:00</t>
  </si>
  <si>
    <t>2023-08-14 00:00:00+00:00</t>
  </si>
  <si>
    <t>2023-08-16 00:00:00+00:00</t>
  </si>
  <si>
    <t>2023-08-17 00:00:00+00:00</t>
  </si>
  <si>
    <t>2023-08-18 00:00:00+00:00</t>
  </si>
  <si>
    <t>2023-08-21 00:00:00+00:00</t>
  </si>
  <si>
    <t>2023-08-22 00:00:00+00:00</t>
  </si>
  <si>
    <t>2023-08-23 00:00:00+00:00</t>
  </si>
  <si>
    <t>2023-08-24 00:00:00+00:00</t>
  </si>
  <si>
    <t>2023-08-25 00:00:00+00:00</t>
  </si>
  <si>
    <t>2023-08-28 00:00:00+00:00</t>
  </si>
  <si>
    <t>2023-08-29 00:00:00+00:00</t>
  </si>
  <si>
    <t>2023-08-30 00:00:00+00:00</t>
  </si>
  <si>
    <t>2023-08-31 00:00:00+00:00</t>
  </si>
  <si>
    <t>2023-09-01 00:00:00+00:00</t>
  </si>
  <si>
    <t>2023-09-05 00:00:00+00:00</t>
  </si>
  <si>
    <t>2023-09-06 00:00:00+00:00</t>
  </si>
  <si>
    <t>2023-09-07 00:00:00+00:00</t>
  </si>
  <si>
    <t>2023-09-08 00:00:00+00:00</t>
  </si>
  <si>
    <t>2023-09-11 00:00:00+00:00</t>
  </si>
  <si>
    <t>2023-09-12 00:00:00+00:00</t>
  </si>
  <si>
    <t>2023-09-13 00:00:00+00:00</t>
  </si>
  <si>
    <t>2023-09-14 00:00:00+00:00</t>
  </si>
  <si>
    <t>2023-09-15 00:00:00+00:00</t>
  </si>
  <si>
    <t>2023-09-18 00:00:00+00:00</t>
  </si>
  <si>
    <t>2023-09-20 00:00:00+00:00</t>
  </si>
  <si>
    <t>2023-09-21 00:00:00+00:00</t>
  </si>
  <si>
    <t>2023-09-22 00:00:00+00:00</t>
  </si>
  <si>
    <t>2023-09-25 00:00:00+00:00</t>
  </si>
  <si>
    <t>2023-09-26 00:00:00+00:00</t>
  </si>
  <si>
    <t>2023-09-27 00:00:00+00:00</t>
  </si>
  <si>
    <t>2023-09-28 00:00:00+00:00</t>
  </si>
  <si>
    <t>2023-09-29 00:00:00+00:00</t>
  </si>
  <si>
    <t>2023-10-03 00:00:00+00:00</t>
  </si>
  <si>
    <t>2023-10-04 00:00:00+00:00</t>
  </si>
  <si>
    <t>2023-10-05 00:00:00+00:00</t>
  </si>
  <si>
    <t>2023-10-06 00:00:00+00:00</t>
  </si>
  <si>
    <t>2023-10-09 00:00:00+00:00</t>
  </si>
  <si>
    <t>2023-10-10 00:00:00+00:00</t>
  </si>
  <si>
    <t>2023-10-11 00:00:00+00:00</t>
  </si>
  <si>
    <t>2023-10-12 00:00:00+00:00</t>
  </si>
  <si>
    <t>2023-10-13 00:00:00+00:00</t>
  </si>
  <si>
    <t>2023-10-16 00:00:00+00:00</t>
  </si>
  <si>
    <t>2023-10-17 00:00:00+00:00</t>
  </si>
  <si>
    <t>2023-10-18 00:00:00+00:00</t>
  </si>
  <si>
    <t>2023-10-19 00:00:00+00:00</t>
  </si>
  <si>
    <t>2023-10-20 00:00:00+00:00</t>
  </si>
  <si>
    <t>2023-10-23 00:00:00+00:00</t>
  </si>
  <si>
    <t>2023-10-25 00:00:00+00:00</t>
  </si>
  <si>
    <t>2023-10-26 00:00:00+00:00</t>
  </si>
  <si>
    <t>2023-10-27 00:00:00+00:00</t>
  </si>
  <si>
    <t>2023-10-30 00:00:00+00:00</t>
  </si>
  <si>
    <t>2023-10-31 00:00:00+00:00</t>
  </si>
  <si>
    <t>2023-11-01 00:00:00+00:00</t>
  </si>
  <si>
    <t>2023-11-02 00:00:00+00:00</t>
  </si>
  <si>
    <t>2023-11-03 00:00:00+00:00</t>
  </si>
  <si>
    <t>2023-11-06 00:00:00+00:00</t>
  </si>
  <si>
    <t>2023-11-07 00:00:00+00:00</t>
  </si>
  <si>
    <t>2023-11-08 00:00:00+00:00</t>
  </si>
  <si>
    <t>2023-11-09 00:00:00+00:00</t>
  </si>
  <si>
    <t>2023-11-10 00:00:00+00:00</t>
  </si>
  <si>
    <t>2023-11-13 00:00:00+00:00</t>
  </si>
  <si>
    <t>2023-11-15 00:00:00+00:00</t>
  </si>
  <si>
    <t>2023-11-16 00:00:00+00:00</t>
  </si>
  <si>
    <t>2023-11-17 00:00:00+00:00</t>
  </si>
  <si>
    <t>2023-11-20 00:00:00+00:00</t>
  </si>
  <si>
    <t>2023-11-21 00:00:00+00:00</t>
  </si>
  <si>
    <t>2023-11-22 00:00:00+00:00</t>
  </si>
  <si>
    <t>2023-11-24 00:00:00+00:00</t>
  </si>
  <si>
    <t>2023-11-28 00:00:00+00:00</t>
  </si>
  <si>
    <t>2023-11-29 00:00:00+00:00</t>
  </si>
  <si>
    <t>2023-11-30 00:00:00+00:00</t>
  </si>
  <si>
    <t>2023-12-01 00:00:00+00:00</t>
  </si>
  <si>
    <t>2023-12-04 00:00:00+00:00</t>
  </si>
  <si>
    <t>2023-12-05 00:00:00+00:00</t>
  </si>
  <si>
    <t>2023-12-06 00:00:00+00:00</t>
  </si>
  <si>
    <t>2023-12-07 00:00:00+00:00</t>
  </si>
  <si>
    <t>2023-12-08 00:00:00+00:00</t>
  </si>
  <si>
    <t>2023-12-11 00:00:00+00:00</t>
  </si>
  <si>
    <t>2023-12-12 00:00:00+00:00</t>
  </si>
  <si>
    <t>2023-12-13 00:00:00+00:00</t>
  </si>
  <si>
    <t>2023-12-14 00:00:00+00:00</t>
  </si>
  <si>
    <t>2023-12-15 00:00:00+00:00</t>
  </si>
  <si>
    <t>2023-12-18 00:00:00+00:00</t>
  </si>
  <si>
    <t>2023-12-19 00:00:00+00:00</t>
  </si>
  <si>
    <t>2023-12-20 00:00:00+00:00</t>
  </si>
  <si>
    <t>2023-12-21 00:00:00+00:00</t>
  </si>
  <si>
    <t>2023-12-22 00:00:00+00:00</t>
  </si>
  <si>
    <t>2023-12-26 00:00:00+00:00</t>
  </si>
  <si>
    <t>2023-12-27 00:00:00+00:00</t>
  </si>
  <si>
    <t>Adj Close returns</t>
  </si>
  <si>
    <t>Open</t>
  </si>
  <si>
    <t>High</t>
  </si>
  <si>
    <t>Low</t>
  </si>
  <si>
    <t>Close</t>
  </si>
  <si>
    <t>Adj Close</t>
  </si>
  <si>
    <t>Volume</t>
  </si>
  <si>
    <t>Price</t>
  </si>
  <si>
    <t>Change %</t>
  </si>
  <si>
    <t>31-07-2023</t>
  </si>
  <si>
    <t>27-07-2023</t>
  </si>
  <si>
    <t>25-07-2023</t>
  </si>
  <si>
    <t>18-07-2023</t>
  </si>
  <si>
    <t>13-07-2023</t>
  </si>
  <si>
    <t>29-05-2023</t>
  </si>
  <si>
    <t>18-05-2023</t>
  </si>
  <si>
    <t>Calculation</t>
  </si>
  <si>
    <t>Value</t>
  </si>
  <si>
    <t>Risk-Free Rate</t>
  </si>
  <si>
    <t>NIFTY50 Mean Return</t>
  </si>
  <si>
    <t>NIFTY50 Annualized Mean Return</t>
  </si>
  <si>
    <t>NIFTY50 Volatility</t>
  </si>
  <si>
    <t>NIFTY50 Annualized Volatility</t>
  </si>
  <si>
    <t>NIFTY50 Sharpe Ratio</t>
  </si>
  <si>
    <t>Covariance Matrix</t>
  </si>
  <si>
    <t>AEGISLOG</t>
  </si>
  <si>
    <t>CANBK</t>
  </si>
  <si>
    <t>STARHEALTH</t>
  </si>
  <si>
    <t>PPLPHARMA</t>
  </si>
  <si>
    <t>KAJARIACER</t>
  </si>
  <si>
    <t>BSOFT</t>
  </si>
  <si>
    <t>360ONE</t>
  </si>
  <si>
    <t>GNFC</t>
  </si>
  <si>
    <t>NVIDIA</t>
  </si>
  <si>
    <t>SOLANA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</si>
  <si>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</si>
  <si>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</si>
  <si>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</si>
  <si>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</si>
  <si>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</si>
  <si>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</si>
  <si>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</si>
  <si>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</si>
  <si>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</si>
  <si>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</si>
  <si>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</si>
  <si>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NIFTY</t>
  </si>
  <si>
    <t>Mean returns</t>
  </si>
  <si>
    <t>Annualised returns</t>
  </si>
  <si>
    <t>Annulized Returns(Mean Returns*252)</t>
  </si>
  <si>
    <t>Variance</t>
  </si>
  <si>
    <t>Annualised Variance</t>
  </si>
  <si>
    <t>Annualized Risk</t>
  </si>
  <si>
    <t>Return to risk ratio</t>
  </si>
  <si>
    <t>Volatality</t>
  </si>
  <si>
    <t>Annulized Volatality</t>
  </si>
  <si>
    <t>Sharpe Ratio</t>
  </si>
  <si>
    <t>SAMPLE PORTFOLIO</t>
  </si>
  <si>
    <t>Securities</t>
  </si>
  <si>
    <t>Weights</t>
  </si>
  <si>
    <t>Returns</t>
  </si>
  <si>
    <t>Variance Covariance Matrix</t>
  </si>
  <si>
    <t>Portfolio Expected Return</t>
  </si>
  <si>
    <t>Portfolio Variance</t>
  </si>
  <si>
    <t>risk</t>
  </si>
  <si>
    <t>Domestic Inverse Covariance Matrix</t>
  </si>
  <si>
    <t>international Inverse Covariance Matrix</t>
  </si>
  <si>
    <t>Short Selling Allowed</t>
  </si>
  <si>
    <t>Domestic Minimum Variance Portfolio</t>
  </si>
  <si>
    <t>Total Weight before Normalization</t>
  </si>
  <si>
    <t>Sum of Weights</t>
  </si>
  <si>
    <t>Domestic Efficient Frontier (Target return to evaluate corresponding risk)</t>
  </si>
  <si>
    <t>Domestic</t>
  </si>
  <si>
    <t>TANGENCY PORTFOLIO ( Maximising Sharpe Ratio)</t>
  </si>
  <si>
    <t>Excess Returns</t>
  </si>
  <si>
    <t>International Minimum Variance Portfolio</t>
  </si>
  <si>
    <t>International Efficient Frontier (Target return to evaluate corresponding risk)</t>
  </si>
  <si>
    <t>International</t>
  </si>
  <si>
    <t>RANDOM WEIGHTS</t>
  </si>
  <si>
    <t>NORMALIZED WEIGHTS</t>
  </si>
  <si>
    <t>RETURNS</t>
  </si>
  <si>
    <t>efficient frontier (domestic portfolio)</t>
  </si>
  <si>
    <t>portfolio return</t>
  </si>
  <si>
    <t>portfolio risk</t>
  </si>
  <si>
    <t>RISK</t>
  </si>
  <si>
    <t>RETURN</t>
  </si>
  <si>
    <t>NORMALIZED</t>
  </si>
  <si>
    <t>W*RETURNS</t>
  </si>
  <si>
    <t>PORTFOLIO RETURN</t>
  </si>
  <si>
    <t>PORTFOLIO RISK</t>
  </si>
  <si>
    <t>SHARPE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</si>
</sst>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-dd-yyyy"/>
    <numFmt numFmtId="165" formatCode="mm/dd/yyyy"/>
    <numFmt numFmtId="166" formatCode="m-d-yyyy"/>
    <numFmt numFmtId="167" formatCode="m/d/yyyy"/>
    <numFmt numFmtId="168" formatCode="yyyy\-mm\-dd\ h:mm:ss"/>
    <numFmt numFmtId="169" formatCode="mm-dd-yyyy h:mm"/>
    <numFmt numFmtId="170" formatCode="yyyy-mm-dd h:mm:ss"/>
  </numFmts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  <scheme val="minor"/>
    </font>
    <font>
      <sz val="11.0"/>
      <color rgb="FF000000"/>
      <name val="Calibri"/>
      <scheme val="minor"/>
    </font>
    <font>
      <b/>
      <sz val="11.0"/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19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3E4791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horizontal="center" readingOrder="0" shrinkToFit="0" vertical="top" wrapText="0"/>
    </xf>
    <xf borderId="4" fillId="0" fontId="3" numFmtId="164" xfId="0" applyAlignment="1" applyBorder="1" applyFont="1" applyNumberFormat="1">
      <alignment horizontal="right"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4" fillId="0" fontId="3" numFmtId="165" xfId="0" applyAlignment="1" applyBorder="1" applyFont="1" applyNumberFormat="1">
      <alignment horizontal="right" readingOrder="0" shrinkToFit="0" vertical="bottom" wrapText="0"/>
    </xf>
    <xf borderId="4" fillId="0" fontId="4" numFmtId="0" xfId="0" applyAlignment="1" applyBorder="1" applyFont="1">
      <alignment shrinkToFit="0" vertical="center" wrapText="0"/>
    </xf>
    <xf borderId="6" fillId="0" fontId="4" numFmtId="0" xfId="0" applyAlignment="1" applyBorder="1" applyFont="1">
      <alignment shrinkToFit="0" vertical="center" wrapText="0"/>
    </xf>
    <xf borderId="5" fillId="0" fontId="4" numFmtId="0" xfId="0" applyAlignment="1" applyBorder="1" applyFont="1">
      <alignment shrinkToFit="0" vertical="center" wrapText="0"/>
    </xf>
    <xf borderId="7" fillId="0" fontId="3" numFmtId="164" xfId="0" applyAlignment="1" applyBorder="1" applyFont="1" applyNumberFormat="1">
      <alignment horizontal="right" readingOrder="0" shrinkToFit="0" vertical="bottom" wrapText="0"/>
    </xf>
    <xf borderId="8" fillId="0" fontId="3" numFmtId="0" xfId="0" applyAlignment="1" applyBorder="1" applyFont="1">
      <alignment horizontal="right" readingOrder="0" shrinkToFit="0" vertical="bottom" wrapText="0"/>
    </xf>
    <xf borderId="7" fillId="0" fontId="3" numFmtId="165" xfId="0" applyAlignment="1" applyBorder="1" applyFont="1" applyNumberFormat="1">
      <alignment horizontal="right" readingOrder="0" shrinkToFit="0" vertical="bottom" wrapText="0"/>
    </xf>
    <xf borderId="7" fillId="0" fontId="4" numFmtId="0" xfId="0" applyAlignment="1" applyBorder="1" applyFont="1">
      <alignment shrinkToFit="0" vertical="center" wrapText="0"/>
    </xf>
    <xf borderId="9" fillId="0" fontId="4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shrinkToFit="0" vertical="center" wrapText="0"/>
    </xf>
    <xf borderId="4" fillId="0" fontId="3" numFmtId="0" xfId="0" applyAlignment="1" applyBorder="1" applyFont="1">
      <alignment horizontal="right" readingOrder="0" shrinkToFit="0" vertical="bottom" wrapText="0"/>
    </xf>
    <xf borderId="7" fillId="0" fontId="3" numFmtId="0" xfId="0" applyAlignment="1" applyBorder="1" applyFont="1">
      <alignment horizontal="right" readingOrder="0" shrinkToFit="0" vertical="bottom" wrapText="0"/>
    </xf>
    <xf borderId="7" fillId="0" fontId="3" numFmtId="166" xfId="0" applyAlignment="1" applyBorder="1" applyFont="1" applyNumberFormat="1">
      <alignment horizontal="right" readingOrder="0" shrinkToFit="0" vertical="bottom" wrapText="0"/>
    </xf>
    <xf borderId="4" fillId="0" fontId="3" numFmtId="166" xfId="0" applyAlignment="1" applyBorder="1" applyFont="1" applyNumberFormat="1">
      <alignment horizontal="right" readingOrder="0" shrinkToFit="0" vertical="bottom" wrapText="0"/>
    </xf>
    <xf borderId="4" fillId="0" fontId="3" numFmtId="167" xfId="0" applyAlignment="1" applyBorder="1" applyFont="1" applyNumberFormat="1">
      <alignment horizontal="right" readingOrder="0" shrinkToFit="0" vertical="bottom" wrapText="0"/>
    </xf>
    <xf borderId="7" fillId="0" fontId="3" numFmtId="167" xfId="0" applyAlignment="1" applyBorder="1" applyFont="1" applyNumberFormat="1">
      <alignment horizontal="right" readingOrder="0" shrinkToFit="0" vertical="bottom" wrapText="0"/>
    </xf>
    <xf borderId="10" fillId="0" fontId="4" numFmtId="0" xfId="0" applyAlignment="1" applyBorder="1" applyFont="1">
      <alignment shrinkToFit="0" vertical="center" wrapText="0"/>
    </xf>
    <xf borderId="11" fillId="0" fontId="4" numFmtId="0" xfId="0" applyAlignment="1" applyBorder="1" applyFont="1">
      <alignment shrinkToFit="0" vertical="center" wrapText="0"/>
    </xf>
    <xf borderId="12" fillId="0" fontId="4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horizontal="right" readingOrder="0" shrinkToFit="0" vertical="bottom" wrapText="0"/>
    </xf>
    <xf borderId="14" fillId="0" fontId="3" numFmtId="0" xfId="0" applyAlignment="1" applyBorder="1" applyFont="1">
      <alignment horizontal="right" readingOrder="0" shrinkToFit="0" vertical="bottom" wrapText="0"/>
    </xf>
    <xf borderId="10" fillId="0" fontId="3" numFmtId="0" xfId="0" applyAlignment="1" applyBorder="1" applyFont="1">
      <alignment horizontal="right" readingOrder="0" shrinkToFit="0" vertical="bottom" wrapText="0"/>
    </xf>
    <xf borderId="12" fillId="0" fontId="3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center" vertical="center"/>
    </xf>
    <xf borderId="4" fillId="0" fontId="3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horizontal="center" shrinkToFit="0" vertical="bottom" wrapText="0"/>
    </xf>
    <xf borderId="5" fillId="0" fontId="3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vertical="center"/>
    </xf>
    <xf borderId="7" fillId="0" fontId="3" numFmtId="0" xfId="0" applyAlignment="1" applyBorder="1" applyFont="1">
      <alignment horizontal="center" readingOrder="0" shrinkToFit="0" vertical="bottom" wrapText="0"/>
    </xf>
    <xf borderId="9" fillId="0" fontId="3" numFmtId="0" xfId="0" applyAlignment="1" applyBorder="1" applyFont="1">
      <alignment horizontal="center" shrinkToFit="0" vertical="bottom" wrapText="0"/>
    </xf>
    <xf borderId="8" fillId="0" fontId="3" numFmtId="0" xfId="0" applyAlignment="1" applyBorder="1" applyFont="1">
      <alignment horizontal="center" shrinkToFit="0" vertical="bottom" wrapText="0"/>
    </xf>
    <xf borderId="10" fillId="0" fontId="3" numFmtId="0" xfId="0" applyAlignment="1" applyBorder="1" applyFont="1">
      <alignment horizontal="center" readingOrder="0" shrinkToFit="0" vertical="bottom" wrapText="0"/>
    </xf>
    <xf borderId="11" fillId="0" fontId="3" numFmtId="0" xfId="0" applyAlignment="1" applyBorder="1" applyFont="1">
      <alignment horizontal="center" shrinkToFit="0" vertical="bottom" wrapText="0"/>
    </xf>
    <xf borderId="12" fillId="0" fontId="3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168" xfId="0" applyAlignment="1" applyFont="1" applyNumberFormat="1">
      <alignment horizontal="center" vertical="center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69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 vertical="center"/>
    </xf>
    <xf borderId="0" fillId="2" fontId="6" numFmtId="0" xfId="0" applyAlignment="1" applyFill="1" applyFont="1">
      <alignment horizontal="center"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3" fillId="0" fontId="5" numFmtId="0" xfId="0" applyAlignment="1" applyBorder="1" applyFont="1">
      <alignment horizontal="center" readingOrder="0" shrinkToFit="0" vertical="center" wrapText="0"/>
    </xf>
    <xf borderId="15" fillId="0" fontId="6" numFmtId="170" xfId="0" applyAlignment="1" applyBorder="1" applyFont="1" applyNumberFormat="1">
      <alignment horizontal="center" readingOrder="0" shrinkToFit="0" vertical="top" wrapText="0"/>
    </xf>
    <xf borderId="6" fillId="0" fontId="4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right" readingOrder="0" shrinkToFit="0" vertical="bottom" wrapText="0"/>
    </xf>
    <xf borderId="16" fillId="0" fontId="6" numFmtId="170" xfId="0" applyAlignment="1" applyBorder="1" applyFont="1" applyNumberFormat="1">
      <alignment horizontal="center" readingOrder="0" shrinkToFit="0" vertical="top" wrapText="0"/>
    </xf>
    <xf borderId="9" fillId="0" fontId="4" numFmtId="0" xfId="0" applyAlignment="1" applyBorder="1" applyFont="1">
      <alignment horizontal="center" shrinkToFit="0" vertical="center" wrapText="0"/>
    </xf>
    <xf borderId="9" fillId="0" fontId="3" numFmtId="0" xfId="0" applyAlignment="1" applyBorder="1" applyFont="1">
      <alignment horizontal="right" readingOrder="0" shrinkToFit="0" vertical="bottom" wrapText="0"/>
    </xf>
    <xf borderId="11" fillId="0" fontId="4" numFmtId="0" xfId="0" applyAlignment="1" applyBorder="1" applyFont="1">
      <alignment horizontal="center" shrinkToFit="0" vertical="center" wrapText="0"/>
    </xf>
    <xf borderId="11" fillId="0" fontId="3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horizontal="center"/>
    </xf>
    <xf borderId="4" fillId="0" fontId="3" numFmtId="164" xfId="0" applyAlignment="1" applyBorder="1" applyFont="1" applyNumberFormat="1">
      <alignment horizontal="center" readingOrder="0" shrinkToFit="0" vertical="bottom" wrapText="0"/>
    </xf>
    <xf borderId="6" fillId="0" fontId="3" numFmtId="0" xfId="0" applyAlignment="1" applyBorder="1" applyFont="1">
      <alignment horizontal="center" readingOrder="0" shrinkToFit="0" vertical="bottom" wrapText="0"/>
    </xf>
    <xf borderId="5" fillId="0" fontId="3" numFmtId="10" xfId="0" applyAlignment="1" applyBorder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/>
    </xf>
    <xf borderId="9" fillId="0" fontId="3" numFmtId="0" xfId="0" applyAlignment="1" applyBorder="1" applyFont="1">
      <alignment horizontal="center" readingOrder="0" shrinkToFit="0" vertical="bottom" wrapText="0"/>
    </xf>
    <xf borderId="8" fillId="0" fontId="3" numFmtId="10" xfId="0" applyAlignment="1" applyBorder="1" applyFont="1" applyNumberFormat="1">
      <alignment horizontal="center" readingOrder="0" shrinkToFit="0" vertical="bottom" wrapText="0"/>
    </xf>
    <xf borderId="7" fillId="0" fontId="3" numFmtId="166" xfId="0" applyAlignment="1" applyBorder="1" applyFont="1" applyNumberFormat="1">
      <alignment horizontal="center" readingOrder="0" shrinkToFit="0" vertical="bottom" wrapText="0"/>
    </xf>
    <xf borderId="4" fillId="0" fontId="3" numFmtId="166" xfId="0" applyAlignment="1" applyBorder="1" applyFont="1" applyNumberFormat="1">
      <alignment horizontal="center" readingOrder="0" shrinkToFit="0" vertical="bottom" wrapText="0"/>
    </xf>
    <xf borderId="7" fillId="0" fontId="3" numFmtId="164" xfId="0" applyAlignment="1" applyBorder="1" applyFont="1" applyNumberFormat="1">
      <alignment horizontal="center" readingOrder="0" shrinkToFit="0" vertical="bottom" wrapText="0"/>
    </xf>
    <xf borderId="10" fillId="0" fontId="3" numFmtId="164" xfId="0" applyAlignment="1" applyBorder="1" applyFont="1" applyNumberFormat="1">
      <alignment horizontal="center" readingOrder="0" shrinkToFit="0" vertical="bottom" wrapText="0"/>
    </xf>
    <xf borderId="11" fillId="0" fontId="3" numFmtId="0" xfId="0" applyAlignment="1" applyBorder="1" applyFont="1">
      <alignment horizontal="center" readingOrder="0" shrinkToFit="0" vertical="bottom" wrapText="0"/>
    </xf>
    <xf borderId="12" fillId="0" fontId="3" numFmtId="10" xfId="0" applyAlignment="1" applyBorder="1" applyFont="1" applyNumberFormat="1">
      <alignment horizontal="center" readingOrder="0" shrinkToFit="0" vertical="bottom" wrapText="0"/>
    </xf>
    <xf borderId="1" fillId="0" fontId="7" numFmtId="0" xfId="0" applyAlignment="1" applyBorder="1" applyFont="1">
      <alignment horizontal="center" readingOrder="0" shrinkToFit="0" vertical="center" wrapText="0"/>
    </xf>
    <xf borderId="2" fillId="0" fontId="7" numFmtId="0" xfId="0" applyAlignment="1" applyBorder="1" applyFont="1">
      <alignment horizontal="center" readingOrder="0" shrinkToFit="0" vertical="center" wrapText="0"/>
    </xf>
    <xf borderId="0" fillId="0" fontId="0" numFmtId="0" xfId="0" applyAlignment="1" applyFont="1">
      <alignment horizontal="center" vertical="center"/>
    </xf>
    <xf borderId="4" fillId="0" fontId="0" numFmtId="0" xfId="0" applyAlignment="1" applyBorder="1" applyFont="1">
      <alignment horizontal="center" shrinkToFit="0" vertical="center" wrapText="0"/>
    </xf>
    <xf borderId="5" fillId="0" fontId="0" numFmtId="0" xfId="0" applyAlignment="1" applyBorder="1" applyFont="1">
      <alignment horizontal="center" shrinkToFit="0" vertical="center" wrapText="0"/>
    </xf>
    <xf borderId="7" fillId="0" fontId="0" numFmtId="0" xfId="0" applyAlignment="1" applyBorder="1" applyFont="1">
      <alignment horizontal="center" shrinkToFit="0" vertical="center" wrapText="0"/>
    </xf>
    <xf borderId="8" fillId="0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shrinkToFit="0" vertical="center" wrapText="0"/>
    </xf>
    <xf borderId="13" fillId="0" fontId="0" numFmtId="0" xfId="0" applyAlignment="1" applyBorder="1" applyFont="1">
      <alignment horizontal="center" shrinkToFit="0" vertical="center" wrapText="0"/>
    </xf>
    <xf borderId="14" fillId="0" fontId="0" numFmtId="0" xfId="0" applyAlignment="1" applyBorder="1" applyFont="1">
      <alignment horizontal="center" shrinkToFit="0" vertical="center" wrapText="0"/>
    </xf>
    <xf borderId="3" fillId="0" fontId="7" numFmtId="0" xfId="0" applyAlignment="1" applyBorder="1" applyFont="1">
      <alignment horizontal="center" readingOrder="0" shrinkToFit="0" vertical="center" wrapText="0"/>
    </xf>
    <xf borderId="2" fillId="0" fontId="7" numFmtId="0" xfId="0" applyAlignment="1" applyBorder="1" applyFont="1">
      <alignment horizontal="center" readingOrder="0" shrinkToFit="0" vertical="center" wrapText="0"/>
    </xf>
    <xf borderId="4" fillId="0" fontId="7" numFmtId="0" xfId="0" applyAlignment="1" applyBorder="1" applyFont="1">
      <alignment horizontal="center" shrinkToFit="0" vertical="center" wrapText="0"/>
    </xf>
    <xf borderId="6" fillId="0" fontId="0" numFmtId="0" xfId="0" applyAlignment="1" applyBorder="1" applyFont="1">
      <alignment horizontal="center" shrinkToFit="0" vertical="center" wrapText="0"/>
    </xf>
    <xf borderId="6" fillId="0" fontId="0" numFmtId="0" xfId="0" applyAlignment="1" applyBorder="1" applyFont="1">
      <alignment horizontal="center" readingOrder="0" shrinkToFit="0" vertical="center" wrapText="0"/>
    </xf>
    <xf borderId="5" fillId="0" fontId="0" numFmtId="0" xfId="0" applyAlignment="1" applyBorder="1" applyFont="1">
      <alignment horizontal="center" readingOrder="0" shrinkToFit="0" vertical="center" wrapText="0"/>
    </xf>
    <xf borderId="7" fillId="0" fontId="7" numFmtId="0" xfId="0" applyAlignment="1" applyBorder="1" applyFont="1">
      <alignment horizontal="center" shrinkToFit="0" vertical="center" wrapText="0"/>
    </xf>
    <xf borderId="9" fillId="0" fontId="8" numFmtId="0" xfId="0" applyAlignment="1" applyBorder="1" applyFont="1">
      <alignment horizontal="center" readingOrder="0" shrinkToFit="0" vertical="center" wrapText="0"/>
    </xf>
    <xf borderId="8" fillId="0" fontId="8" numFmtId="0" xfId="0" applyAlignment="1" applyBorder="1" applyFont="1">
      <alignment horizontal="center" readingOrder="0" shrinkToFit="0" vertical="center" wrapText="0"/>
    </xf>
    <xf borderId="6" fillId="0" fontId="8" numFmtId="0" xfId="0" applyAlignment="1" applyBorder="1" applyFont="1">
      <alignment horizontal="center" readingOrder="0" shrinkToFit="0" vertical="center" wrapText="0"/>
    </xf>
    <xf borderId="5" fillId="0" fontId="8" numFmtId="0" xfId="0" applyAlignment="1" applyBorder="1" applyFont="1">
      <alignment horizontal="center" readingOrder="0" shrinkToFit="0" vertical="center" wrapText="0"/>
    </xf>
    <xf borderId="13" fillId="0" fontId="7" numFmtId="0" xfId="0" applyAlignment="1" applyBorder="1" applyFont="1">
      <alignment horizontal="center" shrinkToFit="0" vertical="center" wrapText="0"/>
    </xf>
    <xf borderId="17" fillId="0" fontId="8" numFmtId="0" xfId="0" applyAlignment="1" applyBorder="1" applyFont="1">
      <alignment horizontal="center" readingOrder="0" shrinkToFit="0" vertical="center" wrapText="0"/>
    </xf>
    <xf borderId="14" fillId="0" fontId="8" numFmtId="0" xfId="0" applyAlignment="1" applyBorder="1" applyFont="1">
      <alignment horizontal="center" readingOrder="0" shrinkToFit="0" vertical="center" wrapText="0"/>
    </xf>
    <xf borderId="1" fillId="0" fontId="0" numFmtId="0" xfId="0" applyAlignment="1" applyBorder="1" applyFont="1">
      <alignment horizontal="center" readingOrder="0" shrinkToFit="0" vertical="center" wrapText="0"/>
    </xf>
    <xf borderId="3" fillId="0" fontId="0" numFmtId="0" xfId="0" applyAlignment="1" applyBorder="1" applyFont="1">
      <alignment horizontal="center" readingOrder="0" shrinkToFit="0" vertical="center" wrapText="0"/>
    </xf>
    <xf borderId="4" fillId="0" fontId="7" numFmtId="0" xfId="0" applyAlignment="1" applyBorder="1" applyFont="1">
      <alignment horizontal="center" readingOrder="0" shrinkToFit="0" vertical="center" wrapText="0"/>
    </xf>
    <xf borderId="7" fillId="0" fontId="7" numFmtId="0" xfId="0" applyAlignment="1" applyBorder="1" applyFont="1">
      <alignment horizontal="center" readingOrder="0" shrinkToFit="0" vertical="center" wrapText="0"/>
    </xf>
    <xf borderId="9" fillId="0" fontId="0" numFmtId="0" xfId="0" applyAlignment="1" applyBorder="1" applyFont="1">
      <alignment horizontal="center" readingOrder="0" shrinkToFit="0" vertical="center" wrapText="0"/>
    </xf>
    <xf borderId="8" fillId="0" fontId="0" numFmtId="0" xfId="0" applyAlignment="1" applyBorder="1" applyFont="1">
      <alignment horizontal="center" readingOrder="0" shrinkToFit="0" vertical="center" wrapText="0"/>
    </xf>
    <xf borderId="9" fillId="0" fontId="8" numFmtId="0" xfId="0" applyAlignment="1" applyBorder="1" applyFont="1">
      <alignment horizontal="center" shrinkToFit="0" vertical="center" wrapText="0"/>
    </xf>
    <xf borderId="6" fillId="0" fontId="8" numFmtId="0" xfId="0" applyAlignment="1" applyBorder="1" applyFont="1">
      <alignment horizontal="center" shrinkToFit="0" vertical="center" wrapText="0"/>
    </xf>
    <xf borderId="5" fillId="0" fontId="8" numFmtId="0" xfId="0" applyAlignment="1" applyBorder="1" applyFont="1">
      <alignment horizontal="center" shrinkToFit="0" vertical="center" wrapText="0"/>
    </xf>
    <xf borderId="13" fillId="0" fontId="7" numFmtId="0" xfId="0" applyAlignment="1" applyBorder="1" applyFont="1">
      <alignment horizontal="center" readingOrder="0" shrinkToFit="0" vertical="center" wrapText="0"/>
    </xf>
    <xf borderId="17" fillId="0" fontId="0" numFmtId="0" xfId="0" applyAlignment="1" applyBorder="1" applyFont="1">
      <alignment horizontal="center" shrinkToFit="0" vertical="center" wrapText="0"/>
    </xf>
    <xf borderId="0" fillId="3" fontId="9" numFmtId="0" xfId="0" applyAlignment="1" applyFill="1" applyFont="1">
      <alignment horizontal="center" readingOrder="0" shrinkToFit="0" vertical="center" wrapText="0"/>
    </xf>
    <xf borderId="0" fillId="3" fontId="7" numFmtId="0" xfId="0" applyAlignment="1" applyFont="1">
      <alignment horizontal="center" readingOrder="0" vertical="center"/>
    </xf>
    <xf borderId="0" fillId="3" fontId="0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9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3" fillId="0" fontId="0" numFmtId="0" xfId="0" applyAlignment="1" applyBorder="1" applyFont="1">
      <alignment horizontal="center" readingOrder="0" shrinkToFit="0" vertical="center" wrapText="0"/>
    </xf>
    <xf borderId="2" fillId="0" fontId="0" numFmtId="0" xfId="0" applyAlignment="1" applyBorder="1" applyFont="1">
      <alignment horizontal="center" readingOrder="0" shrinkToFit="0" vertical="center" wrapText="0"/>
    </xf>
    <xf borderId="6" fillId="0" fontId="7" numFmtId="0" xfId="0" applyAlignment="1" applyBorder="1" applyFont="1">
      <alignment horizontal="center" shrinkToFit="0" vertical="center" wrapText="0"/>
    </xf>
    <xf borderId="5" fillId="0" fontId="7" numFmtId="0" xfId="0" applyAlignment="1" applyBorder="1" applyFont="1">
      <alignment horizontal="center" shrinkToFit="0" vertical="center" wrapText="0"/>
    </xf>
    <xf borderId="9" fillId="0" fontId="0" numFmtId="0" xfId="0" applyAlignment="1" applyBorder="1" applyFont="1">
      <alignment horizontal="center" shrinkToFit="0" vertical="center" wrapText="0"/>
    </xf>
    <xf borderId="10" fillId="0" fontId="7" numFmtId="0" xfId="0" applyAlignment="1" applyBorder="1" applyFont="1">
      <alignment horizontal="center" shrinkToFit="0" vertical="center" wrapText="0"/>
    </xf>
    <xf borderId="11" fillId="0" fontId="0" numFmtId="0" xfId="0" applyAlignment="1" applyBorder="1" applyFont="1">
      <alignment horizontal="center" shrinkToFit="0" vertical="center" wrapText="0"/>
    </xf>
    <xf borderId="12" fillId="0" fontId="0" numFmtId="0" xfId="0" applyAlignment="1" applyBorder="1" applyFont="1">
      <alignment horizontal="center" shrinkToFit="0" vertical="center" wrapText="0"/>
    </xf>
    <xf borderId="0" fillId="0" fontId="8" numFmtId="0" xfId="0" applyAlignment="1" applyFont="1">
      <alignment horizontal="center" shrinkToFit="0" vertical="center" wrapText="0"/>
    </xf>
    <xf borderId="0" fillId="2" fontId="8" numFmtId="0" xfId="0" applyAlignment="1" applyFont="1">
      <alignment horizontal="center"/>
    </xf>
    <xf borderId="0" fillId="3" fontId="0" numFmtId="0" xfId="0" applyAlignment="1" applyFont="1">
      <alignment horizontal="center" readingOrder="0" vertical="center"/>
    </xf>
    <xf borderId="0" fillId="2" fontId="8" numFmtId="0" xfId="0" applyAlignment="1" applyFont="1">
      <alignment horizontal="center" vertical="center"/>
    </xf>
    <xf borderId="1" fillId="0" fontId="4" numFmtId="0" xfId="0" applyAlignment="1" applyBorder="1" applyFont="1">
      <alignment horizontal="left" readingOrder="0" shrinkToFit="0" vertical="center" wrapText="0"/>
    </xf>
    <xf borderId="3" fillId="0" fontId="4" numFmtId="0" xfId="0" applyAlignment="1" applyBorder="1" applyFont="1">
      <alignment horizontal="left" readingOrder="0" shrinkToFit="0" vertical="center" wrapText="0"/>
    </xf>
    <xf borderId="3" fillId="0" fontId="4" numFmtId="0" xfId="0" applyAlignment="1" applyBorder="1" applyFont="1">
      <alignment horizontal="left" readingOrder="0" shrinkToFit="0" vertical="center" wrapText="0"/>
    </xf>
    <xf borderId="2" fillId="0" fontId="4" numFmtId="0" xfId="0" applyAlignment="1" applyBorder="1" applyFont="1">
      <alignment horizontal="left" readingOrder="0" shrinkToFit="0" vertical="center" wrapText="0"/>
    </xf>
    <xf borderId="0" fillId="0" fontId="4" numFmtId="0" xfId="0" applyAlignment="1" applyFont="1">
      <alignment readingOrder="0"/>
    </xf>
    <xf borderId="9" fillId="0" fontId="4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1" fillId="0" fontId="5" numFmtId="0" xfId="0" applyAlignment="1" applyBorder="1" applyFont="1">
      <alignment horizontal="left" readingOrder="0" shrinkToFit="0" vertical="center" wrapText="0"/>
    </xf>
    <xf borderId="2" fillId="0" fontId="5" numFmtId="0" xfId="0" applyAlignment="1" applyBorder="1" applyFont="1">
      <alignment horizontal="left" readingOrder="0" shrinkToFit="0" vertical="center" wrapText="0"/>
    </xf>
    <xf borderId="18" fillId="0" fontId="4" numFmtId="0" xfId="0" applyAlignment="1" applyBorder="1" applyFont="1">
      <alignment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0" fillId="0" fontId="4" numFmtId="0" xfId="0" applyFont="1"/>
    <xf borderId="0" fillId="3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2">
    <tableStyle count="3" pivot="0" name="Adj Close-style">
      <tableStyleElement dxfId="1" type="headerRow"/>
      <tableStyleElement dxfId="2" type="firstRowStripe"/>
      <tableStyleElement dxfId="3" type="secondRowStripe"/>
    </tableStyle>
    <tableStyle count="3" pivot="0" name="Adj Close-style 2">
      <tableStyleElement dxfId="1" type="headerRow"/>
      <tableStyleElement dxfId="2" type="firstRowStripe"/>
      <tableStyleElement dxfId="3" type="secondRowStripe"/>
    </tableStyle>
    <tableStyle count="3" pivot="0" name="Adj Close-style 3">
      <tableStyleElement dxfId="1" type="headerRow"/>
      <tableStyleElement dxfId="2" type="firstRowStripe"/>
      <tableStyleElement dxfId="3" type="secondRowStripe"/>
    </tableStyle>
    <tableStyle count="3" pivot="0" name="Adj Close-style 4">
      <tableStyleElement dxfId="1" type="headerRow"/>
      <tableStyleElement dxfId="2" type="firstRowStripe"/>
      <tableStyleElement dxfId="3" type="secondRowStripe"/>
    </tableStyle>
    <tableStyle count="3" pivot="0" name="Adj Close-style 5">
      <tableStyleElement dxfId="1" type="headerRow"/>
      <tableStyleElement dxfId="2" type="firstRowStripe"/>
      <tableStyleElement dxfId="3" type="secondRowStripe"/>
    </tableStyle>
    <tableStyle count="3" pivot="0" name="Adj Close-style 6">
      <tableStyleElement dxfId="1" type="headerRow"/>
      <tableStyleElement dxfId="2" type="firstRowStripe"/>
      <tableStyleElement dxfId="3" type="secondRowStripe"/>
    </tableStyle>
    <tableStyle count="3" pivot="0" name="Adj Close-style 7">
      <tableStyleElement dxfId="1" type="headerRow"/>
      <tableStyleElement dxfId="2" type="firstRowStripe"/>
      <tableStyleElement dxfId="3" type="secondRowStripe"/>
    </tableStyle>
    <tableStyle count="3" pivot="0" name="Adj Close-style 8">
      <tableStyleElement dxfId="1" type="headerRow"/>
      <tableStyleElement dxfId="2" type="firstRowStripe"/>
      <tableStyleElement dxfId="3" type="secondRowStripe"/>
    </tableStyle>
    <tableStyle count="3" pivot="0" name="Adj Close-style 9">
      <tableStyleElement dxfId="1" type="headerRow"/>
      <tableStyleElement dxfId="2" type="firstRowStripe"/>
      <tableStyleElement dxfId="3" type="secondRowStripe"/>
    </tableStyle>
    <tableStyle count="3" pivot="0" name="Adj Close-style 10">
      <tableStyleElement dxfId="1" type="headerRow"/>
      <tableStyleElement dxfId="2" type="firstRowStripe"/>
      <tableStyleElement dxfId="3" type="secondRowStripe"/>
    </tableStyle>
    <tableStyle count="3" pivot="0" name="Adj Close-style 11">
      <tableStyleElement dxfId="1" type="headerRow"/>
      <tableStyleElement dxfId="2" type="firstRowStripe"/>
      <tableStyleElement dxfId="3" type="secondRowStripe"/>
    </tableStyle>
    <tableStyle count="3" pivot="0" name="Domestic Returns-style">
      <tableStyleElement dxfId="1" type="headerRow"/>
      <tableStyleElement dxfId="2" type="firstRowStripe"/>
      <tableStyleElement dxfId="3" type="secondRowStripe"/>
    </tableStyle>
    <tableStyle count="3" pivot="0" name="International &amp; Crypto-style">
      <tableStyleElement dxfId="1" type="headerRow"/>
      <tableStyleElement dxfId="2" type="firstRowStripe"/>
      <tableStyleElement dxfId="3" type="secondRowStripe"/>
    </tableStyle>
    <tableStyle count="3" pivot="0" name="NIFTY50 Returns-style">
      <tableStyleElement dxfId="1" type="headerRow"/>
      <tableStyleElement dxfId="2" type="firstRowStripe"/>
      <tableStyleElement dxfId="3" type="secondRowStripe"/>
    </tableStyle>
    <tableStyle count="3" pivot="0" name="India 1-year bond yield-style">
      <tableStyleElement dxfId="1" type="headerRow"/>
      <tableStyleElement dxfId="2" type="firstRowStripe"/>
      <tableStyleElement dxfId="3" type="secondRowStripe"/>
    </tableStyle>
    <tableStyle count="3" pivot="0" name="Calculations-style">
      <tableStyleElement dxfId="1" type="headerRow"/>
      <tableStyleElement dxfId="2" type="firstRowStripe"/>
      <tableStyleElement dxfId="3" type="secondRowStripe"/>
    </tableStyle>
    <tableStyle count="3" pivot="0" name="Calculations-style 2">
      <tableStyleElement dxfId="1" type="headerRow"/>
      <tableStyleElement dxfId="2" type="firstRowStripe"/>
      <tableStyleElement dxfId="3" type="secondRowStripe"/>
    </tableStyle>
    <tableStyle count="3" pivot="0" name="Calculations-style 3">
      <tableStyleElement dxfId="1" type="headerRow"/>
      <tableStyleElement dxfId="2" type="firstRowStripe"/>
      <tableStyleElement dxfId="3" type="secondRowStripe"/>
    </tableStyle>
    <tableStyle count="3" pivot="0" name="Calculations-style 4">
      <tableStyleElement dxfId="1" type="headerRow"/>
      <tableStyleElement dxfId="2" type="firstRowStripe"/>
      <tableStyleElement dxfId="3" type="secondRowStripe"/>
    </tableStyle>
    <tableStyle count="3" pivot="0" name="Calculations-style 5">
      <tableStyleElement dxfId="1" type="headerRow"/>
      <tableStyleElement dxfId="2" type="firstRowStripe"/>
      <tableStyleElement dxfId="3" type="secondRowStripe"/>
    </tableStyle>
    <tableStyle count="3" pivot="0" name="Sheet4-style">
      <tableStyleElement dxfId="1" type="headerRow"/>
      <tableStyleElement dxfId="2" type="firstRowStripe"/>
      <tableStyleElement dxfId="3" type="secondRowStripe"/>
    </tableStyle>
    <tableStyle count="3" pivot="0" name="Sheet4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RETURN vs. RISK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Sheet4!$M$18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Sheet4!$L$19:$L$27</c:f>
            </c:strRef>
          </c:cat>
          <c:val>
            <c:numRef>
              <c:f>Sheet4!$M$19:$M$27</c:f>
              <c:numCache/>
            </c:numRef>
          </c:val>
          <c:smooth val="0"/>
        </c:ser>
        <c:axId val="2146513477"/>
        <c:axId val="98312899"/>
      </c:lineChart>
      <c:catAx>
        <c:axId val="21465134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RISK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312899"/>
      </c:catAx>
      <c:valAx>
        <c:axId val="983128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RETURN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65134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0</xdr:colOff>
      <xdr:row>17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19</xdr:row>
      <xdr:rowOff>0</xdr:rowOff>
    </xdr:from>
    <xdr:ext cx="7162800" cy="430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B231" displayName="Table1" name="Table1" id="1">
  <tableColumns count="2">
    <tableColumn name="Date" id="1"/>
    <tableColumn name="AEGISLOG.BO" id="2"/>
  </tableColumns>
  <tableStyleInfo name="Adj Close-style" showColumnStripes="0" showFirstColumn="1" showLastColumn="1" showRowStripes="1"/>
</table>
</file>

<file path=xl/tables/table2.xml><?xml version="1.0" encoding="utf-8"?>
<table xmlns="http://schemas.openxmlformats.org/spreadsheetml/2006/main" ref="C1:D246" displayName="Table2" name="Table2" id="2">
  <tableColumns count="2">
    <tableColumn name="Date" id="1"/>
    <tableColumn name="CANBK.NS" id="2"/>
  </tableColumns>
  <tableStyleInfo name="Adj Close-style 2" showColumnStripes="0" showFirstColumn="1" showLastColumn="1" showRowStripes="1"/>
</table>
</file>

<file path=xl/tables/table3.xml><?xml version="1.0" encoding="utf-8"?>
<table xmlns="http://schemas.openxmlformats.org/spreadsheetml/2006/main" ref="E1:F246" displayName="Table3" name="Table3" id="3">
  <tableColumns count="2">
    <tableColumn name="Date" id="1"/>
    <tableColumn name="STARHEALTH.NS" id="2"/>
  </tableColumns>
  <tableStyleInfo name="Adj Close-style 3" showColumnStripes="0" showFirstColumn="1" showLastColumn="1" showRowStripes="1"/>
</table>
</file>

<file path=xl/tables/table4.xml><?xml version="1.0" encoding="utf-8"?>
<table xmlns="http://schemas.openxmlformats.org/spreadsheetml/2006/main" ref="G1:H246" displayName="Table4" name="Table4" id="4">
  <tableColumns count="2">
    <tableColumn name="Date" id="1"/>
    <tableColumn name="PPLPHARMA.NS" id="2"/>
  </tableColumns>
  <tableStyleInfo name="Adj Close-style 4" showColumnStripes="0" showFirstColumn="1" showLastColumn="1" showRowStripes="1"/>
</table>
</file>

<file path=xl/tables/table5.xml><?xml version="1.0" encoding="utf-8"?>
<table xmlns="http://schemas.openxmlformats.org/spreadsheetml/2006/main" ref="I1:J246" displayName="Table5" name="Table5" id="5">
  <tableColumns count="2">
    <tableColumn name="Date" id="1"/>
    <tableColumn name="KAJARIACER.NS" id="2"/>
  </tableColumns>
  <tableStyleInfo name="Adj Close-style 5" showColumnStripes="0" showFirstColumn="1" showLastColumn="1" showRowStripes="1"/>
</table>
</file>

<file path=xl/tables/table6.xml><?xml version="1.0" encoding="utf-8"?>
<table xmlns="http://schemas.openxmlformats.org/spreadsheetml/2006/main" ref="K1:L246" displayName="Table6" name="Table6" id="6">
  <tableColumns count="2">
    <tableColumn name="Date" id="1"/>
    <tableColumn name="BSOFT.NS" id="2"/>
  </tableColumns>
  <tableStyleInfo name="Adj Close-style 6" showColumnStripes="0" showFirstColumn="1" showLastColumn="1" showRowStripes="1"/>
</table>
</file>

<file path=xl/tables/table7.xml><?xml version="1.0" encoding="utf-8"?>
<table xmlns="http://schemas.openxmlformats.org/spreadsheetml/2006/main" ref="M1:N246" displayName="Table7" name="Table7" id="7">
  <tableColumns count="2">
    <tableColumn name="Date" id="1"/>
    <tableColumn name="360ONE.NS" id="2"/>
  </tableColumns>
  <tableStyleInfo name="Adj Close-style 7" showColumnStripes="0" showFirstColumn="1" showLastColumn="1" showRowStripes="1"/>
</table>
</file>

<file path=xl/tables/table8.xml><?xml version="1.0" encoding="utf-8"?>
<table xmlns="http://schemas.openxmlformats.org/spreadsheetml/2006/main" ref="O1:P246" displayName="Table8" name="Table8" id="8">
  <tableColumns count="2">
    <tableColumn name="Date" id="1"/>
    <tableColumn name="GNFC.NS" id="2"/>
  </tableColumns>
  <tableStyleInfo name="Adj Close-style 8" showColumnStripes="0" showFirstColumn="1" showLastColumn="1" showRowStripes="1"/>
</table>
</file>

<file path=xl/tables/table9.xml><?xml version="1.0" encoding="utf-8"?>
<table xmlns="http://schemas.openxmlformats.org/spreadsheetml/2006/main" ref="Q1:R251" displayName="Table9" name="Table9" id="9">
  <tableColumns count="2">
    <tableColumn name="Date" id="1"/>
    <tableColumn name="NVDA" id="2"/>
  </tableColumns>
  <tableStyleInfo name="Adj Close-style 9" showColumnStripes="0" showFirstColumn="1" showLastColumn="1" showRowStripes="1"/>
</table>
</file>

<file path=xl/tables/table10.xml><?xml version="1.0" encoding="utf-8"?>
<table xmlns="http://schemas.openxmlformats.org/spreadsheetml/2006/main" ref="S1:T366" displayName="Table10" name="Table10" id="10">
  <tableColumns count="2">
    <tableColumn name="Date" id="1"/>
    <tableColumn name="SOL-USD" id="2"/>
  </tableColumns>
  <tableStyleInfo name="Adj Close-style 10" showColumnStripes="0" showFirstColumn="1" showLastColumn="1" showRowStripes="1"/>
</table>
</file>

<file path=xl/tables/table11.xml><?xml version="1.0" encoding="utf-8"?>
<table xmlns="http://schemas.openxmlformats.org/spreadsheetml/2006/main" ref="V1:AE222" displayName="Table11" name="Table11" id="11">
  <tableColumns count="10">
    <tableColumn name="AEGISLOG.BO" id="1"/>
    <tableColumn name="CANBK.NS" id="2"/>
    <tableColumn name="STARHEALTH.NS" id="3"/>
    <tableColumn name="PPLPHARMA.NS" id="4"/>
    <tableColumn name="KAJARIACER.NS" id="5"/>
    <tableColumn name="BSOFT.NS" id="6"/>
    <tableColumn name="360ONE.NS" id="7"/>
    <tableColumn name="GNFC.NS" id="8"/>
    <tableColumn name="NVDA" id="9"/>
    <tableColumn name="SOL-USD" id="10"/>
  </tableColumns>
  <tableStyleInfo name="Adj Close-style 11" showColumnStripes="0" showFirstColumn="1" showLastColumn="1" showRowStripes="1"/>
</table>
</file>

<file path=xl/tables/table12.xml><?xml version="1.0" encoding="utf-8"?>
<table xmlns="http://schemas.openxmlformats.org/spreadsheetml/2006/main" ref="A1:I222" displayName="Table12" name="Table12" id="12">
  <tableColumns count="9">
    <tableColumn name="Date" id="1"/>
    <tableColumn name="AEGISLOG.BO" id="2"/>
    <tableColumn name="CANBK.NS" id="3"/>
    <tableColumn name="STARHEALTH.NS" id="4"/>
    <tableColumn name="PPLPHARMA.NS" id="5"/>
    <tableColumn name="KAJARIACER.NS" id="6"/>
    <tableColumn name="BSOFT.NS" id="7"/>
    <tableColumn name="360ONE.NS" id="8"/>
    <tableColumn name="GNFC.NS" id="9"/>
  </tableColumns>
  <tableStyleInfo name="Domestic Returns-style" showColumnStripes="0" showFirstColumn="1" showLastColumn="1" showRowStripes="1"/>
</table>
</file>

<file path=xl/tables/table13.xml><?xml version="1.0" encoding="utf-8"?>
<table xmlns="http://schemas.openxmlformats.org/spreadsheetml/2006/main" ref="A1:C222" displayName="Table13" name="Table13" id="13">
  <tableColumns count="3">
    <tableColumn name="Date" id="1"/>
    <tableColumn name="NVDA" id="2"/>
    <tableColumn name="SOL-USD" id="3"/>
  </tableColumns>
  <tableStyleInfo name="International &amp; Crypto-style" showColumnStripes="0" showFirstColumn="1" showLastColumn="1" showRowStripes="1"/>
</table>
</file>

<file path=xl/tables/table14.xml><?xml version="1.0" encoding="utf-8"?>
<table xmlns="http://schemas.openxmlformats.org/spreadsheetml/2006/main" ref="A1:H246" displayName="Table14" name="Table14" id="14">
  <tableColumns count="8">
    <tableColumn name="Date" id="1"/>
    <tableColumn name="Adj Close returns" id="2"/>
    <tableColumn name="Open" id="3"/>
    <tableColumn name="High" id="4"/>
    <tableColumn name="Low" id="5"/>
    <tableColumn name="Close" id="6"/>
    <tableColumn name="Adj Close" id="7"/>
    <tableColumn name="Volume" id="8"/>
  </tableColumns>
  <tableStyleInfo name="NIFTY50 Returns-style" showColumnStripes="0" showFirstColumn="1" showLastColumn="1" showRowStripes="1"/>
</table>
</file>

<file path=xl/tables/table15.xml><?xml version="1.0" encoding="utf-8"?>
<table xmlns="http://schemas.openxmlformats.org/spreadsheetml/2006/main" ref="A1:F244" displayName="Table15" name="Table15" id="15">
  <tableColumns count="6">
    <tableColumn name="Date" id="1"/>
    <tableColumn name="Price" id="2"/>
    <tableColumn name="Open" id="3"/>
    <tableColumn name="High" id="4"/>
    <tableColumn name="Low" id="5"/>
    <tableColumn name="Change %" id="6"/>
  </tableColumns>
  <tableStyleInfo name="India 1-year bond yield-style" showColumnStripes="0" showFirstColumn="1" showLastColumn="1" showRowStripes="1"/>
</table>
</file>

<file path=xl/tables/table16.xml><?xml version="1.0" encoding="utf-8"?>
<table xmlns="http://schemas.openxmlformats.org/spreadsheetml/2006/main" ref="A1:B7" displayName="Table16" name="Table16" id="16">
  <tableColumns count="2">
    <tableColumn name="Calculation" id="1"/>
    <tableColumn name="Value" id="2"/>
  </tableColumns>
  <tableStyleInfo name="Calculations-style" showColumnStripes="0" showFirstColumn="1" showLastColumn="1" showRowStripes="1"/>
</table>
</file>

<file path=xl/tables/table17.xml><?xml version="1.0" encoding="utf-8"?>
<table xmlns="http://schemas.openxmlformats.org/spreadsheetml/2006/main" ref="A10:K20" displayName="Table17" name="Table17" id="17">
  <tableColumns count="11">
    <tableColumn name="Covariance Matrix" id="1"/>
    <tableColumn name="AEGISLOG" id="2"/>
    <tableColumn name="CANBK" id="3"/>
    <tableColumn name="STARHEALTH" id="4"/>
    <tableColumn name="PPLPHARMA" id="5"/>
    <tableColumn name="KAJARIACER" id="6"/>
    <tableColumn name="BSOFT" id="7"/>
    <tableColumn name="360ONE" id="8"/>
    <tableColumn name="GNFC" id="9"/>
    <tableColumn name="NVIDIA" id="10"/>
    <tableColumn name="SOLANA" id="11"/>
  </tableColumns>
  <tableStyleInfo name="Calculations-style 2" showColumnStripes="0" showFirstColumn="1" showLastColumn="1" showRowStripes="1"/>
</table>
</file>

<file path=xl/tables/table18.xml><?xml version="1.0" encoding="utf-8"?>
<table xmlns="http://schemas.openxmlformats.org/spreadsheetml/2006/main" ref="A22:L32" displayName="Table18" name="Table18" id="18">
  <tableColumns count="12">
    <tableColumn name="Column 1" id="1"/>
    <tableColumn name="Column 2" id="2"/>
    <tableColumn name="Column 3" id="3"/>
    <tableColumn name="Column 4" id="4"/>
    <tableColumn name="Column 5" id="5"/>
    <tableColumn name="Column 6" id="6"/>
    <tableColumn name="Column 7" id="7"/>
    <tableColumn name="Column 8" id="8"/>
    <tableColumn name="Column 9" id="9"/>
    <tableColumn name="Column 10" id="10"/>
    <tableColumn name="Column 11" id="11"/>
    <tableColumn name="NIFTY" id="12"/>
  </tableColumns>
  <tableStyleInfo name="Calculations-style 3" showColumnStripes="0" showFirstColumn="1" showLastColumn="1" showRowStripes="1"/>
</table>
</file>

<file path=xl/tables/table19.xml><?xml version="1.0" encoding="utf-8"?>
<table xmlns="http://schemas.openxmlformats.org/spreadsheetml/2006/main" ref="A49:I58" displayName="Table19" name="Table19" id="19">
  <tableColumns count="9">
    <tableColumn name="Column 1" id="1"/>
    <tableColumn name="Column 2" id="2"/>
    <tableColumn name="Domestic Inverse Covariance Matrix" id="3"/>
    <tableColumn name="Column 3" id="4"/>
    <tableColumn name="Column 4" id="5"/>
    <tableColumn name="Column 5" id="6"/>
    <tableColumn name="Column 6" id="7"/>
    <tableColumn name="Column 7" id="8"/>
    <tableColumn name="Column 8" id="9"/>
  </tableColumns>
  <tableStyleInfo name="Calculations-style 4" showColumnStripes="0" showFirstColumn="1" showLastColumn="1" showRowStripes="1"/>
</table>
</file>

<file path=xl/tables/table20.xml><?xml version="1.0" encoding="utf-8"?>
<table xmlns="http://schemas.openxmlformats.org/spreadsheetml/2006/main" ref="M49:W60" displayName="Table20" name="Table20" id="20">
  <tableColumns count="11">
    <tableColumn name="Column 1" id="1"/>
    <tableColumn name="Column 2" id="2"/>
    <tableColumn name="international Inverse Covariance Matrix" id="3"/>
    <tableColumn name="Column 3" id="4"/>
    <tableColumn name="Column 4" id="5"/>
    <tableColumn name="Column 5" id="6"/>
    <tableColumn name="Column 6" id="7"/>
    <tableColumn name="Column 7" id="8"/>
    <tableColumn name="Column 8" id="9"/>
    <tableColumn name="Column 9" id="10"/>
    <tableColumn name="Column 10" id="11"/>
  </tableColumns>
  <tableStyleInfo name="Calculations-style 5" showColumnStripes="0" showFirstColumn="1" showLastColumn="1" showRowStripes="1"/>
</table>
</file>

<file path=xl/tables/table21.xml><?xml version="1.0" encoding="utf-8"?>
<table xmlns="http://schemas.openxmlformats.org/spreadsheetml/2006/main" ref="B15:J24" displayName="Table21" name="Table21" id="21">
  <tableColumns count="9">
    <tableColumn name="Column 1" id="1"/>
    <tableColumn name="RANDOM WEIGHTS" id="2"/>
    <tableColumn name="NORMALIZED WEIGHTS" id="3"/>
    <tableColumn name="RETURNS" id="4"/>
    <tableColumn name="Column 2" id="5"/>
    <tableColumn name="Column 3" id="6"/>
    <tableColumn name="Column 4" id="7"/>
    <tableColumn name="Column 5" id="8"/>
    <tableColumn name="Column 6" id="9"/>
  </tableColumns>
  <tableStyleInfo name="Sheet4-style" showColumnStripes="0" showFirstColumn="1" showLastColumn="1" showRowStripes="1"/>
</table>
</file>

<file path=xl/tables/table22.xml><?xml version="1.0" encoding="utf-8"?>
<table xmlns="http://schemas.openxmlformats.org/spreadsheetml/2006/main" ref="L18:M27" displayName="Table22" name="Table22" id="22">
  <tableColumns count="2">
    <tableColumn name="RISK" id="1"/>
    <tableColumn name="RETURN" id="2"/>
  </tableColumns>
  <tableStyleInfo name="Sheet4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11" Type="http://schemas.openxmlformats.org/officeDocument/2006/relationships/table" Target="../tables/table20.xml"/><Relationship Id="rId10" Type="http://schemas.openxmlformats.org/officeDocument/2006/relationships/table" Target="../tables/table19.xml"/><Relationship Id="rId9" Type="http://schemas.openxmlformats.org/officeDocument/2006/relationships/table" Target="../tables/table18.xml"/><Relationship Id="rId7" Type="http://schemas.openxmlformats.org/officeDocument/2006/relationships/table" Target="../tables/table16.xml"/><Relationship Id="rId8" Type="http://schemas.openxmlformats.org/officeDocument/2006/relationships/table" Target="../tables/table1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4" Type="http://schemas.openxmlformats.org/officeDocument/2006/relationships/table" Target="../tables/table21.xml"/><Relationship Id="rId5" Type="http://schemas.openxmlformats.org/officeDocument/2006/relationships/table" Target="../tables/table22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29"/>
    <col customWidth="1" min="2" max="2" width="18.14"/>
    <col customWidth="1" min="4" max="4" width="15.29"/>
    <col customWidth="1" min="6" max="6" width="20.14"/>
    <col customWidth="1" min="8" max="8" width="20.29"/>
    <col customWidth="1" min="10" max="10" width="19.86"/>
    <col customWidth="1" min="12" max="12" width="14.57"/>
    <col customWidth="1" min="14" max="14" width="16.29"/>
    <col customWidth="1" min="22" max="23" width="19.0"/>
    <col customWidth="1" min="24" max="24" width="20.14"/>
    <col customWidth="1" min="25" max="25" width="20.29"/>
    <col customWidth="1" min="26" max="26" width="20.14"/>
    <col customWidth="1" min="27" max="27" width="19.57"/>
    <col customWidth="1" min="28" max="28" width="19.0"/>
    <col customWidth="1" min="29" max="29" width="20.71"/>
    <col customWidth="1" min="30" max="30" width="18.43"/>
    <col customWidth="1" min="31" max="31" width="19.0"/>
  </cols>
  <sheetData>
    <row r="1">
      <c r="A1" s="1" t="s">
        <v>0</v>
      </c>
      <c r="B1" s="2" t="s">
        <v>1</v>
      </c>
      <c r="C1" s="3" t="s">
        <v>0</v>
      </c>
      <c r="D1" s="2" t="s">
        <v>2</v>
      </c>
      <c r="E1" s="3" t="s">
        <v>0</v>
      </c>
      <c r="F1" s="2" t="s">
        <v>3</v>
      </c>
      <c r="G1" s="3" t="s">
        <v>0</v>
      </c>
      <c r="H1" s="2" t="s">
        <v>4</v>
      </c>
      <c r="I1" s="3" t="s">
        <v>0</v>
      </c>
      <c r="J1" s="2" t="s">
        <v>5</v>
      </c>
      <c r="K1" s="3" t="s">
        <v>0</v>
      </c>
      <c r="L1" s="2" t="s">
        <v>6</v>
      </c>
      <c r="M1" s="3" t="s">
        <v>0</v>
      </c>
      <c r="N1" s="2" t="s">
        <v>7</v>
      </c>
      <c r="O1" s="3" t="s">
        <v>0</v>
      </c>
      <c r="P1" s="2" t="s">
        <v>8</v>
      </c>
      <c r="Q1" s="3" t="s">
        <v>0</v>
      </c>
      <c r="R1" s="2" t="s">
        <v>9</v>
      </c>
      <c r="S1" s="3" t="s">
        <v>0</v>
      </c>
      <c r="T1" s="2" t="s">
        <v>10</v>
      </c>
      <c r="V1" s="3" t="s">
        <v>1</v>
      </c>
      <c r="W1" s="4" t="s">
        <v>2</v>
      </c>
      <c r="X1" s="4" t="s">
        <v>3</v>
      </c>
      <c r="Y1" s="4" t="s">
        <v>4</v>
      </c>
      <c r="Z1" s="4" t="s">
        <v>5</v>
      </c>
      <c r="AA1" s="4" t="s">
        <v>6</v>
      </c>
      <c r="AB1" s="4" t="s">
        <v>7</v>
      </c>
      <c r="AC1" s="4" t="s">
        <v>8</v>
      </c>
      <c r="AD1" s="4" t="s">
        <v>9</v>
      </c>
      <c r="AE1" s="2" t="s">
        <v>10</v>
      </c>
    </row>
    <row r="2">
      <c r="A2" s="5">
        <v>44958.0</v>
      </c>
      <c r="B2" s="6">
        <v>340.0984</v>
      </c>
      <c r="C2" s="7">
        <v>44958.0</v>
      </c>
      <c r="D2" s="6">
        <v>62.96011</v>
      </c>
      <c r="E2" s="7">
        <v>44958.0</v>
      </c>
      <c r="F2" s="6">
        <v>584.3</v>
      </c>
      <c r="G2" s="7">
        <v>44958.0</v>
      </c>
      <c r="H2" s="6">
        <v>119.5419</v>
      </c>
      <c r="I2" s="7">
        <v>44958.0</v>
      </c>
      <c r="J2" s="6">
        <v>1135.641</v>
      </c>
      <c r="K2" s="7">
        <v>44958.0</v>
      </c>
      <c r="L2" s="6">
        <v>291.993</v>
      </c>
      <c r="M2" s="7">
        <v>44958.0</v>
      </c>
      <c r="N2" s="6">
        <v>424.7377</v>
      </c>
      <c r="O2" s="7">
        <v>44958.0</v>
      </c>
      <c r="P2" s="6">
        <v>524.2507</v>
      </c>
      <c r="Q2" s="7">
        <v>44986.0</v>
      </c>
      <c r="R2" s="6">
        <v>14.30558</v>
      </c>
      <c r="S2" s="7">
        <v>44927.0</v>
      </c>
      <c r="T2" s="6">
        <v>9.982173</v>
      </c>
      <c r="V2" s="8">
        <f t="shared" ref="V2:V222" si="1">(B3-B2)/B2</f>
        <v>-0.005060594228</v>
      </c>
      <c r="W2" s="9">
        <f t="shared" ref="W2:W222" si="2">(D3-D2)/D2</f>
        <v>0.001933764093</v>
      </c>
      <c r="X2" s="9">
        <f t="shared" ref="X2:X222" si="3">(F3-F2)/F2</f>
        <v>-0.001369159678</v>
      </c>
      <c r="Y2" s="9">
        <f t="shared" ref="Y2:Y222" si="4">(H3-H2)/H2</f>
        <v>0.01142862879</v>
      </c>
      <c r="Z2" s="9">
        <f t="shared" ref="Z2:Z222" si="5">(J3-J2)/J2</f>
        <v>-0.003983653285</v>
      </c>
      <c r="AA2" s="9">
        <f t="shared" ref="AA2:AA222" si="6">(L3-L2)/L2</f>
        <v>0.007566962222</v>
      </c>
      <c r="AB2" s="9">
        <f t="shared" ref="AB2:AB222" si="7">(N3-N2)/N2</f>
        <v>-0.004598367416</v>
      </c>
      <c r="AC2" s="9">
        <f t="shared" ref="AC2:AC222" si="8">(P3-P2)/P2</f>
        <v>0.008085444616</v>
      </c>
      <c r="AD2" s="9">
        <f t="shared" ref="AD2:AD222" si="9">(R3-R2)/R2</f>
        <v>0.03031823946</v>
      </c>
      <c r="AE2" s="10">
        <f t="shared" ref="AE2:AE222" si="10">(T3-T2)/T2</f>
        <v>0.1293102213</v>
      </c>
    </row>
    <row r="3">
      <c r="A3" s="11">
        <v>44986.0</v>
      </c>
      <c r="B3" s="12">
        <v>338.3773</v>
      </c>
      <c r="C3" s="13">
        <v>44986.0</v>
      </c>
      <c r="D3" s="12">
        <v>63.08186</v>
      </c>
      <c r="E3" s="13">
        <v>44986.0</v>
      </c>
      <c r="F3" s="12">
        <v>583.5</v>
      </c>
      <c r="G3" s="13">
        <v>44986.0</v>
      </c>
      <c r="H3" s="12">
        <v>120.9081</v>
      </c>
      <c r="I3" s="13">
        <v>44986.0</v>
      </c>
      <c r="J3" s="12">
        <v>1131.117</v>
      </c>
      <c r="K3" s="13">
        <v>44986.0</v>
      </c>
      <c r="L3" s="12">
        <v>294.2025</v>
      </c>
      <c r="M3" s="13">
        <v>44986.0</v>
      </c>
      <c r="N3" s="12">
        <v>422.7846</v>
      </c>
      <c r="O3" s="13">
        <v>44986.0</v>
      </c>
      <c r="P3" s="12">
        <v>528.4895</v>
      </c>
      <c r="Q3" s="13">
        <v>45017.0</v>
      </c>
      <c r="R3" s="12">
        <v>14.7393</v>
      </c>
      <c r="S3" s="13">
        <v>44958.0</v>
      </c>
      <c r="T3" s="12">
        <v>11.27297</v>
      </c>
      <c r="V3" s="14">
        <f t="shared" si="1"/>
        <v>-0.003778622266</v>
      </c>
      <c r="W3" s="15">
        <f t="shared" si="2"/>
        <v>-0.0293943457</v>
      </c>
      <c r="X3" s="15">
        <f t="shared" si="3"/>
        <v>0.004627249357</v>
      </c>
      <c r="Y3" s="15">
        <f t="shared" si="4"/>
        <v>-0.03228402398</v>
      </c>
      <c r="Z3" s="15">
        <f t="shared" si="5"/>
        <v>0.01421515193</v>
      </c>
      <c r="AA3" s="15">
        <f t="shared" si="6"/>
        <v>-0.01618850961</v>
      </c>
      <c r="AB3" s="15">
        <f t="shared" si="7"/>
        <v>0.002140806453</v>
      </c>
      <c r="AC3" s="15">
        <f t="shared" si="8"/>
        <v>0.02326801195</v>
      </c>
      <c r="AD3" s="15">
        <f t="shared" si="9"/>
        <v>-0.03281634813</v>
      </c>
      <c r="AE3" s="16">
        <f t="shared" si="10"/>
        <v>0.1837208828</v>
      </c>
    </row>
    <row r="4">
      <c r="A4" s="5">
        <v>45017.0</v>
      </c>
      <c r="B4" s="6">
        <v>337.0987</v>
      </c>
      <c r="C4" s="7">
        <v>45017.0</v>
      </c>
      <c r="D4" s="6">
        <v>61.22761</v>
      </c>
      <c r="E4" s="7">
        <v>45017.0</v>
      </c>
      <c r="F4" s="6">
        <v>586.2</v>
      </c>
      <c r="G4" s="7">
        <v>45017.0</v>
      </c>
      <c r="H4" s="6">
        <v>117.0047</v>
      </c>
      <c r="I4" s="7">
        <v>45017.0</v>
      </c>
      <c r="J4" s="6">
        <v>1147.196</v>
      </c>
      <c r="K4" s="7">
        <v>45017.0</v>
      </c>
      <c r="L4" s="6">
        <v>289.4398</v>
      </c>
      <c r="M4" s="7">
        <v>45017.0</v>
      </c>
      <c r="N4" s="6">
        <v>423.6897</v>
      </c>
      <c r="O4" s="7">
        <v>45017.0</v>
      </c>
      <c r="P4" s="6">
        <v>540.7864</v>
      </c>
      <c r="Q4" s="7">
        <v>45047.0</v>
      </c>
      <c r="R4" s="6">
        <v>14.25561</v>
      </c>
      <c r="S4" s="7">
        <v>44986.0</v>
      </c>
      <c r="T4" s="6">
        <v>13.34405</v>
      </c>
      <c r="V4" s="8">
        <f t="shared" si="1"/>
        <v>-0.001604871214</v>
      </c>
      <c r="W4" s="9">
        <f t="shared" si="2"/>
        <v>0.00183544646</v>
      </c>
      <c r="X4" s="9">
        <f t="shared" si="3"/>
        <v>-0.002900034118</v>
      </c>
      <c r="Y4" s="9">
        <f t="shared" si="4"/>
        <v>-0.01000814497</v>
      </c>
      <c r="Z4" s="9">
        <f t="shared" si="5"/>
        <v>0.01273016991</v>
      </c>
      <c r="AA4" s="9">
        <f t="shared" si="6"/>
        <v>-0.01034757487</v>
      </c>
      <c r="AB4" s="9">
        <f t="shared" si="7"/>
        <v>0.00618353479</v>
      </c>
      <c r="AC4" s="9">
        <f t="shared" si="8"/>
        <v>-0.01447022336</v>
      </c>
      <c r="AD4" s="9">
        <f t="shared" si="9"/>
        <v>0.04164044892</v>
      </c>
      <c r="AE4" s="10">
        <f t="shared" si="10"/>
        <v>0.006824015198</v>
      </c>
    </row>
    <row r="5">
      <c r="A5" s="11">
        <v>45047.0</v>
      </c>
      <c r="B5" s="12">
        <v>336.5577</v>
      </c>
      <c r="C5" s="13">
        <v>45047.0</v>
      </c>
      <c r="D5" s="12">
        <v>61.33999</v>
      </c>
      <c r="E5" s="13">
        <v>45047.0</v>
      </c>
      <c r="F5" s="12">
        <v>584.5</v>
      </c>
      <c r="G5" s="13">
        <v>45047.0</v>
      </c>
      <c r="H5" s="12">
        <v>115.8337</v>
      </c>
      <c r="I5" s="13">
        <v>45047.0</v>
      </c>
      <c r="J5" s="12">
        <v>1161.8</v>
      </c>
      <c r="K5" s="13">
        <v>45047.0</v>
      </c>
      <c r="L5" s="12">
        <v>286.4448</v>
      </c>
      <c r="M5" s="13">
        <v>45047.0</v>
      </c>
      <c r="N5" s="12">
        <v>426.3096</v>
      </c>
      <c r="O5" s="13">
        <v>45047.0</v>
      </c>
      <c r="P5" s="12">
        <v>532.9611</v>
      </c>
      <c r="Q5" s="13">
        <v>45078.0</v>
      </c>
      <c r="R5" s="12">
        <v>14.84922</v>
      </c>
      <c r="S5" s="13">
        <v>45017.0</v>
      </c>
      <c r="T5" s="12">
        <v>13.43511</v>
      </c>
      <c r="V5" s="14">
        <f t="shared" si="1"/>
        <v>-0.002045414501</v>
      </c>
      <c r="W5" s="15">
        <f t="shared" si="2"/>
        <v>-0.02152673973</v>
      </c>
      <c r="X5" s="15">
        <f t="shared" si="3"/>
        <v>0.002138579983</v>
      </c>
      <c r="Y5" s="15">
        <f t="shared" si="4"/>
        <v>-0.0252741646</v>
      </c>
      <c r="Z5" s="15">
        <f t="shared" si="5"/>
        <v>-0.01951110346</v>
      </c>
      <c r="AA5" s="15">
        <f t="shared" si="6"/>
        <v>-0.02759694014</v>
      </c>
      <c r="AB5" s="15">
        <f t="shared" si="7"/>
        <v>-0.00818489661</v>
      </c>
      <c r="AC5" s="15">
        <f t="shared" si="8"/>
        <v>0.0270929717</v>
      </c>
      <c r="AD5" s="15">
        <f t="shared" si="9"/>
        <v>0.05175356012</v>
      </c>
      <c r="AE5" s="16">
        <f t="shared" si="10"/>
        <v>-0.001174534485</v>
      </c>
    </row>
    <row r="6">
      <c r="A6" s="5">
        <v>45078.0</v>
      </c>
      <c r="B6" s="6">
        <v>335.8693</v>
      </c>
      <c r="C6" s="7">
        <v>45078.0</v>
      </c>
      <c r="D6" s="6">
        <v>60.01954</v>
      </c>
      <c r="E6" s="7">
        <v>45078.0</v>
      </c>
      <c r="F6" s="6">
        <v>585.75</v>
      </c>
      <c r="G6" s="7">
        <v>45078.0</v>
      </c>
      <c r="H6" s="6">
        <v>112.9061</v>
      </c>
      <c r="I6" s="7">
        <v>45078.0</v>
      </c>
      <c r="J6" s="6">
        <v>1139.132</v>
      </c>
      <c r="K6" s="7">
        <v>45078.0</v>
      </c>
      <c r="L6" s="6">
        <v>278.5398</v>
      </c>
      <c r="M6" s="7">
        <v>45078.0</v>
      </c>
      <c r="N6" s="6">
        <v>422.8203</v>
      </c>
      <c r="O6" s="7">
        <v>45078.0</v>
      </c>
      <c r="P6" s="6">
        <v>547.4006</v>
      </c>
      <c r="Q6" s="7">
        <v>45170.0</v>
      </c>
      <c r="R6" s="6">
        <v>15.61772</v>
      </c>
      <c r="S6" s="7">
        <v>45047.0</v>
      </c>
      <c r="T6" s="6">
        <v>13.41933</v>
      </c>
      <c r="V6" s="8">
        <f t="shared" si="1"/>
        <v>0.02972197816</v>
      </c>
      <c r="W6" s="9">
        <f t="shared" si="2"/>
        <v>0.01934786571</v>
      </c>
      <c r="X6" s="9">
        <f t="shared" si="3"/>
        <v>0.005804524114</v>
      </c>
      <c r="Y6" s="9">
        <f t="shared" si="4"/>
        <v>0.009507015121</v>
      </c>
      <c r="Z6" s="9">
        <f t="shared" si="5"/>
        <v>0.002071752879</v>
      </c>
      <c r="AA6" s="9">
        <f t="shared" si="6"/>
        <v>0.03525456685</v>
      </c>
      <c r="AB6" s="9">
        <f t="shared" si="7"/>
        <v>0.003239201145</v>
      </c>
      <c r="AC6" s="9">
        <f t="shared" si="8"/>
        <v>-0.0133593204</v>
      </c>
      <c r="AD6" s="9">
        <f t="shared" si="9"/>
        <v>0.01798021734</v>
      </c>
      <c r="AE6" s="10">
        <f t="shared" si="10"/>
        <v>0.00793705796</v>
      </c>
    </row>
    <row r="7">
      <c r="A7" s="11">
        <v>45170.0</v>
      </c>
      <c r="B7" s="12">
        <v>345.852</v>
      </c>
      <c r="C7" s="13">
        <v>45170.0</v>
      </c>
      <c r="D7" s="12">
        <v>61.18079</v>
      </c>
      <c r="E7" s="13">
        <v>45170.0</v>
      </c>
      <c r="F7" s="12">
        <v>589.15</v>
      </c>
      <c r="G7" s="13">
        <v>45170.0</v>
      </c>
      <c r="H7" s="12">
        <v>113.9795</v>
      </c>
      <c r="I7" s="13">
        <v>45170.0</v>
      </c>
      <c r="J7" s="12">
        <v>1141.492</v>
      </c>
      <c r="K7" s="13">
        <v>45170.0</v>
      </c>
      <c r="L7" s="12">
        <v>288.3596</v>
      </c>
      <c r="M7" s="13">
        <v>45170.0</v>
      </c>
      <c r="N7" s="12">
        <v>424.1899</v>
      </c>
      <c r="O7" s="13">
        <v>45170.0</v>
      </c>
      <c r="P7" s="12">
        <v>540.0877</v>
      </c>
      <c r="Q7" s="13">
        <v>45200.0</v>
      </c>
      <c r="R7" s="12">
        <v>15.89853</v>
      </c>
      <c r="S7" s="13">
        <v>45078.0</v>
      </c>
      <c r="T7" s="12">
        <v>13.52584</v>
      </c>
      <c r="V7" s="14">
        <f t="shared" si="1"/>
        <v>0.0164934712</v>
      </c>
      <c r="W7" s="15">
        <f t="shared" si="2"/>
        <v>-0.02862401744</v>
      </c>
      <c r="X7" s="15">
        <f t="shared" si="3"/>
        <v>0.004837477722</v>
      </c>
      <c r="Y7" s="15">
        <f t="shared" si="4"/>
        <v>0.01926399045</v>
      </c>
      <c r="Z7" s="15">
        <f t="shared" si="5"/>
        <v>0.0004310148472</v>
      </c>
      <c r="AA7" s="15">
        <f t="shared" si="6"/>
        <v>-0.01123770459</v>
      </c>
      <c r="AB7" s="15">
        <f t="shared" si="7"/>
        <v>0.004126925229</v>
      </c>
      <c r="AC7" s="15">
        <f t="shared" si="8"/>
        <v>-0.006554491058</v>
      </c>
      <c r="AD7" s="15">
        <f t="shared" si="9"/>
        <v>0.005782924585</v>
      </c>
      <c r="AE7" s="16">
        <f t="shared" si="10"/>
        <v>-0.03205494077</v>
      </c>
    </row>
    <row r="8">
      <c r="A8" s="5">
        <v>45200.0</v>
      </c>
      <c r="B8" s="6">
        <v>351.5563</v>
      </c>
      <c r="C8" s="7">
        <v>45200.0</v>
      </c>
      <c r="D8" s="6">
        <v>59.42955</v>
      </c>
      <c r="E8" s="7">
        <v>45200.0</v>
      </c>
      <c r="F8" s="6">
        <v>592.0</v>
      </c>
      <c r="G8" s="7">
        <v>45200.0</v>
      </c>
      <c r="H8" s="6">
        <v>116.1752</v>
      </c>
      <c r="I8" s="7">
        <v>45200.0</v>
      </c>
      <c r="J8" s="6">
        <v>1141.984</v>
      </c>
      <c r="K8" s="7">
        <v>45200.0</v>
      </c>
      <c r="L8" s="6">
        <v>285.1191</v>
      </c>
      <c r="M8" s="7">
        <v>45200.0</v>
      </c>
      <c r="N8" s="6">
        <v>425.9405</v>
      </c>
      <c r="O8" s="7">
        <v>45200.0</v>
      </c>
      <c r="P8" s="6">
        <v>536.5477</v>
      </c>
      <c r="Q8" s="7">
        <v>45231.0</v>
      </c>
      <c r="R8" s="6">
        <v>15.99047</v>
      </c>
      <c r="S8" s="7">
        <v>45108.0</v>
      </c>
      <c r="T8" s="6">
        <v>13.09227</v>
      </c>
      <c r="V8" s="8">
        <f t="shared" si="1"/>
        <v>-0.001398637999</v>
      </c>
      <c r="W8" s="9">
        <f t="shared" si="2"/>
        <v>0.002206141558</v>
      </c>
      <c r="X8" s="9">
        <f t="shared" si="3"/>
        <v>-0.002787162162</v>
      </c>
      <c r="Y8" s="9">
        <f t="shared" si="4"/>
        <v>-0.01973915259</v>
      </c>
      <c r="Z8" s="9">
        <f t="shared" si="5"/>
        <v>-0.01963512624</v>
      </c>
      <c r="AA8" s="9">
        <f t="shared" si="6"/>
        <v>0.01360449019</v>
      </c>
      <c r="AB8" s="9">
        <f t="shared" si="7"/>
        <v>-0.01677534773</v>
      </c>
      <c r="AC8" s="9">
        <f t="shared" si="8"/>
        <v>0.009202164132</v>
      </c>
      <c r="AD8" s="9">
        <f t="shared" si="9"/>
        <v>0.0318727342</v>
      </c>
      <c r="AE8" s="10">
        <f t="shared" si="10"/>
        <v>0.09376983518</v>
      </c>
    </row>
    <row r="9">
      <c r="A9" s="11">
        <v>45231.0</v>
      </c>
      <c r="B9" s="12">
        <v>351.0646</v>
      </c>
      <c r="C9" s="13">
        <v>45231.0</v>
      </c>
      <c r="D9" s="12">
        <v>59.56066</v>
      </c>
      <c r="E9" s="13">
        <v>45231.0</v>
      </c>
      <c r="F9" s="12">
        <v>590.35</v>
      </c>
      <c r="G9" s="13">
        <v>45231.0</v>
      </c>
      <c r="H9" s="12">
        <v>113.882</v>
      </c>
      <c r="I9" s="13">
        <v>45231.0</v>
      </c>
      <c r="J9" s="12">
        <v>1119.561</v>
      </c>
      <c r="K9" s="13">
        <v>45231.0</v>
      </c>
      <c r="L9" s="12">
        <v>288.998</v>
      </c>
      <c r="M9" s="13">
        <v>45231.0</v>
      </c>
      <c r="N9" s="12">
        <v>418.7952</v>
      </c>
      <c r="O9" s="13">
        <v>45231.0</v>
      </c>
      <c r="P9" s="12">
        <v>541.4851</v>
      </c>
      <c r="Q9" s="13">
        <v>45261.0</v>
      </c>
      <c r="R9" s="12">
        <v>16.50013</v>
      </c>
      <c r="S9" s="13">
        <v>45139.0</v>
      </c>
      <c r="T9" s="12">
        <v>14.31993</v>
      </c>
      <c r="V9" s="14">
        <f t="shared" si="1"/>
        <v>-0.002801478702</v>
      </c>
      <c r="W9" s="15">
        <f t="shared" si="2"/>
        <v>-0.002673073133</v>
      </c>
      <c r="X9" s="15">
        <f t="shared" si="3"/>
        <v>-0.02659439316</v>
      </c>
      <c r="Y9" s="15">
        <f t="shared" si="4"/>
        <v>-0.006855341494</v>
      </c>
      <c r="Z9" s="15">
        <f t="shared" si="5"/>
        <v>-0.02275088182</v>
      </c>
      <c r="AA9" s="15">
        <f t="shared" si="6"/>
        <v>-0.015630558</v>
      </c>
      <c r="AB9" s="15">
        <f t="shared" si="7"/>
        <v>0.02340260824</v>
      </c>
      <c r="AC9" s="15">
        <f t="shared" si="8"/>
        <v>-0.006193522222</v>
      </c>
      <c r="AD9" s="15">
        <f t="shared" si="9"/>
        <v>0.02349981485</v>
      </c>
      <c r="AE9" s="16">
        <f t="shared" si="10"/>
        <v>0.1384455092</v>
      </c>
    </row>
    <row r="10">
      <c r="A10" s="5">
        <v>45261.0</v>
      </c>
      <c r="B10" s="6">
        <v>350.0811</v>
      </c>
      <c r="C10" s="7">
        <v>45261.0</v>
      </c>
      <c r="D10" s="6">
        <v>59.40145</v>
      </c>
      <c r="E10" s="7">
        <v>45261.0</v>
      </c>
      <c r="F10" s="6">
        <v>574.65</v>
      </c>
      <c r="G10" s="7">
        <v>45261.0</v>
      </c>
      <c r="H10" s="6">
        <v>113.1013</v>
      </c>
      <c r="I10" s="7">
        <v>45261.0</v>
      </c>
      <c r="J10" s="6">
        <v>1094.09</v>
      </c>
      <c r="K10" s="7">
        <v>45261.0</v>
      </c>
      <c r="L10" s="6">
        <v>284.4808</v>
      </c>
      <c r="M10" s="7">
        <v>45261.0</v>
      </c>
      <c r="N10" s="6">
        <v>428.5961</v>
      </c>
      <c r="O10" s="7">
        <v>45261.0</v>
      </c>
      <c r="P10" s="6">
        <v>538.1314</v>
      </c>
      <c r="Q10" s="17" t="s">
        <v>11</v>
      </c>
      <c r="R10" s="6">
        <v>16.88788</v>
      </c>
      <c r="S10" s="7">
        <v>45170.0</v>
      </c>
      <c r="T10" s="6">
        <v>16.30246</v>
      </c>
      <c r="V10" s="8">
        <f t="shared" si="1"/>
        <v>0.007023515408</v>
      </c>
      <c r="W10" s="9">
        <f t="shared" si="2"/>
        <v>0.02349050402</v>
      </c>
      <c r="X10" s="9">
        <f t="shared" si="3"/>
        <v>0</v>
      </c>
      <c r="Y10" s="9">
        <f t="shared" si="4"/>
        <v>0.01294237997</v>
      </c>
      <c r="Z10" s="9">
        <f t="shared" si="5"/>
        <v>0.005033406758</v>
      </c>
      <c r="AA10" s="9">
        <f t="shared" si="6"/>
        <v>0.01380761021</v>
      </c>
      <c r="AB10" s="9">
        <f t="shared" si="7"/>
        <v>-0.009057945231</v>
      </c>
      <c r="AC10" s="9">
        <f t="shared" si="8"/>
        <v>-0.006578504804</v>
      </c>
      <c r="AD10" s="9">
        <f t="shared" si="9"/>
        <v>0.0475175096</v>
      </c>
      <c r="AE10" s="10">
        <f t="shared" si="10"/>
        <v>-0.006486137675</v>
      </c>
    </row>
    <row r="11">
      <c r="A11" s="18" t="s">
        <v>12</v>
      </c>
      <c r="B11" s="12">
        <v>352.5399</v>
      </c>
      <c r="C11" s="18" t="s">
        <v>11</v>
      </c>
      <c r="D11" s="12">
        <v>60.79682</v>
      </c>
      <c r="E11" s="18" t="s">
        <v>11</v>
      </c>
      <c r="F11" s="12">
        <v>574.65</v>
      </c>
      <c r="G11" s="18" t="s">
        <v>11</v>
      </c>
      <c r="H11" s="12">
        <v>114.5651</v>
      </c>
      <c r="I11" s="18" t="s">
        <v>11</v>
      </c>
      <c r="J11" s="12">
        <v>1099.597</v>
      </c>
      <c r="K11" s="18" t="s">
        <v>11</v>
      </c>
      <c r="L11" s="12">
        <v>288.4088</v>
      </c>
      <c r="M11" s="18" t="s">
        <v>11</v>
      </c>
      <c r="N11" s="12">
        <v>424.7139</v>
      </c>
      <c r="O11" s="18" t="s">
        <v>11</v>
      </c>
      <c r="P11" s="12">
        <v>534.5913</v>
      </c>
      <c r="Q11" s="18" t="s">
        <v>13</v>
      </c>
      <c r="R11" s="12">
        <v>17.69035</v>
      </c>
      <c r="S11" s="13">
        <v>45200.0</v>
      </c>
      <c r="T11" s="12">
        <v>16.19672</v>
      </c>
      <c r="V11" s="14">
        <f t="shared" si="1"/>
        <v>-0.006974529692</v>
      </c>
      <c r="W11" s="15">
        <f t="shared" si="2"/>
        <v>-0.004774920794</v>
      </c>
      <c r="X11" s="15">
        <f t="shared" si="3"/>
        <v>-0.009135995824</v>
      </c>
      <c r="Y11" s="15">
        <f t="shared" si="4"/>
        <v>-0.008092342258</v>
      </c>
      <c r="Z11" s="15">
        <f t="shared" si="5"/>
        <v>-0.01292382573</v>
      </c>
      <c r="AA11" s="15">
        <f t="shared" si="6"/>
        <v>0.01072505416</v>
      </c>
      <c r="AB11" s="15">
        <f t="shared" si="7"/>
        <v>0.02700194178</v>
      </c>
      <c r="AC11" s="15">
        <f t="shared" si="8"/>
        <v>-0.01158829184</v>
      </c>
      <c r="AD11" s="15">
        <f t="shared" si="9"/>
        <v>-0.01835916192</v>
      </c>
      <c r="AE11" s="16">
        <f t="shared" si="10"/>
        <v>0.01004524373</v>
      </c>
    </row>
    <row r="12">
      <c r="A12" s="17" t="s">
        <v>14</v>
      </c>
      <c r="B12" s="6">
        <v>350.0811</v>
      </c>
      <c r="C12" s="17" t="s">
        <v>15</v>
      </c>
      <c r="D12" s="6">
        <v>60.50652</v>
      </c>
      <c r="E12" s="17" t="s">
        <v>15</v>
      </c>
      <c r="F12" s="6">
        <v>569.4</v>
      </c>
      <c r="G12" s="17" t="s">
        <v>15</v>
      </c>
      <c r="H12" s="6">
        <v>113.638</v>
      </c>
      <c r="I12" s="17" t="s">
        <v>15</v>
      </c>
      <c r="J12" s="6">
        <v>1085.386</v>
      </c>
      <c r="K12" s="17" t="s">
        <v>15</v>
      </c>
      <c r="L12" s="6">
        <v>291.502</v>
      </c>
      <c r="M12" s="17" t="s">
        <v>15</v>
      </c>
      <c r="N12" s="6">
        <v>436.182</v>
      </c>
      <c r="O12" s="17" t="s">
        <v>15</v>
      </c>
      <c r="P12" s="6">
        <v>528.3963</v>
      </c>
      <c r="Q12" s="17" t="s">
        <v>16</v>
      </c>
      <c r="R12" s="6">
        <v>17.36557</v>
      </c>
      <c r="S12" s="7">
        <v>45231.0</v>
      </c>
      <c r="T12" s="6">
        <v>16.35942</v>
      </c>
      <c r="V12" s="8">
        <f t="shared" si="1"/>
        <v>0.004494958454</v>
      </c>
      <c r="W12" s="9">
        <f t="shared" si="2"/>
        <v>-0.01067967551</v>
      </c>
      <c r="X12" s="9">
        <f t="shared" si="3"/>
        <v>-0.006498068142</v>
      </c>
      <c r="Y12" s="9">
        <f t="shared" si="4"/>
        <v>-0.008587796336</v>
      </c>
      <c r="Z12" s="9">
        <f t="shared" si="5"/>
        <v>-0.03026296635</v>
      </c>
      <c r="AA12" s="9">
        <f t="shared" si="6"/>
        <v>-0.002021255429</v>
      </c>
      <c r="AB12" s="9">
        <f t="shared" si="7"/>
        <v>0.004750769174</v>
      </c>
      <c r="AC12" s="9">
        <f t="shared" si="8"/>
        <v>0.01049023243</v>
      </c>
      <c r="AD12" s="9">
        <f t="shared" si="9"/>
        <v>-0.0352191146</v>
      </c>
      <c r="AE12" s="10">
        <f t="shared" si="10"/>
        <v>0.01586975577</v>
      </c>
    </row>
    <row r="13">
      <c r="A13" s="18" t="s">
        <v>17</v>
      </c>
      <c r="B13" s="12">
        <v>351.6547</v>
      </c>
      <c r="C13" s="18" t="s">
        <v>13</v>
      </c>
      <c r="D13" s="12">
        <v>59.86033</v>
      </c>
      <c r="E13" s="18" t="s">
        <v>13</v>
      </c>
      <c r="F13" s="12">
        <v>565.7</v>
      </c>
      <c r="G13" s="18" t="s">
        <v>13</v>
      </c>
      <c r="H13" s="12">
        <v>112.6621</v>
      </c>
      <c r="I13" s="18" t="s">
        <v>13</v>
      </c>
      <c r="J13" s="12">
        <v>1052.539</v>
      </c>
      <c r="K13" s="18" t="s">
        <v>13</v>
      </c>
      <c r="L13" s="12">
        <v>290.9128</v>
      </c>
      <c r="M13" s="18" t="s">
        <v>13</v>
      </c>
      <c r="N13" s="12">
        <v>438.2542</v>
      </c>
      <c r="O13" s="18" t="s">
        <v>13</v>
      </c>
      <c r="P13" s="12">
        <v>533.9393</v>
      </c>
      <c r="Q13" s="18" t="s">
        <v>18</v>
      </c>
      <c r="R13" s="12">
        <v>16.75397</v>
      </c>
      <c r="S13" s="13">
        <v>45261.0</v>
      </c>
      <c r="T13" s="12">
        <v>16.61904</v>
      </c>
      <c r="V13" s="14">
        <f t="shared" si="1"/>
        <v>-0.002517242056</v>
      </c>
      <c r="W13" s="15">
        <f t="shared" si="2"/>
        <v>-0.006883523696</v>
      </c>
      <c r="X13" s="15">
        <f t="shared" si="3"/>
        <v>-0.04693300336</v>
      </c>
      <c r="Y13" s="15">
        <f t="shared" si="4"/>
        <v>-0.001298573345</v>
      </c>
      <c r="Z13" s="15">
        <f t="shared" si="5"/>
        <v>-0.0001406123669</v>
      </c>
      <c r="AA13" s="15">
        <f t="shared" si="6"/>
        <v>-0.005063372942</v>
      </c>
      <c r="AB13" s="15">
        <f t="shared" si="7"/>
        <v>0.01391247363</v>
      </c>
      <c r="AC13" s="15">
        <f t="shared" si="8"/>
        <v>-0.01099207344</v>
      </c>
      <c r="AD13" s="15">
        <f t="shared" si="9"/>
        <v>0.06406183132</v>
      </c>
      <c r="AE13" s="16">
        <f t="shared" si="10"/>
        <v>0.1004510489</v>
      </c>
    </row>
    <row r="14">
      <c r="A14" s="17" t="s">
        <v>19</v>
      </c>
      <c r="B14" s="6">
        <v>350.7695</v>
      </c>
      <c r="C14" s="17" t="s">
        <v>16</v>
      </c>
      <c r="D14" s="6">
        <v>59.44828</v>
      </c>
      <c r="E14" s="17" t="s">
        <v>16</v>
      </c>
      <c r="F14" s="6">
        <v>539.15</v>
      </c>
      <c r="G14" s="17" t="s">
        <v>16</v>
      </c>
      <c r="H14" s="6">
        <v>112.5158</v>
      </c>
      <c r="I14" s="17" t="s">
        <v>16</v>
      </c>
      <c r="J14" s="6">
        <v>1052.391</v>
      </c>
      <c r="K14" s="17" t="s">
        <v>16</v>
      </c>
      <c r="L14" s="6">
        <v>289.4398</v>
      </c>
      <c r="M14" s="17" t="s">
        <v>16</v>
      </c>
      <c r="N14" s="6">
        <v>444.3514</v>
      </c>
      <c r="O14" s="17" t="s">
        <v>16</v>
      </c>
      <c r="P14" s="6">
        <v>528.0702</v>
      </c>
      <c r="Q14" s="17" t="s">
        <v>20</v>
      </c>
      <c r="R14" s="6">
        <v>17.82726</v>
      </c>
      <c r="S14" s="17" t="s">
        <v>11</v>
      </c>
      <c r="T14" s="6">
        <v>18.28844</v>
      </c>
      <c r="V14" s="8">
        <f t="shared" si="1"/>
        <v>-0.03518835018</v>
      </c>
      <c r="W14" s="9">
        <f t="shared" si="2"/>
        <v>0.008664169931</v>
      </c>
      <c r="X14" s="9">
        <f t="shared" si="3"/>
        <v>-0.01799128257</v>
      </c>
      <c r="Y14" s="9">
        <f t="shared" si="4"/>
        <v>-0.01734600829</v>
      </c>
      <c r="Z14" s="9">
        <f t="shared" si="5"/>
        <v>-0.01242789039</v>
      </c>
      <c r="AA14" s="9">
        <f t="shared" si="6"/>
        <v>0.0001699835337</v>
      </c>
      <c r="AB14" s="9">
        <f t="shared" si="7"/>
        <v>0.03990557923</v>
      </c>
      <c r="AC14" s="9">
        <f t="shared" si="8"/>
        <v>-0.008644115877</v>
      </c>
      <c r="AD14" s="9">
        <f t="shared" si="9"/>
        <v>0.07590117606</v>
      </c>
      <c r="AE14" s="10">
        <f t="shared" si="10"/>
        <v>0.3259446951</v>
      </c>
    </row>
    <row r="15">
      <c r="A15" s="18" t="s">
        <v>21</v>
      </c>
      <c r="B15" s="12">
        <v>338.4265</v>
      </c>
      <c r="C15" s="18" t="s">
        <v>18</v>
      </c>
      <c r="D15" s="12">
        <v>59.96335</v>
      </c>
      <c r="E15" s="18" t="s">
        <v>18</v>
      </c>
      <c r="F15" s="12">
        <v>529.45</v>
      </c>
      <c r="G15" s="18" t="s">
        <v>18</v>
      </c>
      <c r="H15" s="12">
        <v>110.5641</v>
      </c>
      <c r="I15" s="18" t="s">
        <v>18</v>
      </c>
      <c r="J15" s="12">
        <v>1039.312</v>
      </c>
      <c r="K15" s="18" t="s">
        <v>18</v>
      </c>
      <c r="L15" s="12">
        <v>289.489</v>
      </c>
      <c r="M15" s="18" t="s">
        <v>18</v>
      </c>
      <c r="N15" s="12">
        <v>462.0835</v>
      </c>
      <c r="O15" s="18" t="s">
        <v>18</v>
      </c>
      <c r="P15" s="12">
        <v>523.5055</v>
      </c>
      <c r="Q15" s="18" t="s">
        <v>22</v>
      </c>
      <c r="R15" s="12">
        <v>19.18037</v>
      </c>
      <c r="S15" s="18" t="s">
        <v>23</v>
      </c>
      <c r="T15" s="12">
        <v>24.24946</v>
      </c>
      <c r="V15" s="14">
        <f t="shared" si="1"/>
        <v>0.007555850384</v>
      </c>
      <c r="W15" s="15">
        <f t="shared" si="2"/>
        <v>-0.00374828958</v>
      </c>
      <c r="X15" s="15">
        <f t="shared" si="3"/>
        <v>0.002833128718</v>
      </c>
      <c r="Y15" s="15">
        <f t="shared" si="4"/>
        <v>-0.003530983384</v>
      </c>
      <c r="Z15" s="15">
        <f t="shared" si="5"/>
        <v>-0.004211439876</v>
      </c>
      <c r="AA15" s="15">
        <f t="shared" si="6"/>
        <v>-0.01051577089</v>
      </c>
      <c r="AB15" s="15">
        <f t="shared" si="7"/>
        <v>-0.009200501641</v>
      </c>
      <c r="AC15" s="15">
        <f t="shared" si="8"/>
        <v>0.002758137212</v>
      </c>
      <c r="AD15" s="15">
        <f t="shared" si="9"/>
        <v>0.003751231076</v>
      </c>
      <c r="AE15" s="16">
        <f t="shared" si="10"/>
        <v>-0.05674971731</v>
      </c>
    </row>
    <row r="16">
      <c r="A16" s="17" t="s">
        <v>24</v>
      </c>
      <c r="B16" s="6">
        <v>340.9836</v>
      </c>
      <c r="C16" s="17" t="s">
        <v>20</v>
      </c>
      <c r="D16" s="6">
        <v>59.73859</v>
      </c>
      <c r="E16" s="17" t="s">
        <v>20</v>
      </c>
      <c r="F16" s="6">
        <v>530.95</v>
      </c>
      <c r="G16" s="17" t="s">
        <v>20</v>
      </c>
      <c r="H16" s="6">
        <v>110.1737</v>
      </c>
      <c r="I16" s="17" t="s">
        <v>20</v>
      </c>
      <c r="J16" s="6">
        <v>1034.935</v>
      </c>
      <c r="K16" s="17" t="s">
        <v>20</v>
      </c>
      <c r="L16" s="6">
        <v>286.4448</v>
      </c>
      <c r="M16" s="17" t="s">
        <v>20</v>
      </c>
      <c r="N16" s="6">
        <v>457.8321</v>
      </c>
      <c r="O16" s="17" t="s">
        <v>20</v>
      </c>
      <c r="P16" s="6">
        <v>524.9494</v>
      </c>
      <c r="Q16" s="17" t="s">
        <v>25</v>
      </c>
      <c r="R16" s="6">
        <v>19.25232</v>
      </c>
      <c r="S16" s="17" t="s">
        <v>26</v>
      </c>
      <c r="T16" s="6">
        <v>22.87331</v>
      </c>
      <c r="V16" s="8">
        <f t="shared" si="1"/>
        <v>0.002307442352</v>
      </c>
      <c r="W16" s="9">
        <f t="shared" si="2"/>
        <v>0.01285483973</v>
      </c>
      <c r="X16" s="9">
        <f t="shared" si="3"/>
        <v>-0.01337225727</v>
      </c>
      <c r="Y16" s="9">
        <f t="shared" si="4"/>
        <v>-0.01417125866</v>
      </c>
      <c r="Z16" s="9">
        <f t="shared" si="5"/>
        <v>0.004086246962</v>
      </c>
      <c r="AA16" s="9">
        <f t="shared" si="6"/>
        <v>0.03770988337</v>
      </c>
      <c r="AB16" s="9">
        <f t="shared" si="7"/>
        <v>0.01448828075</v>
      </c>
      <c r="AC16" s="9">
        <f t="shared" si="8"/>
        <v>0.02786173296</v>
      </c>
      <c r="AD16" s="9">
        <f t="shared" si="9"/>
        <v>0.003011065679</v>
      </c>
      <c r="AE16" s="10">
        <f t="shared" si="10"/>
        <v>0.03078915994</v>
      </c>
    </row>
    <row r="17">
      <c r="A17" s="18" t="s">
        <v>27</v>
      </c>
      <c r="B17" s="12">
        <v>341.7704</v>
      </c>
      <c r="C17" s="18" t="s">
        <v>22</v>
      </c>
      <c r="D17" s="12">
        <v>60.50652</v>
      </c>
      <c r="E17" s="18" t="s">
        <v>22</v>
      </c>
      <c r="F17" s="12">
        <v>523.85</v>
      </c>
      <c r="G17" s="18" t="s">
        <v>22</v>
      </c>
      <c r="H17" s="12">
        <v>108.6124</v>
      </c>
      <c r="I17" s="18" t="s">
        <v>22</v>
      </c>
      <c r="J17" s="12">
        <v>1039.164</v>
      </c>
      <c r="K17" s="18" t="s">
        <v>22</v>
      </c>
      <c r="L17" s="12">
        <v>297.2466</v>
      </c>
      <c r="M17" s="18" t="s">
        <v>22</v>
      </c>
      <c r="N17" s="12">
        <v>464.4653</v>
      </c>
      <c r="O17" s="18" t="s">
        <v>22</v>
      </c>
      <c r="P17" s="12">
        <v>539.5754</v>
      </c>
      <c r="Q17" s="18" t="s">
        <v>28</v>
      </c>
      <c r="R17" s="12">
        <v>19.31029</v>
      </c>
      <c r="S17" s="18" t="s">
        <v>15</v>
      </c>
      <c r="T17" s="12">
        <v>23.57756</v>
      </c>
      <c r="V17" s="14">
        <f t="shared" si="1"/>
        <v>-0.01294962934</v>
      </c>
      <c r="W17" s="15">
        <f t="shared" si="2"/>
        <v>-0.008977049085</v>
      </c>
      <c r="X17" s="15">
        <f t="shared" si="3"/>
        <v>-0.01994845853</v>
      </c>
      <c r="Y17" s="15">
        <f t="shared" si="4"/>
        <v>-0.01212937013</v>
      </c>
      <c r="Z17" s="15">
        <f t="shared" si="5"/>
        <v>0.002744513859</v>
      </c>
      <c r="AA17" s="15">
        <f t="shared" si="6"/>
        <v>0.01139760724</v>
      </c>
      <c r="AB17" s="15">
        <f t="shared" si="7"/>
        <v>-0.001153799864</v>
      </c>
      <c r="AC17" s="15">
        <f t="shared" si="8"/>
        <v>-0.008373806515</v>
      </c>
      <c r="AD17" s="15">
        <f t="shared" si="9"/>
        <v>0.0247888561</v>
      </c>
      <c r="AE17" s="16">
        <f t="shared" si="10"/>
        <v>-0.02941356103</v>
      </c>
    </row>
    <row r="18">
      <c r="A18" s="17" t="s">
        <v>29</v>
      </c>
      <c r="B18" s="6">
        <v>337.3446</v>
      </c>
      <c r="C18" s="17" t="s">
        <v>25</v>
      </c>
      <c r="D18" s="6">
        <v>59.96335</v>
      </c>
      <c r="E18" s="17" t="s">
        <v>25</v>
      </c>
      <c r="F18" s="6">
        <v>513.4</v>
      </c>
      <c r="G18" s="17" t="s">
        <v>25</v>
      </c>
      <c r="H18" s="6">
        <v>107.295</v>
      </c>
      <c r="I18" s="17" t="s">
        <v>25</v>
      </c>
      <c r="J18" s="6">
        <v>1042.016</v>
      </c>
      <c r="K18" s="17" t="s">
        <v>25</v>
      </c>
      <c r="L18" s="6">
        <v>300.6345</v>
      </c>
      <c r="M18" s="17" t="s">
        <v>25</v>
      </c>
      <c r="N18" s="6">
        <v>463.9294</v>
      </c>
      <c r="O18" s="17" t="s">
        <v>25</v>
      </c>
      <c r="P18" s="6">
        <v>535.0571</v>
      </c>
      <c r="Q18" s="17" t="s">
        <v>30</v>
      </c>
      <c r="R18" s="6">
        <v>19.78897</v>
      </c>
      <c r="S18" s="17" t="s">
        <v>13</v>
      </c>
      <c r="T18" s="6">
        <v>22.88406</v>
      </c>
      <c r="V18" s="8">
        <f t="shared" si="1"/>
        <v>-0.001020618086</v>
      </c>
      <c r="W18" s="9">
        <f t="shared" si="2"/>
        <v>-0.04404190226</v>
      </c>
      <c r="X18" s="9">
        <f t="shared" si="3"/>
        <v>-0.01908843007</v>
      </c>
      <c r="Y18" s="9">
        <f t="shared" si="4"/>
        <v>-0.01500722308</v>
      </c>
      <c r="Z18" s="9">
        <f t="shared" si="5"/>
        <v>-0.01028679022</v>
      </c>
      <c r="AA18" s="9">
        <f t="shared" si="6"/>
        <v>-0.03331720079</v>
      </c>
      <c r="AB18" s="9">
        <f t="shared" si="7"/>
        <v>-0.01529887953</v>
      </c>
      <c r="AC18" s="9">
        <f t="shared" si="8"/>
        <v>-0.04126382025</v>
      </c>
      <c r="AD18" s="9">
        <f t="shared" si="9"/>
        <v>0.02843149492</v>
      </c>
      <c r="AE18" s="10">
        <f t="shared" si="10"/>
        <v>-0.08885792119</v>
      </c>
    </row>
    <row r="19">
      <c r="A19" s="18" t="s">
        <v>31</v>
      </c>
      <c r="B19" s="12">
        <v>337.0003</v>
      </c>
      <c r="C19" s="18" t="s">
        <v>28</v>
      </c>
      <c r="D19" s="12">
        <v>57.32245</v>
      </c>
      <c r="E19" s="18" t="s">
        <v>28</v>
      </c>
      <c r="F19" s="12">
        <v>503.6</v>
      </c>
      <c r="G19" s="18" t="s">
        <v>28</v>
      </c>
      <c r="H19" s="12">
        <v>105.6848</v>
      </c>
      <c r="I19" s="18" t="s">
        <v>28</v>
      </c>
      <c r="J19" s="12">
        <v>1031.297</v>
      </c>
      <c r="K19" s="18" t="s">
        <v>28</v>
      </c>
      <c r="L19" s="12">
        <v>290.6182</v>
      </c>
      <c r="M19" s="18" t="s">
        <v>28</v>
      </c>
      <c r="N19" s="12">
        <v>456.8318</v>
      </c>
      <c r="O19" s="18" t="s">
        <v>28</v>
      </c>
      <c r="P19" s="12">
        <v>512.9786</v>
      </c>
      <c r="Q19" s="18" t="s">
        <v>32</v>
      </c>
      <c r="R19" s="12">
        <v>20.3516</v>
      </c>
      <c r="S19" s="18" t="s">
        <v>16</v>
      </c>
      <c r="T19" s="12">
        <v>20.85063</v>
      </c>
      <c r="V19" s="14">
        <f t="shared" si="1"/>
        <v>-0.02334716023</v>
      </c>
      <c r="W19" s="15">
        <f t="shared" si="2"/>
        <v>-0.0491749742</v>
      </c>
      <c r="X19" s="15">
        <f t="shared" si="3"/>
        <v>-0.004169976172</v>
      </c>
      <c r="Y19" s="15">
        <f t="shared" si="4"/>
        <v>-0.05032322529</v>
      </c>
      <c r="Z19" s="15">
        <f t="shared" si="5"/>
        <v>0.04663060205</v>
      </c>
      <c r="AA19" s="15">
        <f t="shared" si="6"/>
        <v>-0.01706362506</v>
      </c>
      <c r="AB19" s="15">
        <f t="shared" si="7"/>
        <v>-0.02426954516</v>
      </c>
      <c r="AC19" s="15">
        <f t="shared" si="8"/>
        <v>-0.04185983587</v>
      </c>
      <c r="AD19" s="15">
        <f t="shared" si="9"/>
        <v>-0.05907201399</v>
      </c>
      <c r="AE19" s="16">
        <f t="shared" si="10"/>
        <v>0.02763177899</v>
      </c>
    </row>
    <row r="20">
      <c r="A20" s="17" t="s">
        <v>33</v>
      </c>
      <c r="B20" s="6">
        <v>329.1323</v>
      </c>
      <c r="C20" s="17" t="s">
        <v>32</v>
      </c>
      <c r="D20" s="6">
        <v>54.50362</v>
      </c>
      <c r="E20" s="17" t="s">
        <v>32</v>
      </c>
      <c r="F20" s="6">
        <v>501.5</v>
      </c>
      <c r="G20" s="17" t="s">
        <v>32</v>
      </c>
      <c r="H20" s="6">
        <v>100.3664</v>
      </c>
      <c r="I20" s="17" t="s">
        <v>32</v>
      </c>
      <c r="J20" s="6">
        <v>1079.387</v>
      </c>
      <c r="K20" s="17" t="s">
        <v>32</v>
      </c>
      <c r="L20" s="6">
        <v>285.6592</v>
      </c>
      <c r="M20" s="17" t="s">
        <v>32</v>
      </c>
      <c r="N20" s="6">
        <v>445.7447</v>
      </c>
      <c r="O20" s="17" t="s">
        <v>32</v>
      </c>
      <c r="P20" s="6">
        <v>491.5054</v>
      </c>
      <c r="Q20" s="17" t="s">
        <v>34</v>
      </c>
      <c r="R20" s="6">
        <v>19.14939</v>
      </c>
      <c r="S20" s="17" t="s">
        <v>18</v>
      </c>
      <c r="T20" s="6">
        <v>21.42677</v>
      </c>
      <c r="V20" s="8">
        <f t="shared" si="1"/>
        <v>0.1153444982</v>
      </c>
      <c r="W20" s="9">
        <f t="shared" si="2"/>
        <v>0.003951847602</v>
      </c>
      <c r="X20" s="9">
        <f t="shared" si="3"/>
        <v>-0.02372881356</v>
      </c>
      <c r="Y20" s="9">
        <f t="shared" si="4"/>
        <v>-0.008264419168</v>
      </c>
      <c r="Z20" s="9">
        <f t="shared" si="5"/>
        <v>-0.0289729263</v>
      </c>
      <c r="AA20" s="9">
        <f t="shared" si="6"/>
        <v>0.01340688485</v>
      </c>
      <c r="AB20" s="9">
        <f t="shared" si="7"/>
        <v>-0.005176505744</v>
      </c>
      <c r="AC20" s="9">
        <f t="shared" si="8"/>
        <v>0.00009481075895</v>
      </c>
      <c r="AD20" s="9">
        <f t="shared" si="9"/>
        <v>0.01957033618</v>
      </c>
      <c r="AE20" s="10">
        <f t="shared" si="10"/>
        <v>0.1923528371</v>
      </c>
    </row>
    <row r="21">
      <c r="A21" s="18" t="s">
        <v>35</v>
      </c>
      <c r="B21" s="12">
        <v>367.0959</v>
      </c>
      <c r="C21" s="18" t="s">
        <v>34</v>
      </c>
      <c r="D21" s="12">
        <v>54.71901</v>
      </c>
      <c r="E21" s="18" t="s">
        <v>34</v>
      </c>
      <c r="F21" s="12">
        <v>489.6</v>
      </c>
      <c r="G21" s="18" t="s">
        <v>34</v>
      </c>
      <c r="H21" s="12">
        <v>99.53693</v>
      </c>
      <c r="I21" s="18" t="s">
        <v>34</v>
      </c>
      <c r="J21" s="12">
        <v>1048.114</v>
      </c>
      <c r="K21" s="18" t="s">
        <v>34</v>
      </c>
      <c r="L21" s="12">
        <v>289.489</v>
      </c>
      <c r="M21" s="18" t="s">
        <v>34</v>
      </c>
      <c r="N21" s="12">
        <v>443.4373</v>
      </c>
      <c r="O21" s="18" t="s">
        <v>34</v>
      </c>
      <c r="P21" s="12">
        <v>491.552</v>
      </c>
      <c r="Q21" s="18" t="s">
        <v>36</v>
      </c>
      <c r="R21" s="12">
        <v>19.52415</v>
      </c>
      <c r="S21" s="18" t="s">
        <v>20</v>
      </c>
      <c r="T21" s="12">
        <v>25.54827</v>
      </c>
      <c r="V21" s="14">
        <f t="shared" si="1"/>
        <v>0.02277279588</v>
      </c>
      <c r="W21" s="15">
        <f t="shared" si="2"/>
        <v>0.04039035063</v>
      </c>
      <c r="X21" s="15">
        <f t="shared" si="3"/>
        <v>0.02216094771</v>
      </c>
      <c r="Y21" s="15">
        <f t="shared" si="4"/>
        <v>0.02892162738</v>
      </c>
      <c r="Z21" s="15">
        <f t="shared" si="5"/>
        <v>-0.01055610363</v>
      </c>
      <c r="AA21" s="15">
        <f t="shared" si="6"/>
        <v>0.02425342586</v>
      </c>
      <c r="AB21" s="15">
        <f t="shared" si="7"/>
        <v>-0.009648263689</v>
      </c>
      <c r="AC21" s="15">
        <f t="shared" si="8"/>
        <v>0.04311568257</v>
      </c>
      <c r="AD21" s="15">
        <f t="shared" si="9"/>
        <v>0.07196574499</v>
      </c>
      <c r="AE21" s="16">
        <f t="shared" si="10"/>
        <v>-0.03602709694</v>
      </c>
    </row>
    <row r="22">
      <c r="A22" s="17" t="s">
        <v>37</v>
      </c>
      <c r="B22" s="6">
        <v>375.4557</v>
      </c>
      <c r="C22" s="17" t="s">
        <v>36</v>
      </c>
      <c r="D22" s="6">
        <v>56.92913</v>
      </c>
      <c r="E22" s="17" t="s">
        <v>36</v>
      </c>
      <c r="F22" s="6">
        <v>500.45</v>
      </c>
      <c r="G22" s="17" t="s">
        <v>36</v>
      </c>
      <c r="H22" s="6">
        <v>102.4157</v>
      </c>
      <c r="I22" s="17" t="s">
        <v>36</v>
      </c>
      <c r="J22" s="6">
        <v>1037.05</v>
      </c>
      <c r="K22" s="17" t="s">
        <v>36</v>
      </c>
      <c r="L22" s="6">
        <v>296.5101</v>
      </c>
      <c r="M22" s="17" t="s">
        <v>36</v>
      </c>
      <c r="N22" s="6">
        <v>439.1589</v>
      </c>
      <c r="O22" s="17" t="s">
        <v>36</v>
      </c>
      <c r="P22" s="6">
        <v>512.7456</v>
      </c>
      <c r="Q22" s="7">
        <v>44928.0</v>
      </c>
      <c r="R22" s="6">
        <v>20.92922</v>
      </c>
      <c r="S22" s="17" t="s">
        <v>38</v>
      </c>
      <c r="T22" s="6">
        <v>24.62784</v>
      </c>
      <c r="V22" s="8">
        <f t="shared" si="1"/>
        <v>-0.05959424774</v>
      </c>
      <c r="W22" s="9">
        <f t="shared" si="2"/>
        <v>-0.06415538056</v>
      </c>
      <c r="X22" s="9">
        <f t="shared" si="3"/>
        <v>0.002497752023</v>
      </c>
      <c r="Y22" s="9">
        <f t="shared" si="4"/>
        <v>-0.04287770332</v>
      </c>
      <c r="Z22" s="9">
        <f t="shared" si="5"/>
        <v>0.01175931729</v>
      </c>
      <c r="AA22" s="9">
        <f t="shared" si="6"/>
        <v>-0.01970523095</v>
      </c>
      <c r="AB22" s="9">
        <f t="shared" si="7"/>
        <v>0.03549353093</v>
      </c>
      <c r="AC22" s="9">
        <f t="shared" si="8"/>
        <v>-0.02616268184</v>
      </c>
      <c r="AD22" s="9">
        <f t="shared" si="9"/>
        <v>0.03657565834</v>
      </c>
      <c r="AE22" s="10">
        <f t="shared" si="10"/>
        <v>-0.01604078961</v>
      </c>
    </row>
    <row r="23">
      <c r="A23" s="11">
        <v>44928.0</v>
      </c>
      <c r="B23" s="12">
        <v>353.0807</v>
      </c>
      <c r="C23" s="13">
        <v>44928.0</v>
      </c>
      <c r="D23" s="12">
        <v>53.27682</v>
      </c>
      <c r="E23" s="13">
        <v>44928.0</v>
      </c>
      <c r="F23" s="12">
        <v>501.7</v>
      </c>
      <c r="G23" s="13">
        <v>44928.0</v>
      </c>
      <c r="H23" s="12">
        <v>98.02435</v>
      </c>
      <c r="I23" s="13">
        <v>44928.0</v>
      </c>
      <c r="J23" s="12">
        <v>1049.245</v>
      </c>
      <c r="K23" s="13">
        <v>44928.0</v>
      </c>
      <c r="L23" s="12">
        <v>290.6673</v>
      </c>
      <c r="M23" s="13">
        <v>44928.0</v>
      </c>
      <c r="N23" s="12">
        <v>454.7462</v>
      </c>
      <c r="O23" s="13">
        <v>44928.0</v>
      </c>
      <c r="P23" s="12">
        <v>499.3308</v>
      </c>
      <c r="Q23" s="13">
        <v>44959.0</v>
      </c>
      <c r="R23" s="12">
        <v>21.69472</v>
      </c>
      <c r="S23" s="18" t="s">
        <v>39</v>
      </c>
      <c r="T23" s="12">
        <v>24.23279</v>
      </c>
      <c r="V23" s="14">
        <f t="shared" si="1"/>
        <v>-0.0005568132158</v>
      </c>
      <c r="W23" s="15">
        <f t="shared" si="2"/>
        <v>0.002285046292</v>
      </c>
      <c r="X23" s="15">
        <f t="shared" si="3"/>
        <v>0.02999800678</v>
      </c>
      <c r="Y23" s="15">
        <f t="shared" si="4"/>
        <v>-0.004479805273</v>
      </c>
      <c r="Z23" s="15">
        <f t="shared" si="5"/>
        <v>0.01851140582</v>
      </c>
      <c r="AA23" s="15">
        <f t="shared" si="6"/>
        <v>-0.08108101599</v>
      </c>
      <c r="AB23" s="15">
        <f t="shared" si="7"/>
        <v>-0.002827951064</v>
      </c>
      <c r="AC23" s="15">
        <f t="shared" si="8"/>
        <v>-0.02229483941</v>
      </c>
      <c r="AD23" s="15">
        <f t="shared" si="9"/>
        <v>-0.02805290873</v>
      </c>
      <c r="AE23" s="16">
        <f t="shared" si="10"/>
        <v>0.005159125301</v>
      </c>
    </row>
    <row r="24">
      <c r="A24" s="5">
        <v>44959.0</v>
      </c>
      <c r="B24" s="6">
        <v>352.8841</v>
      </c>
      <c r="C24" s="7">
        <v>44959.0</v>
      </c>
      <c r="D24" s="6">
        <v>53.39856</v>
      </c>
      <c r="E24" s="7">
        <v>44959.0</v>
      </c>
      <c r="F24" s="6">
        <v>516.75</v>
      </c>
      <c r="G24" s="7">
        <v>44959.0</v>
      </c>
      <c r="H24" s="6">
        <v>97.58522</v>
      </c>
      <c r="I24" s="7">
        <v>44959.0</v>
      </c>
      <c r="J24" s="6">
        <v>1068.668</v>
      </c>
      <c r="K24" s="7">
        <v>44959.0</v>
      </c>
      <c r="L24" s="6">
        <v>267.0997</v>
      </c>
      <c r="M24" s="7">
        <v>44959.0</v>
      </c>
      <c r="N24" s="6">
        <v>453.4602</v>
      </c>
      <c r="O24" s="7">
        <v>44959.0</v>
      </c>
      <c r="P24" s="6">
        <v>488.1983</v>
      </c>
      <c r="Q24" s="7">
        <v>44987.0</v>
      </c>
      <c r="R24" s="6">
        <v>21.08612</v>
      </c>
      <c r="S24" s="17" t="s">
        <v>22</v>
      </c>
      <c r="T24" s="6">
        <v>24.35781</v>
      </c>
      <c r="V24" s="8">
        <f t="shared" si="1"/>
        <v>0.02271453999</v>
      </c>
      <c r="W24" s="9">
        <f t="shared" si="2"/>
        <v>0.039986097</v>
      </c>
      <c r="X24" s="9">
        <f t="shared" si="3"/>
        <v>-0.009288824383</v>
      </c>
      <c r="Y24" s="9">
        <f t="shared" si="4"/>
        <v>0.005999986473</v>
      </c>
      <c r="Z24" s="9">
        <f t="shared" si="5"/>
        <v>-0.007960376843</v>
      </c>
      <c r="AA24" s="9">
        <f t="shared" si="6"/>
        <v>-0.01544142506</v>
      </c>
      <c r="AB24" s="9">
        <f t="shared" si="7"/>
        <v>0.006705329376</v>
      </c>
      <c r="AC24" s="9">
        <f t="shared" si="8"/>
        <v>-0.01097218077</v>
      </c>
      <c r="AD24" s="9">
        <f t="shared" si="9"/>
        <v>-0.0005211959336</v>
      </c>
      <c r="AE24" s="10">
        <f t="shared" si="10"/>
        <v>-0.06413302345</v>
      </c>
    </row>
    <row r="25">
      <c r="A25" s="11">
        <v>44987.0</v>
      </c>
      <c r="B25" s="12">
        <v>360.8997</v>
      </c>
      <c r="C25" s="13">
        <v>44987.0</v>
      </c>
      <c r="D25" s="12">
        <v>55.53376</v>
      </c>
      <c r="E25" s="13">
        <v>44987.0</v>
      </c>
      <c r="F25" s="12">
        <v>511.95</v>
      </c>
      <c r="G25" s="13">
        <v>44987.0</v>
      </c>
      <c r="H25" s="12">
        <v>98.17073</v>
      </c>
      <c r="I25" s="13">
        <v>44987.0</v>
      </c>
      <c r="J25" s="12">
        <v>1060.161</v>
      </c>
      <c r="K25" s="13">
        <v>44987.0</v>
      </c>
      <c r="L25" s="12">
        <v>262.9753</v>
      </c>
      <c r="M25" s="13">
        <v>44987.0</v>
      </c>
      <c r="N25" s="12">
        <v>456.5008</v>
      </c>
      <c r="O25" s="13">
        <v>44987.0</v>
      </c>
      <c r="P25" s="12">
        <v>482.8417</v>
      </c>
      <c r="Q25" s="13">
        <v>45079.0</v>
      </c>
      <c r="R25" s="12">
        <v>21.07513</v>
      </c>
      <c r="S25" s="18" t="s">
        <v>25</v>
      </c>
      <c r="T25" s="12">
        <v>22.79567</v>
      </c>
      <c r="V25" s="14">
        <f t="shared" si="1"/>
        <v>-0.02302772765</v>
      </c>
      <c r="W25" s="15">
        <f t="shared" si="2"/>
        <v>-0.00623944786</v>
      </c>
      <c r="X25" s="15">
        <f t="shared" si="3"/>
        <v>0.02197480223</v>
      </c>
      <c r="Y25" s="15">
        <f t="shared" si="4"/>
        <v>-0.002982049741</v>
      </c>
      <c r="Z25" s="15">
        <f t="shared" si="5"/>
        <v>0.02764391446</v>
      </c>
      <c r="AA25" s="15">
        <f t="shared" si="6"/>
        <v>0.05974629556</v>
      </c>
      <c r="AB25" s="15">
        <f t="shared" si="7"/>
        <v>-0.01977104969</v>
      </c>
      <c r="AC25" s="15">
        <f t="shared" si="8"/>
        <v>0.0251784384</v>
      </c>
      <c r="AD25" s="15">
        <f t="shared" si="9"/>
        <v>0.05140086918</v>
      </c>
      <c r="AE25" s="16">
        <f t="shared" si="10"/>
        <v>0.07789988186</v>
      </c>
    </row>
    <row r="26">
      <c r="A26" s="5">
        <v>45079.0</v>
      </c>
      <c r="B26" s="6">
        <v>352.589</v>
      </c>
      <c r="C26" s="7">
        <v>45079.0</v>
      </c>
      <c r="D26" s="6">
        <v>55.18726</v>
      </c>
      <c r="E26" s="7">
        <v>45079.0</v>
      </c>
      <c r="F26" s="6">
        <v>523.2</v>
      </c>
      <c r="G26" s="7">
        <v>45079.0</v>
      </c>
      <c r="H26" s="6">
        <v>97.87798</v>
      </c>
      <c r="I26" s="7">
        <v>45079.0</v>
      </c>
      <c r="J26" s="6">
        <v>1089.468</v>
      </c>
      <c r="K26" s="7">
        <v>45079.0</v>
      </c>
      <c r="L26" s="6">
        <v>278.6871</v>
      </c>
      <c r="M26" s="7">
        <v>45079.0</v>
      </c>
      <c r="N26" s="6">
        <v>447.4753</v>
      </c>
      <c r="O26" s="7">
        <v>45079.0</v>
      </c>
      <c r="P26" s="6">
        <v>494.9989</v>
      </c>
      <c r="Q26" s="7">
        <v>45109.0</v>
      </c>
      <c r="R26" s="6">
        <v>22.15841</v>
      </c>
      <c r="S26" s="17" t="s">
        <v>28</v>
      </c>
      <c r="T26" s="6">
        <v>24.57145</v>
      </c>
      <c r="V26" s="8">
        <f t="shared" si="1"/>
        <v>0.01882843764</v>
      </c>
      <c r="W26" s="9">
        <f t="shared" si="2"/>
        <v>0.0003393899244</v>
      </c>
      <c r="X26" s="9">
        <f t="shared" si="3"/>
        <v>0.01481269113</v>
      </c>
      <c r="Y26" s="9">
        <f t="shared" si="4"/>
        <v>-0.02243272695</v>
      </c>
      <c r="Z26" s="9">
        <f t="shared" si="5"/>
        <v>-0.006951099069</v>
      </c>
      <c r="AA26" s="9">
        <f t="shared" si="6"/>
        <v>-0.02149399811</v>
      </c>
      <c r="AB26" s="9">
        <f t="shared" si="7"/>
        <v>-0.0117096966</v>
      </c>
      <c r="AC26" s="9">
        <f t="shared" si="8"/>
        <v>-0.02107843068</v>
      </c>
      <c r="AD26" s="9">
        <f t="shared" si="9"/>
        <v>0.001443244348</v>
      </c>
      <c r="AE26" s="10">
        <f t="shared" si="10"/>
        <v>-0.008984003793</v>
      </c>
    </row>
    <row r="27">
      <c r="A27" s="11">
        <v>45109.0</v>
      </c>
      <c r="B27" s="12">
        <v>359.2277</v>
      </c>
      <c r="C27" s="13">
        <v>45109.0</v>
      </c>
      <c r="D27" s="12">
        <v>55.20599</v>
      </c>
      <c r="E27" s="13">
        <v>45109.0</v>
      </c>
      <c r="F27" s="12">
        <v>530.95</v>
      </c>
      <c r="G27" s="13">
        <v>45109.0</v>
      </c>
      <c r="H27" s="12">
        <v>95.68231</v>
      </c>
      <c r="I27" s="13">
        <v>45109.0</v>
      </c>
      <c r="J27" s="12">
        <v>1081.895</v>
      </c>
      <c r="K27" s="13">
        <v>45109.0</v>
      </c>
      <c r="L27" s="12">
        <v>272.697</v>
      </c>
      <c r="M27" s="13">
        <v>45109.0</v>
      </c>
      <c r="N27" s="12">
        <v>442.2355</v>
      </c>
      <c r="O27" s="13">
        <v>45109.0</v>
      </c>
      <c r="P27" s="12">
        <v>484.5651</v>
      </c>
      <c r="Q27" s="13">
        <v>45140.0</v>
      </c>
      <c r="R27" s="12">
        <v>22.19039</v>
      </c>
      <c r="S27" s="18" t="s">
        <v>30</v>
      </c>
      <c r="T27" s="12">
        <v>24.3507</v>
      </c>
      <c r="V27" s="14">
        <f t="shared" si="1"/>
        <v>-0.01396301009</v>
      </c>
      <c r="W27" s="15">
        <f t="shared" si="2"/>
        <v>0.003053473002</v>
      </c>
      <c r="X27" s="15">
        <f t="shared" si="3"/>
        <v>0</v>
      </c>
      <c r="Y27" s="15">
        <f t="shared" si="4"/>
        <v>0.0117286048</v>
      </c>
      <c r="Z27" s="15">
        <f t="shared" si="5"/>
        <v>0.01489793372</v>
      </c>
      <c r="AA27" s="15">
        <f t="shared" si="6"/>
        <v>0.03582987712</v>
      </c>
      <c r="AB27" s="15">
        <f t="shared" si="7"/>
        <v>-0.0008425375168</v>
      </c>
      <c r="AC27" s="15">
        <f t="shared" si="8"/>
        <v>0.03700864961</v>
      </c>
      <c r="AD27" s="15">
        <f t="shared" si="9"/>
        <v>0.005944915795</v>
      </c>
      <c r="AE27" s="16">
        <f t="shared" si="10"/>
        <v>0.002347365784</v>
      </c>
    </row>
    <row r="28">
      <c r="A28" s="5">
        <v>45140.0</v>
      </c>
      <c r="B28" s="6">
        <v>354.2118</v>
      </c>
      <c r="C28" s="7">
        <v>45140.0</v>
      </c>
      <c r="D28" s="6">
        <v>55.37456</v>
      </c>
      <c r="E28" s="7">
        <v>45140.0</v>
      </c>
      <c r="F28" s="6">
        <v>530.95</v>
      </c>
      <c r="G28" s="7">
        <v>45140.0</v>
      </c>
      <c r="H28" s="6">
        <v>96.80453</v>
      </c>
      <c r="I28" s="7">
        <v>45140.0</v>
      </c>
      <c r="J28" s="6">
        <v>1098.013</v>
      </c>
      <c r="K28" s="7">
        <v>45140.0</v>
      </c>
      <c r="L28" s="6">
        <v>282.4677</v>
      </c>
      <c r="M28" s="7">
        <v>45140.0</v>
      </c>
      <c r="N28" s="6">
        <v>441.8629</v>
      </c>
      <c r="O28" s="7">
        <v>45140.0</v>
      </c>
      <c r="P28" s="6">
        <v>502.4982</v>
      </c>
      <c r="Q28" s="7">
        <v>45171.0</v>
      </c>
      <c r="R28" s="6">
        <v>22.32231</v>
      </c>
      <c r="S28" s="17" t="s">
        <v>32</v>
      </c>
      <c r="T28" s="6">
        <v>24.40786</v>
      </c>
      <c r="V28" s="8">
        <f t="shared" si="1"/>
        <v>-0.02068592859</v>
      </c>
      <c r="W28" s="9">
        <f t="shared" si="2"/>
        <v>-0.008963321785</v>
      </c>
      <c r="X28" s="9">
        <f t="shared" si="3"/>
        <v>0.01864582352</v>
      </c>
      <c r="Y28" s="9">
        <f t="shared" si="4"/>
        <v>-0.09929421691</v>
      </c>
      <c r="Z28" s="9">
        <f t="shared" si="5"/>
        <v>-0.02291958292</v>
      </c>
      <c r="AA28" s="9">
        <f t="shared" si="6"/>
        <v>0.002259727395</v>
      </c>
      <c r="AB28" s="9">
        <f t="shared" si="7"/>
        <v>-0.007452311565</v>
      </c>
      <c r="AC28" s="9">
        <f t="shared" si="8"/>
        <v>-0.01418233936</v>
      </c>
      <c r="AD28" s="9">
        <f t="shared" si="9"/>
        <v>-0.04799234488</v>
      </c>
      <c r="AE28" s="10">
        <f t="shared" si="10"/>
        <v>-0.01745585234</v>
      </c>
    </row>
    <row r="29">
      <c r="A29" s="11">
        <v>45171.0</v>
      </c>
      <c r="B29" s="12">
        <v>346.8846</v>
      </c>
      <c r="C29" s="13">
        <v>45171.0</v>
      </c>
      <c r="D29" s="12">
        <v>54.87822</v>
      </c>
      <c r="E29" s="13">
        <v>45171.0</v>
      </c>
      <c r="F29" s="12">
        <v>540.85</v>
      </c>
      <c r="G29" s="13">
        <v>45171.0</v>
      </c>
      <c r="H29" s="12">
        <v>87.1924</v>
      </c>
      <c r="I29" s="13">
        <v>45171.0</v>
      </c>
      <c r="J29" s="12">
        <v>1072.847</v>
      </c>
      <c r="K29" s="13">
        <v>45171.0</v>
      </c>
      <c r="L29" s="12">
        <v>283.106</v>
      </c>
      <c r="M29" s="13">
        <v>45171.0</v>
      </c>
      <c r="N29" s="12">
        <v>438.57</v>
      </c>
      <c r="O29" s="13">
        <v>45171.0</v>
      </c>
      <c r="P29" s="12">
        <v>495.3716</v>
      </c>
      <c r="Q29" s="13">
        <v>45201.0</v>
      </c>
      <c r="R29" s="12">
        <v>21.25101</v>
      </c>
      <c r="S29" s="18" t="s">
        <v>40</v>
      </c>
      <c r="T29" s="12">
        <v>23.9818</v>
      </c>
      <c r="V29" s="14">
        <f t="shared" si="1"/>
        <v>0.005528928064</v>
      </c>
      <c r="W29" s="15">
        <f t="shared" si="2"/>
        <v>0.003071528195</v>
      </c>
      <c r="X29" s="15">
        <f t="shared" si="3"/>
        <v>-0.009614495701</v>
      </c>
      <c r="Y29" s="15">
        <f t="shared" si="4"/>
        <v>-0.01063234869</v>
      </c>
      <c r="Z29" s="15">
        <f t="shared" si="5"/>
        <v>0.03110788398</v>
      </c>
      <c r="AA29" s="15">
        <f t="shared" si="6"/>
        <v>0.0143949616</v>
      </c>
      <c r="AB29" s="15">
        <f t="shared" si="7"/>
        <v>0.01770207721</v>
      </c>
      <c r="AC29" s="15">
        <f t="shared" si="8"/>
        <v>0.008368465209</v>
      </c>
      <c r="AD29" s="15">
        <f t="shared" si="9"/>
        <v>0.02459412517</v>
      </c>
      <c r="AE29" s="16">
        <f t="shared" si="10"/>
        <v>0.08967592091</v>
      </c>
    </row>
    <row r="30">
      <c r="A30" s="5">
        <v>45201.0</v>
      </c>
      <c r="B30" s="6">
        <v>348.8025</v>
      </c>
      <c r="C30" s="7">
        <v>45201.0</v>
      </c>
      <c r="D30" s="6">
        <v>55.04678</v>
      </c>
      <c r="E30" s="7">
        <v>45201.0</v>
      </c>
      <c r="F30" s="6">
        <v>535.65</v>
      </c>
      <c r="G30" s="7">
        <v>45201.0</v>
      </c>
      <c r="H30" s="6">
        <v>86.26534</v>
      </c>
      <c r="I30" s="7">
        <v>45201.0</v>
      </c>
      <c r="J30" s="6">
        <v>1106.221</v>
      </c>
      <c r="K30" s="7">
        <v>45201.0</v>
      </c>
      <c r="L30" s="6">
        <v>287.1813</v>
      </c>
      <c r="M30" s="7">
        <v>45201.0</v>
      </c>
      <c r="N30" s="6">
        <v>446.3336</v>
      </c>
      <c r="O30" s="7">
        <v>45201.0</v>
      </c>
      <c r="P30" s="6">
        <v>499.5171</v>
      </c>
      <c r="Q30" s="17" t="s">
        <v>41</v>
      </c>
      <c r="R30" s="6">
        <v>21.77366</v>
      </c>
      <c r="S30" s="17" t="s">
        <v>42</v>
      </c>
      <c r="T30" s="6">
        <v>26.13239</v>
      </c>
      <c r="V30" s="8">
        <f t="shared" si="1"/>
        <v>-0.0009868048537</v>
      </c>
      <c r="W30" s="9">
        <f t="shared" si="2"/>
        <v>-0.03130319339</v>
      </c>
      <c r="X30" s="9">
        <f t="shared" si="3"/>
        <v>0.0003733781387</v>
      </c>
      <c r="Y30" s="9">
        <f t="shared" si="4"/>
        <v>-0.02884623187</v>
      </c>
      <c r="Z30" s="9">
        <f t="shared" si="5"/>
        <v>-0.01979984108</v>
      </c>
      <c r="AA30" s="9">
        <f t="shared" si="6"/>
        <v>-0.01675526923</v>
      </c>
      <c r="AB30" s="9">
        <f t="shared" si="7"/>
        <v>-0.002288870925</v>
      </c>
      <c r="AC30" s="9">
        <f t="shared" si="8"/>
        <v>-0.01436026915</v>
      </c>
      <c r="AD30" s="9">
        <f t="shared" si="9"/>
        <v>0.0542958786</v>
      </c>
      <c r="AE30" s="10">
        <f t="shared" si="10"/>
        <v>-0.0836536574</v>
      </c>
    </row>
    <row r="31">
      <c r="A31" s="18" t="s">
        <v>43</v>
      </c>
      <c r="B31" s="12">
        <v>348.4583</v>
      </c>
      <c r="C31" s="18" t="s">
        <v>41</v>
      </c>
      <c r="D31" s="12">
        <v>53.32364</v>
      </c>
      <c r="E31" s="18" t="s">
        <v>41</v>
      </c>
      <c r="F31" s="12">
        <v>535.85</v>
      </c>
      <c r="G31" s="18" t="s">
        <v>41</v>
      </c>
      <c r="H31" s="12">
        <v>83.77691</v>
      </c>
      <c r="I31" s="18" t="s">
        <v>41</v>
      </c>
      <c r="J31" s="12">
        <v>1084.318</v>
      </c>
      <c r="K31" s="18" t="s">
        <v>41</v>
      </c>
      <c r="L31" s="12">
        <v>282.3695</v>
      </c>
      <c r="M31" s="18" t="s">
        <v>41</v>
      </c>
      <c r="N31" s="12">
        <v>445.312</v>
      </c>
      <c r="O31" s="18" t="s">
        <v>41</v>
      </c>
      <c r="P31" s="12">
        <v>492.3439</v>
      </c>
      <c r="Q31" s="18" t="s">
        <v>44</v>
      </c>
      <c r="R31" s="12">
        <v>22.95588</v>
      </c>
      <c r="S31" s="18" t="s">
        <v>34</v>
      </c>
      <c r="T31" s="12">
        <v>23.94632</v>
      </c>
      <c r="V31" s="14">
        <f t="shared" si="1"/>
        <v>-0.003528112259</v>
      </c>
      <c r="W31" s="15">
        <f t="shared" si="2"/>
        <v>0.02089936096</v>
      </c>
      <c r="X31" s="15">
        <f t="shared" si="3"/>
        <v>-0.05542595876</v>
      </c>
      <c r="Y31" s="15">
        <f t="shared" si="4"/>
        <v>-0.001747259478</v>
      </c>
      <c r="Z31" s="15">
        <f t="shared" si="5"/>
        <v>-0.0008207924244</v>
      </c>
      <c r="AA31" s="15">
        <f t="shared" si="6"/>
        <v>0.0008694281783</v>
      </c>
      <c r="AB31" s="15">
        <f t="shared" si="7"/>
        <v>-0.008419939279</v>
      </c>
      <c r="AC31" s="15">
        <f t="shared" si="8"/>
        <v>0.001797524048</v>
      </c>
      <c r="AD31" s="15">
        <f t="shared" si="9"/>
        <v>-0.009011198874</v>
      </c>
      <c r="AE31" s="16">
        <f t="shared" si="10"/>
        <v>0.0002601652362</v>
      </c>
    </row>
    <row r="32">
      <c r="A32" s="17" t="s">
        <v>45</v>
      </c>
      <c r="B32" s="6">
        <v>347.2289</v>
      </c>
      <c r="C32" s="17" t="s">
        <v>44</v>
      </c>
      <c r="D32" s="6">
        <v>54.43807</v>
      </c>
      <c r="E32" s="17" t="s">
        <v>44</v>
      </c>
      <c r="F32" s="6">
        <v>506.15</v>
      </c>
      <c r="G32" s="17" t="s">
        <v>44</v>
      </c>
      <c r="H32" s="6">
        <v>83.63053</v>
      </c>
      <c r="I32" s="17" t="s">
        <v>44</v>
      </c>
      <c r="J32" s="6">
        <v>1083.428</v>
      </c>
      <c r="K32" s="17" t="s">
        <v>44</v>
      </c>
      <c r="L32" s="6">
        <v>282.615</v>
      </c>
      <c r="M32" s="17" t="s">
        <v>44</v>
      </c>
      <c r="N32" s="6">
        <v>441.5625</v>
      </c>
      <c r="O32" s="17" t="s">
        <v>44</v>
      </c>
      <c r="P32" s="6">
        <v>493.2289</v>
      </c>
      <c r="Q32" s="17" t="s">
        <v>46</v>
      </c>
      <c r="R32" s="6">
        <v>22.74902</v>
      </c>
      <c r="S32" s="17" t="s">
        <v>36</v>
      </c>
      <c r="T32" s="6">
        <v>23.95255</v>
      </c>
      <c r="V32" s="8">
        <f t="shared" si="1"/>
        <v>-0.02959920675</v>
      </c>
      <c r="W32" s="9">
        <f t="shared" si="2"/>
        <v>0.01806291075</v>
      </c>
      <c r="X32" s="9">
        <f t="shared" si="3"/>
        <v>-0.0102736343</v>
      </c>
      <c r="Y32" s="9">
        <f t="shared" si="4"/>
        <v>0.01225210458</v>
      </c>
      <c r="Z32" s="9">
        <f t="shared" si="5"/>
        <v>-0.01296071359</v>
      </c>
      <c r="AA32" s="9">
        <f t="shared" si="6"/>
        <v>0.01824213152</v>
      </c>
      <c r="AB32" s="9">
        <f t="shared" si="7"/>
        <v>0.001034055202</v>
      </c>
      <c r="AC32" s="9">
        <f t="shared" si="8"/>
        <v>0.01208789671</v>
      </c>
      <c r="AD32" s="9">
        <f t="shared" si="9"/>
        <v>-0.03347396943</v>
      </c>
      <c r="AE32" s="10">
        <f t="shared" si="10"/>
        <v>0.04345299352</v>
      </c>
    </row>
    <row r="33">
      <c r="A33" s="18" t="s">
        <v>47</v>
      </c>
      <c r="B33" s="12">
        <v>336.9512</v>
      </c>
      <c r="C33" s="18" t="s">
        <v>46</v>
      </c>
      <c r="D33" s="12">
        <v>55.42138</v>
      </c>
      <c r="E33" s="18" t="s">
        <v>46</v>
      </c>
      <c r="F33" s="12">
        <v>500.95</v>
      </c>
      <c r="G33" s="18" t="s">
        <v>46</v>
      </c>
      <c r="H33" s="12">
        <v>84.65518</v>
      </c>
      <c r="I33" s="18" t="s">
        <v>46</v>
      </c>
      <c r="J33" s="12">
        <v>1069.386</v>
      </c>
      <c r="K33" s="18" t="s">
        <v>46</v>
      </c>
      <c r="L33" s="12">
        <v>287.7705</v>
      </c>
      <c r="M33" s="18" t="s">
        <v>46</v>
      </c>
      <c r="N33" s="12">
        <v>442.0191</v>
      </c>
      <c r="O33" s="18" t="s">
        <v>46</v>
      </c>
      <c r="P33" s="12">
        <v>499.191</v>
      </c>
      <c r="Q33" s="18" t="s">
        <v>48</v>
      </c>
      <c r="R33" s="12">
        <v>21.98752</v>
      </c>
      <c r="S33" s="13">
        <v>44928.0</v>
      </c>
      <c r="T33" s="12">
        <v>24.99336</v>
      </c>
      <c r="V33" s="14">
        <f t="shared" si="1"/>
        <v>-0.004962142886</v>
      </c>
      <c r="W33" s="15">
        <f t="shared" si="2"/>
        <v>-0.003210493856</v>
      </c>
      <c r="X33" s="15">
        <f t="shared" si="3"/>
        <v>0.0178660545</v>
      </c>
      <c r="Y33" s="15">
        <f t="shared" si="4"/>
        <v>0.05360227218</v>
      </c>
      <c r="Z33" s="15">
        <f t="shared" si="5"/>
        <v>-0.00291288646</v>
      </c>
      <c r="AA33" s="15">
        <f t="shared" si="6"/>
        <v>0.008872000431</v>
      </c>
      <c r="AB33" s="15">
        <f t="shared" si="7"/>
        <v>-0.008863417893</v>
      </c>
      <c r="AC33" s="15">
        <f t="shared" si="8"/>
        <v>0.02668677921</v>
      </c>
      <c r="AD33" s="15">
        <f t="shared" si="9"/>
        <v>-0.02790628502</v>
      </c>
      <c r="AE33" s="16">
        <f t="shared" si="10"/>
        <v>-0.02913973951</v>
      </c>
    </row>
    <row r="34">
      <c r="A34" s="17" t="s">
        <v>49</v>
      </c>
      <c r="B34" s="6">
        <v>335.2792</v>
      </c>
      <c r="C34" s="17" t="s">
        <v>48</v>
      </c>
      <c r="D34" s="6">
        <v>55.24345</v>
      </c>
      <c r="E34" s="17" t="s">
        <v>48</v>
      </c>
      <c r="F34" s="6">
        <v>509.9</v>
      </c>
      <c r="G34" s="17" t="s">
        <v>48</v>
      </c>
      <c r="H34" s="6">
        <v>89.19289</v>
      </c>
      <c r="I34" s="17" t="s">
        <v>48</v>
      </c>
      <c r="J34" s="6">
        <v>1066.271</v>
      </c>
      <c r="K34" s="17" t="s">
        <v>48</v>
      </c>
      <c r="L34" s="6">
        <v>290.3236</v>
      </c>
      <c r="M34" s="17" t="s">
        <v>48</v>
      </c>
      <c r="N34" s="6">
        <v>438.1013</v>
      </c>
      <c r="O34" s="17" t="s">
        <v>48</v>
      </c>
      <c r="P34" s="6">
        <v>512.5128</v>
      </c>
      <c r="Q34" s="17" t="s">
        <v>50</v>
      </c>
      <c r="R34" s="6">
        <v>21.37393</v>
      </c>
      <c r="S34" s="7">
        <v>44959.0</v>
      </c>
      <c r="T34" s="6">
        <v>24.26506</v>
      </c>
      <c r="V34" s="8">
        <f t="shared" si="1"/>
        <v>0.02288063202</v>
      </c>
      <c r="W34" s="9">
        <f t="shared" si="2"/>
        <v>-0.004407581351</v>
      </c>
      <c r="X34" s="9">
        <f t="shared" si="3"/>
        <v>-0.001666993528</v>
      </c>
      <c r="Y34" s="9">
        <f t="shared" si="4"/>
        <v>-0.0005470166961</v>
      </c>
      <c r="Z34" s="9">
        <f t="shared" si="5"/>
        <v>-0.009829583661</v>
      </c>
      <c r="AA34" s="9">
        <f t="shared" si="6"/>
        <v>-0.01505148049</v>
      </c>
      <c r="AB34" s="9">
        <f t="shared" si="7"/>
        <v>-0.005157254726</v>
      </c>
      <c r="AC34" s="9">
        <f t="shared" si="8"/>
        <v>-0.01435983648</v>
      </c>
      <c r="AD34" s="9">
        <f t="shared" si="9"/>
        <v>-0.03427165711</v>
      </c>
      <c r="AE34" s="10">
        <f t="shared" si="10"/>
        <v>0.01713739838</v>
      </c>
    </row>
    <row r="35">
      <c r="A35" s="18" t="s">
        <v>51</v>
      </c>
      <c r="B35" s="12">
        <v>342.9506</v>
      </c>
      <c r="C35" s="18" t="s">
        <v>50</v>
      </c>
      <c r="D35" s="12">
        <v>54.99996</v>
      </c>
      <c r="E35" s="18" t="s">
        <v>50</v>
      </c>
      <c r="F35" s="12">
        <v>509.05</v>
      </c>
      <c r="G35" s="18" t="s">
        <v>50</v>
      </c>
      <c r="H35" s="12">
        <v>89.1441</v>
      </c>
      <c r="I35" s="18" t="s">
        <v>50</v>
      </c>
      <c r="J35" s="12">
        <v>1055.79</v>
      </c>
      <c r="K35" s="18" t="s">
        <v>50</v>
      </c>
      <c r="L35" s="12">
        <v>285.9538</v>
      </c>
      <c r="M35" s="18" t="s">
        <v>50</v>
      </c>
      <c r="N35" s="12">
        <v>435.8419</v>
      </c>
      <c r="O35" s="18" t="s">
        <v>50</v>
      </c>
      <c r="P35" s="12">
        <v>505.1532</v>
      </c>
      <c r="Q35" s="18" t="s">
        <v>52</v>
      </c>
      <c r="R35" s="12">
        <v>20.64141</v>
      </c>
      <c r="S35" s="13">
        <v>44987.0</v>
      </c>
      <c r="T35" s="12">
        <v>24.6809</v>
      </c>
      <c r="V35" s="14">
        <f t="shared" si="1"/>
        <v>-0.007743097694</v>
      </c>
      <c r="W35" s="15">
        <f t="shared" si="2"/>
        <v>-0.01583528424</v>
      </c>
      <c r="X35" s="15">
        <f t="shared" si="3"/>
        <v>0.1122679501</v>
      </c>
      <c r="Y35" s="15">
        <f t="shared" si="4"/>
        <v>-0.02846189484</v>
      </c>
      <c r="Z35" s="15">
        <f t="shared" si="5"/>
        <v>-0.01175423143</v>
      </c>
      <c r="AA35" s="15">
        <f t="shared" si="6"/>
        <v>0.0006868242352</v>
      </c>
      <c r="AB35" s="15">
        <f t="shared" si="7"/>
        <v>0.009899231809</v>
      </c>
      <c r="AC35" s="15">
        <f t="shared" si="8"/>
        <v>0.0216690699</v>
      </c>
      <c r="AD35" s="15">
        <f t="shared" si="9"/>
        <v>0.004793277203</v>
      </c>
      <c r="AE35" s="16">
        <f t="shared" si="10"/>
        <v>-0.01471380703</v>
      </c>
    </row>
    <row r="36">
      <c r="A36" s="17" t="s">
        <v>53</v>
      </c>
      <c r="B36" s="6">
        <v>340.2951</v>
      </c>
      <c r="C36" s="17" t="s">
        <v>54</v>
      </c>
      <c r="D36" s="6">
        <v>54.12902</v>
      </c>
      <c r="E36" s="17" t="s">
        <v>54</v>
      </c>
      <c r="F36" s="6">
        <v>566.2</v>
      </c>
      <c r="G36" s="17" t="s">
        <v>54</v>
      </c>
      <c r="H36" s="6">
        <v>86.60689</v>
      </c>
      <c r="I36" s="17" t="s">
        <v>54</v>
      </c>
      <c r="J36" s="6">
        <v>1043.38</v>
      </c>
      <c r="K36" s="17" t="s">
        <v>54</v>
      </c>
      <c r="L36" s="6">
        <v>286.1502</v>
      </c>
      <c r="M36" s="17" t="s">
        <v>54</v>
      </c>
      <c r="N36" s="6">
        <v>440.1564</v>
      </c>
      <c r="O36" s="17" t="s">
        <v>54</v>
      </c>
      <c r="P36" s="6">
        <v>516.0994</v>
      </c>
      <c r="Q36" s="17" t="s">
        <v>55</v>
      </c>
      <c r="R36" s="6">
        <v>20.74035</v>
      </c>
      <c r="S36" s="7">
        <v>45018.0</v>
      </c>
      <c r="T36" s="6">
        <v>24.31775</v>
      </c>
      <c r="V36" s="8">
        <f t="shared" si="1"/>
        <v>0.01546246185</v>
      </c>
      <c r="W36" s="9">
        <f t="shared" si="2"/>
        <v>-0.03477487677</v>
      </c>
      <c r="X36" s="9">
        <f t="shared" si="3"/>
        <v>-0.02410808901</v>
      </c>
      <c r="Y36" s="9">
        <f t="shared" si="4"/>
        <v>-0.0247887899</v>
      </c>
      <c r="Z36" s="9">
        <f t="shared" si="5"/>
        <v>-0.0001428051141</v>
      </c>
      <c r="AA36" s="9">
        <f t="shared" si="6"/>
        <v>-0.01475623641</v>
      </c>
      <c r="AB36" s="9">
        <f t="shared" si="7"/>
        <v>-0.00999326603</v>
      </c>
      <c r="AC36" s="9">
        <f t="shared" si="8"/>
        <v>-0.01037920215</v>
      </c>
      <c r="AD36" s="9">
        <f t="shared" si="9"/>
        <v>0.1402136415</v>
      </c>
      <c r="AE36" s="10">
        <f t="shared" si="10"/>
        <v>-0.03389746173</v>
      </c>
    </row>
    <row r="37">
      <c r="A37" s="18" t="s">
        <v>56</v>
      </c>
      <c r="B37" s="12">
        <v>345.5569</v>
      </c>
      <c r="C37" s="18" t="s">
        <v>52</v>
      </c>
      <c r="D37" s="12">
        <v>52.24669</v>
      </c>
      <c r="E37" s="18" t="s">
        <v>52</v>
      </c>
      <c r="F37" s="12">
        <v>552.55</v>
      </c>
      <c r="G37" s="18" t="s">
        <v>52</v>
      </c>
      <c r="H37" s="12">
        <v>84.46001</v>
      </c>
      <c r="I37" s="18" t="s">
        <v>52</v>
      </c>
      <c r="J37" s="12">
        <v>1043.231</v>
      </c>
      <c r="K37" s="18" t="s">
        <v>52</v>
      </c>
      <c r="L37" s="12">
        <v>281.9277</v>
      </c>
      <c r="M37" s="18" t="s">
        <v>52</v>
      </c>
      <c r="N37" s="12">
        <v>435.7578</v>
      </c>
      <c r="O37" s="18" t="s">
        <v>52</v>
      </c>
      <c r="P37" s="12">
        <v>510.7427</v>
      </c>
      <c r="Q37" s="18" t="s">
        <v>57</v>
      </c>
      <c r="R37" s="12">
        <v>23.64843</v>
      </c>
      <c r="S37" s="13">
        <v>45048.0</v>
      </c>
      <c r="T37" s="12">
        <v>23.49344</v>
      </c>
      <c r="V37" s="14">
        <f t="shared" si="1"/>
        <v>-0.001565299376</v>
      </c>
      <c r="W37" s="15">
        <f t="shared" si="2"/>
        <v>-0.01720740587</v>
      </c>
      <c r="X37" s="15">
        <f t="shared" si="3"/>
        <v>0.01040629807</v>
      </c>
      <c r="Y37" s="15">
        <f t="shared" si="4"/>
        <v>-0.02830724268</v>
      </c>
      <c r="Z37" s="15">
        <f t="shared" si="5"/>
        <v>0.004881948485</v>
      </c>
      <c r="AA37" s="15">
        <f t="shared" si="6"/>
        <v>-0.0158483895</v>
      </c>
      <c r="AB37" s="15">
        <f t="shared" si="7"/>
        <v>-0.01527890034</v>
      </c>
      <c r="AC37" s="15">
        <f t="shared" si="8"/>
        <v>-0.02617404028</v>
      </c>
      <c r="AD37" s="15">
        <f t="shared" si="9"/>
        <v>-0.01597357626</v>
      </c>
      <c r="AE37" s="16">
        <f t="shared" si="10"/>
        <v>-0.03350084109</v>
      </c>
    </row>
    <row r="38">
      <c r="A38" s="17" t="s">
        <v>58</v>
      </c>
      <c r="B38" s="6">
        <v>345.016</v>
      </c>
      <c r="C38" s="17" t="s">
        <v>55</v>
      </c>
      <c r="D38" s="6">
        <v>51.34766</v>
      </c>
      <c r="E38" s="17" t="s">
        <v>55</v>
      </c>
      <c r="F38" s="6">
        <v>558.3</v>
      </c>
      <c r="G38" s="17" t="s">
        <v>55</v>
      </c>
      <c r="H38" s="6">
        <v>82.06918</v>
      </c>
      <c r="I38" s="17" t="s">
        <v>55</v>
      </c>
      <c r="J38" s="6">
        <v>1048.324</v>
      </c>
      <c r="K38" s="17" t="s">
        <v>55</v>
      </c>
      <c r="L38" s="6">
        <v>277.4596</v>
      </c>
      <c r="M38" s="17" t="s">
        <v>55</v>
      </c>
      <c r="N38" s="6">
        <v>429.0999</v>
      </c>
      <c r="O38" s="17" t="s">
        <v>55</v>
      </c>
      <c r="P38" s="6">
        <v>497.3745</v>
      </c>
      <c r="Q38" s="17" t="s">
        <v>59</v>
      </c>
      <c r="R38" s="6">
        <v>23.27068</v>
      </c>
      <c r="S38" s="7">
        <v>45079.0</v>
      </c>
      <c r="T38" s="6">
        <v>22.70639</v>
      </c>
      <c r="V38" s="8">
        <f t="shared" si="1"/>
        <v>-0.001140236975</v>
      </c>
      <c r="W38" s="9">
        <f t="shared" si="2"/>
        <v>-0.001276786518</v>
      </c>
      <c r="X38" s="9">
        <f t="shared" si="3"/>
        <v>0.007164606842</v>
      </c>
      <c r="Y38" s="9">
        <f t="shared" si="4"/>
        <v>-0.01248519846</v>
      </c>
      <c r="Z38" s="9">
        <f t="shared" si="5"/>
        <v>-0.01297022676</v>
      </c>
      <c r="AA38" s="9">
        <f t="shared" si="6"/>
        <v>0.001769627002</v>
      </c>
      <c r="AB38" s="9">
        <f t="shared" si="7"/>
        <v>0.0001680261403</v>
      </c>
      <c r="AC38" s="9">
        <f t="shared" si="8"/>
        <v>-0.01760645148</v>
      </c>
      <c r="AD38" s="9">
        <f t="shared" si="9"/>
        <v>0.009232648122</v>
      </c>
      <c r="AE38" s="10">
        <f t="shared" si="10"/>
        <v>0.05086541718</v>
      </c>
    </row>
    <row r="39">
      <c r="A39" s="18" t="s">
        <v>60</v>
      </c>
      <c r="B39" s="12">
        <v>344.6226</v>
      </c>
      <c r="C39" s="18" t="s">
        <v>57</v>
      </c>
      <c r="D39" s="12">
        <v>51.2821</v>
      </c>
      <c r="E39" s="18" t="s">
        <v>57</v>
      </c>
      <c r="F39" s="12">
        <v>562.3</v>
      </c>
      <c r="G39" s="18" t="s">
        <v>57</v>
      </c>
      <c r="H39" s="12">
        <v>81.04453</v>
      </c>
      <c r="I39" s="18" t="s">
        <v>57</v>
      </c>
      <c r="J39" s="12">
        <v>1034.727</v>
      </c>
      <c r="K39" s="18" t="s">
        <v>57</v>
      </c>
      <c r="L39" s="12">
        <v>277.9506</v>
      </c>
      <c r="M39" s="18" t="s">
        <v>57</v>
      </c>
      <c r="N39" s="12">
        <v>429.172</v>
      </c>
      <c r="O39" s="18" t="s">
        <v>57</v>
      </c>
      <c r="P39" s="12">
        <v>488.6175</v>
      </c>
      <c r="Q39" s="18" t="s">
        <v>61</v>
      </c>
      <c r="R39" s="12">
        <v>23.48553</v>
      </c>
      <c r="S39" s="13">
        <v>45109.0</v>
      </c>
      <c r="T39" s="12">
        <v>23.86136</v>
      </c>
      <c r="V39" s="14">
        <f t="shared" si="1"/>
        <v>0.01341322362</v>
      </c>
      <c r="W39" s="15">
        <f t="shared" si="2"/>
        <v>-0.009861140632</v>
      </c>
      <c r="X39" s="15">
        <f t="shared" si="3"/>
        <v>0.004268184243</v>
      </c>
      <c r="Y39" s="15">
        <f t="shared" si="4"/>
        <v>-0.00842869963</v>
      </c>
      <c r="Z39" s="15">
        <f t="shared" si="5"/>
        <v>0.01137304816</v>
      </c>
      <c r="AA39" s="15">
        <f t="shared" si="6"/>
        <v>-0.0003533001908</v>
      </c>
      <c r="AB39" s="15">
        <f t="shared" si="7"/>
        <v>-0.004956520929</v>
      </c>
      <c r="AC39" s="15">
        <f t="shared" si="8"/>
        <v>0.05185896944</v>
      </c>
      <c r="AD39" s="15">
        <f t="shared" si="9"/>
        <v>-0.01212661584</v>
      </c>
      <c r="AE39" s="16">
        <f t="shared" si="10"/>
        <v>-0.02802396846</v>
      </c>
    </row>
    <row r="40">
      <c r="A40" s="17" t="s">
        <v>62</v>
      </c>
      <c r="B40" s="6">
        <v>349.2451</v>
      </c>
      <c r="C40" s="17" t="s">
        <v>59</v>
      </c>
      <c r="D40" s="6">
        <v>50.7764</v>
      </c>
      <c r="E40" s="17" t="s">
        <v>59</v>
      </c>
      <c r="F40" s="6">
        <v>564.7</v>
      </c>
      <c r="G40" s="17" t="s">
        <v>59</v>
      </c>
      <c r="H40" s="6">
        <v>80.36143</v>
      </c>
      <c r="I40" s="17" t="s">
        <v>59</v>
      </c>
      <c r="J40" s="6">
        <v>1046.495</v>
      </c>
      <c r="K40" s="17" t="s">
        <v>59</v>
      </c>
      <c r="L40" s="6">
        <v>277.8524</v>
      </c>
      <c r="M40" s="17" t="s">
        <v>59</v>
      </c>
      <c r="N40" s="6">
        <v>427.0448</v>
      </c>
      <c r="O40" s="17" t="s">
        <v>59</v>
      </c>
      <c r="P40" s="6">
        <v>513.9567</v>
      </c>
      <c r="Q40" s="17" t="s">
        <v>63</v>
      </c>
      <c r="R40" s="6">
        <v>23.20073</v>
      </c>
      <c r="S40" s="7">
        <v>45140.0</v>
      </c>
      <c r="T40" s="6">
        <v>23.19267</v>
      </c>
      <c r="V40" s="8">
        <f t="shared" si="1"/>
        <v>-0.002252859095</v>
      </c>
      <c r="W40" s="9">
        <f t="shared" si="2"/>
        <v>0.01844341072</v>
      </c>
      <c r="X40" s="9">
        <f t="shared" si="3"/>
        <v>-0.001239596246</v>
      </c>
      <c r="Y40" s="9">
        <f t="shared" si="4"/>
        <v>-0.03096535241</v>
      </c>
      <c r="Z40" s="9">
        <f t="shared" si="5"/>
        <v>0.01705502654</v>
      </c>
      <c r="AA40" s="9">
        <f t="shared" si="6"/>
        <v>-0.018377743</v>
      </c>
      <c r="AB40" s="9">
        <f t="shared" si="7"/>
        <v>0.001716681716</v>
      </c>
      <c r="AC40" s="9">
        <f t="shared" si="8"/>
        <v>-0.03833610886</v>
      </c>
      <c r="AD40" s="9">
        <f t="shared" si="9"/>
        <v>-0.02231222897</v>
      </c>
      <c r="AE40" s="10">
        <f t="shared" si="10"/>
        <v>-0.1181640579</v>
      </c>
    </row>
    <row r="41">
      <c r="A41" s="18" t="s">
        <v>64</v>
      </c>
      <c r="B41" s="12">
        <v>348.4583</v>
      </c>
      <c r="C41" s="18" t="s">
        <v>61</v>
      </c>
      <c r="D41" s="12">
        <v>51.71289</v>
      </c>
      <c r="E41" s="18" t="s">
        <v>61</v>
      </c>
      <c r="F41" s="12">
        <v>564.0</v>
      </c>
      <c r="G41" s="18" t="s">
        <v>61</v>
      </c>
      <c r="H41" s="12">
        <v>77.87301</v>
      </c>
      <c r="I41" s="18" t="s">
        <v>61</v>
      </c>
      <c r="J41" s="12">
        <v>1064.343</v>
      </c>
      <c r="K41" s="18" t="s">
        <v>61</v>
      </c>
      <c r="L41" s="12">
        <v>272.7461</v>
      </c>
      <c r="M41" s="18" t="s">
        <v>61</v>
      </c>
      <c r="N41" s="12">
        <v>427.7779</v>
      </c>
      <c r="O41" s="18" t="s">
        <v>61</v>
      </c>
      <c r="P41" s="12">
        <v>494.2536</v>
      </c>
      <c r="Q41" s="13">
        <v>44929.0</v>
      </c>
      <c r="R41" s="12">
        <v>22.68307</v>
      </c>
      <c r="S41" s="13">
        <v>45171.0</v>
      </c>
      <c r="T41" s="12">
        <v>20.45213</v>
      </c>
      <c r="V41" s="14">
        <f t="shared" si="1"/>
        <v>0.02878909758</v>
      </c>
      <c r="W41" s="15">
        <f t="shared" si="2"/>
        <v>0.01249533724</v>
      </c>
      <c r="X41" s="15">
        <f t="shared" si="3"/>
        <v>0.0001773049645</v>
      </c>
      <c r="Y41" s="15">
        <f t="shared" si="4"/>
        <v>-0.01253129936</v>
      </c>
      <c r="Z41" s="15">
        <f t="shared" si="5"/>
        <v>-0.001579378076</v>
      </c>
      <c r="AA41" s="15">
        <f t="shared" si="6"/>
        <v>-0.009000678653</v>
      </c>
      <c r="AB41" s="15">
        <f t="shared" si="7"/>
        <v>-0.03163347148</v>
      </c>
      <c r="AC41" s="15">
        <f t="shared" si="8"/>
        <v>-0.009141460983</v>
      </c>
      <c r="AD41" s="15">
        <f t="shared" si="9"/>
        <v>0.02713874268</v>
      </c>
      <c r="AE41" s="16">
        <f t="shared" si="10"/>
        <v>-0.01574505932</v>
      </c>
    </row>
    <row r="42">
      <c r="A42" s="17" t="s">
        <v>65</v>
      </c>
      <c r="B42" s="6">
        <v>358.4901</v>
      </c>
      <c r="C42" s="17" t="s">
        <v>63</v>
      </c>
      <c r="D42" s="6">
        <v>52.35906</v>
      </c>
      <c r="E42" s="17" t="s">
        <v>63</v>
      </c>
      <c r="F42" s="6">
        <v>564.1</v>
      </c>
      <c r="G42" s="17" t="s">
        <v>63</v>
      </c>
      <c r="H42" s="6">
        <v>76.89716</v>
      </c>
      <c r="I42" s="17" t="s">
        <v>63</v>
      </c>
      <c r="J42" s="6">
        <v>1062.662</v>
      </c>
      <c r="K42" s="17" t="s">
        <v>63</v>
      </c>
      <c r="L42" s="6">
        <v>270.2912</v>
      </c>
      <c r="M42" s="17" t="s">
        <v>63</v>
      </c>
      <c r="N42" s="6">
        <v>414.2458</v>
      </c>
      <c r="O42" s="17" t="s">
        <v>63</v>
      </c>
      <c r="P42" s="6">
        <v>489.7354</v>
      </c>
      <c r="Q42" s="7">
        <v>44960.0</v>
      </c>
      <c r="R42" s="6">
        <v>23.29866</v>
      </c>
      <c r="S42" s="7">
        <v>45201.0</v>
      </c>
      <c r="T42" s="6">
        <v>20.13011</v>
      </c>
      <c r="V42" s="8">
        <f t="shared" si="1"/>
        <v>0.001920555128</v>
      </c>
      <c r="W42" s="9">
        <f t="shared" si="2"/>
        <v>0.03308882933</v>
      </c>
      <c r="X42" s="9">
        <f t="shared" si="3"/>
        <v>-0.005229569225</v>
      </c>
      <c r="Y42" s="9">
        <f t="shared" si="4"/>
        <v>0.01459390698</v>
      </c>
      <c r="Z42" s="9">
        <f t="shared" si="5"/>
        <v>0.004467083607</v>
      </c>
      <c r="AA42" s="9">
        <f t="shared" si="6"/>
        <v>0.006357587668</v>
      </c>
      <c r="AB42" s="9">
        <f t="shared" si="7"/>
        <v>0.02892437292</v>
      </c>
      <c r="AC42" s="9">
        <f t="shared" si="8"/>
        <v>0.03015036283</v>
      </c>
      <c r="AD42" s="9">
        <f t="shared" si="9"/>
        <v>0.0247061419</v>
      </c>
      <c r="AE42" s="10">
        <f t="shared" si="10"/>
        <v>0.03477328241</v>
      </c>
    </row>
    <row r="43">
      <c r="A43" s="11">
        <v>44929.0</v>
      </c>
      <c r="B43" s="12">
        <v>359.1786</v>
      </c>
      <c r="C43" s="13">
        <v>44929.0</v>
      </c>
      <c r="D43" s="12">
        <v>54.09156</v>
      </c>
      <c r="E43" s="13">
        <v>44929.0</v>
      </c>
      <c r="F43" s="12">
        <v>561.15</v>
      </c>
      <c r="G43" s="13">
        <v>44929.0</v>
      </c>
      <c r="H43" s="12">
        <v>78.01939</v>
      </c>
      <c r="I43" s="13">
        <v>44929.0</v>
      </c>
      <c r="J43" s="12">
        <v>1067.409</v>
      </c>
      <c r="K43" s="13">
        <v>44929.0</v>
      </c>
      <c r="L43" s="12">
        <v>272.0096</v>
      </c>
      <c r="M43" s="13">
        <v>44929.0</v>
      </c>
      <c r="N43" s="12">
        <v>426.2276</v>
      </c>
      <c r="O43" s="13">
        <v>44929.0</v>
      </c>
      <c r="P43" s="12">
        <v>504.5011</v>
      </c>
      <c r="Q43" s="13">
        <v>44988.0</v>
      </c>
      <c r="R43" s="12">
        <v>23.87428</v>
      </c>
      <c r="S43" s="13">
        <v>45232.0</v>
      </c>
      <c r="T43" s="12">
        <v>20.8301</v>
      </c>
      <c r="V43" s="14">
        <f t="shared" si="1"/>
        <v>-0.006845619422</v>
      </c>
      <c r="W43" s="15">
        <f t="shared" si="2"/>
        <v>0.005540420724</v>
      </c>
      <c r="X43" s="15">
        <f t="shared" si="3"/>
        <v>0.004722444979</v>
      </c>
      <c r="Y43" s="15">
        <f t="shared" si="4"/>
        <v>-0.01438398839</v>
      </c>
      <c r="Z43" s="15">
        <f t="shared" si="5"/>
        <v>-0.002224077181</v>
      </c>
      <c r="AA43" s="15">
        <f t="shared" si="6"/>
        <v>-0.00144406668</v>
      </c>
      <c r="AB43" s="15">
        <f t="shared" si="7"/>
        <v>-0.005131530666</v>
      </c>
      <c r="AC43" s="15">
        <f t="shared" si="8"/>
        <v>0.001754208266</v>
      </c>
      <c r="AD43" s="15">
        <f t="shared" si="9"/>
        <v>-0.01406450791</v>
      </c>
      <c r="AE43" s="16">
        <f t="shared" si="10"/>
        <v>0.03167915661</v>
      </c>
    </row>
    <row r="44">
      <c r="A44" s="5">
        <v>44960.0</v>
      </c>
      <c r="B44" s="6">
        <v>356.7198</v>
      </c>
      <c r="C44" s="7">
        <v>44960.0</v>
      </c>
      <c r="D44" s="6">
        <v>54.39125</v>
      </c>
      <c r="E44" s="7">
        <v>44960.0</v>
      </c>
      <c r="F44" s="6">
        <v>563.8</v>
      </c>
      <c r="G44" s="7">
        <v>44960.0</v>
      </c>
      <c r="H44" s="6">
        <v>76.89716</v>
      </c>
      <c r="I44" s="7">
        <v>44960.0</v>
      </c>
      <c r="J44" s="6">
        <v>1065.035</v>
      </c>
      <c r="K44" s="7">
        <v>44960.0</v>
      </c>
      <c r="L44" s="6">
        <v>271.6168</v>
      </c>
      <c r="M44" s="7">
        <v>44960.0</v>
      </c>
      <c r="N44" s="6">
        <v>424.0404</v>
      </c>
      <c r="O44" s="7">
        <v>44960.0</v>
      </c>
      <c r="P44" s="6">
        <v>505.3861</v>
      </c>
      <c r="Q44" s="7">
        <v>45080.0</v>
      </c>
      <c r="R44" s="6">
        <v>23.5385</v>
      </c>
      <c r="S44" s="7">
        <v>45262.0</v>
      </c>
      <c r="T44" s="6">
        <v>21.48998</v>
      </c>
      <c r="V44" s="8">
        <f t="shared" si="1"/>
        <v>0.01447466611</v>
      </c>
      <c r="W44" s="9">
        <f t="shared" si="2"/>
        <v>0.0509640797</v>
      </c>
      <c r="X44" s="9">
        <f t="shared" si="3"/>
        <v>-0.0005321035828</v>
      </c>
      <c r="Y44" s="9">
        <f t="shared" si="4"/>
        <v>-0.007614195375</v>
      </c>
      <c r="Z44" s="9">
        <f t="shared" si="5"/>
        <v>0.001300426747</v>
      </c>
      <c r="AA44" s="9">
        <f t="shared" si="6"/>
        <v>0.01410001149</v>
      </c>
      <c r="AB44" s="9">
        <f t="shared" si="7"/>
        <v>0.01303696535</v>
      </c>
      <c r="AC44" s="9">
        <f t="shared" si="8"/>
        <v>0.007557588149</v>
      </c>
      <c r="AD44" s="9">
        <f t="shared" si="9"/>
        <v>-0.0111251779</v>
      </c>
      <c r="AE44" s="10">
        <f t="shared" si="10"/>
        <v>-0.03256773622</v>
      </c>
    </row>
    <row r="45">
      <c r="A45" s="11">
        <v>44988.0</v>
      </c>
      <c r="B45" s="12">
        <v>361.8832</v>
      </c>
      <c r="C45" s="13">
        <v>44988.0</v>
      </c>
      <c r="D45" s="12">
        <v>57.16325</v>
      </c>
      <c r="E45" s="13">
        <v>44988.0</v>
      </c>
      <c r="F45" s="12">
        <v>563.5</v>
      </c>
      <c r="G45" s="13">
        <v>44988.0</v>
      </c>
      <c r="H45" s="12">
        <v>76.31165</v>
      </c>
      <c r="I45" s="13">
        <v>44988.0</v>
      </c>
      <c r="J45" s="12">
        <v>1066.42</v>
      </c>
      <c r="K45" s="13">
        <v>44988.0</v>
      </c>
      <c r="L45" s="12">
        <v>275.4466</v>
      </c>
      <c r="M45" s="13">
        <v>44988.0</v>
      </c>
      <c r="N45" s="12">
        <v>429.5686</v>
      </c>
      <c r="O45" s="13">
        <v>44988.0</v>
      </c>
      <c r="P45" s="12">
        <v>509.2056</v>
      </c>
      <c r="Q45" s="13">
        <v>45110.0</v>
      </c>
      <c r="R45" s="12">
        <v>23.27663</v>
      </c>
      <c r="S45" s="18" t="s">
        <v>41</v>
      </c>
      <c r="T45" s="12">
        <v>20.7901</v>
      </c>
      <c r="V45" s="14">
        <f t="shared" si="1"/>
        <v>0.01413246042</v>
      </c>
      <c r="W45" s="15">
        <f t="shared" si="2"/>
        <v>0.001474373833</v>
      </c>
      <c r="X45" s="15">
        <f t="shared" si="3"/>
        <v>0.03274179237</v>
      </c>
      <c r="Y45" s="15">
        <f t="shared" si="4"/>
        <v>-0.0006394829623</v>
      </c>
      <c r="Z45" s="15">
        <f t="shared" si="5"/>
        <v>0.006073592018</v>
      </c>
      <c r="AA45" s="15">
        <f t="shared" si="6"/>
        <v>0.02762894877</v>
      </c>
      <c r="AB45" s="15">
        <f t="shared" si="7"/>
        <v>-0.0004476584182</v>
      </c>
      <c r="AC45" s="15">
        <f t="shared" si="8"/>
        <v>0.02067318191</v>
      </c>
      <c r="AD45" s="15">
        <f t="shared" si="9"/>
        <v>0.0383457571</v>
      </c>
      <c r="AE45" s="16">
        <f t="shared" si="10"/>
        <v>0.04977609535</v>
      </c>
    </row>
    <row r="46">
      <c r="A46" s="5">
        <v>45080.0</v>
      </c>
      <c r="B46" s="6">
        <v>366.9975</v>
      </c>
      <c r="C46" s="7">
        <v>45080.0</v>
      </c>
      <c r="D46" s="6">
        <v>57.24753</v>
      </c>
      <c r="E46" s="7">
        <v>45080.0</v>
      </c>
      <c r="F46" s="6">
        <v>581.95</v>
      </c>
      <c r="G46" s="7">
        <v>45080.0</v>
      </c>
      <c r="H46" s="6">
        <v>76.26285</v>
      </c>
      <c r="I46" s="7">
        <v>45080.0</v>
      </c>
      <c r="J46" s="6">
        <v>1072.897</v>
      </c>
      <c r="K46" s="7">
        <v>45080.0</v>
      </c>
      <c r="L46" s="6">
        <v>283.0569</v>
      </c>
      <c r="M46" s="7">
        <v>45080.0</v>
      </c>
      <c r="N46" s="6">
        <v>429.3763</v>
      </c>
      <c r="O46" s="7">
        <v>45080.0</v>
      </c>
      <c r="P46" s="6">
        <v>519.7325</v>
      </c>
      <c r="Q46" s="7">
        <v>45141.0</v>
      </c>
      <c r="R46" s="6">
        <v>24.16919</v>
      </c>
      <c r="S46" s="17" t="s">
        <v>44</v>
      </c>
      <c r="T46" s="6">
        <v>21.82495</v>
      </c>
      <c r="V46" s="8">
        <f t="shared" si="1"/>
        <v>0.04944393354</v>
      </c>
      <c r="W46" s="9">
        <f t="shared" si="2"/>
        <v>0.01913951571</v>
      </c>
      <c r="X46" s="9">
        <f t="shared" si="3"/>
        <v>0.005155082052</v>
      </c>
      <c r="Y46" s="9">
        <f t="shared" si="4"/>
        <v>-0.02559188386</v>
      </c>
      <c r="Z46" s="9">
        <f t="shared" si="5"/>
        <v>-0.001797003813</v>
      </c>
      <c r="AA46" s="9">
        <f t="shared" si="6"/>
        <v>-0.007458571051</v>
      </c>
      <c r="AB46" s="9">
        <f t="shared" si="7"/>
        <v>-0.009628151344</v>
      </c>
      <c r="AC46" s="9">
        <f t="shared" si="8"/>
        <v>0.02294334105</v>
      </c>
      <c r="AD46" s="9">
        <f t="shared" si="9"/>
        <v>-0.03080905897</v>
      </c>
      <c r="AE46" s="10">
        <f t="shared" si="10"/>
        <v>0.09433927684</v>
      </c>
    </row>
    <row r="47">
      <c r="A47" s="11">
        <v>45141.0</v>
      </c>
      <c r="B47" s="12">
        <v>385.1433</v>
      </c>
      <c r="C47" s="13">
        <v>45141.0</v>
      </c>
      <c r="D47" s="12">
        <v>58.34322</v>
      </c>
      <c r="E47" s="13">
        <v>45141.0</v>
      </c>
      <c r="F47" s="12">
        <v>584.95</v>
      </c>
      <c r="G47" s="13">
        <v>45141.0</v>
      </c>
      <c r="H47" s="12">
        <v>74.31114</v>
      </c>
      <c r="I47" s="13">
        <v>45141.0</v>
      </c>
      <c r="J47" s="12">
        <v>1070.969</v>
      </c>
      <c r="K47" s="13">
        <v>45141.0</v>
      </c>
      <c r="L47" s="12">
        <v>280.9457</v>
      </c>
      <c r="M47" s="13">
        <v>45141.0</v>
      </c>
      <c r="N47" s="12">
        <v>425.2422</v>
      </c>
      <c r="O47" s="13">
        <v>45141.0</v>
      </c>
      <c r="P47" s="12">
        <v>531.6569</v>
      </c>
      <c r="Q47" s="13">
        <v>45172.0</v>
      </c>
      <c r="R47" s="12">
        <v>23.42456</v>
      </c>
      <c r="S47" s="18" t="s">
        <v>46</v>
      </c>
      <c r="T47" s="12">
        <v>23.8839</v>
      </c>
      <c r="V47" s="14">
        <f t="shared" si="1"/>
        <v>-0.02425954184</v>
      </c>
      <c r="W47" s="15">
        <f t="shared" si="2"/>
        <v>-0.003691774297</v>
      </c>
      <c r="X47" s="15">
        <f t="shared" si="3"/>
        <v>-0.009146080862</v>
      </c>
      <c r="Y47" s="15">
        <f t="shared" si="4"/>
        <v>-0.01969785418</v>
      </c>
      <c r="Z47" s="15">
        <f t="shared" si="5"/>
        <v>-0.003601411432</v>
      </c>
      <c r="AA47" s="15">
        <f t="shared" si="6"/>
        <v>-0.01677761931</v>
      </c>
      <c r="AB47" s="15">
        <f t="shared" si="7"/>
        <v>-0.004974106521</v>
      </c>
      <c r="AC47" s="15">
        <f t="shared" si="8"/>
        <v>-0.02155243353</v>
      </c>
      <c r="AD47" s="15">
        <f t="shared" si="9"/>
        <v>-0.02009728251</v>
      </c>
      <c r="AE47" s="16">
        <f t="shared" si="10"/>
        <v>-0.06690490247</v>
      </c>
    </row>
    <row r="48">
      <c r="A48" s="5">
        <v>45172.0</v>
      </c>
      <c r="B48" s="6">
        <v>375.7999</v>
      </c>
      <c r="C48" s="7">
        <v>45172.0</v>
      </c>
      <c r="D48" s="6">
        <v>58.12783</v>
      </c>
      <c r="E48" s="7">
        <v>45172.0</v>
      </c>
      <c r="F48" s="6">
        <v>579.6</v>
      </c>
      <c r="G48" s="7">
        <v>45172.0</v>
      </c>
      <c r="H48" s="6">
        <v>72.84737</v>
      </c>
      <c r="I48" s="7">
        <v>45172.0</v>
      </c>
      <c r="J48" s="6">
        <v>1067.112</v>
      </c>
      <c r="K48" s="7">
        <v>45172.0</v>
      </c>
      <c r="L48" s="6">
        <v>276.2321</v>
      </c>
      <c r="M48" s="7">
        <v>45172.0</v>
      </c>
      <c r="N48" s="6">
        <v>423.127</v>
      </c>
      <c r="O48" s="7">
        <v>45172.0</v>
      </c>
      <c r="P48" s="6">
        <v>520.1984</v>
      </c>
      <c r="Q48" s="7">
        <v>45202.0</v>
      </c>
      <c r="R48" s="6">
        <v>22.95379</v>
      </c>
      <c r="S48" s="17" t="s">
        <v>48</v>
      </c>
      <c r="T48" s="6">
        <v>22.28595</v>
      </c>
      <c r="V48" s="8">
        <f t="shared" si="1"/>
        <v>-0.003009580364</v>
      </c>
      <c r="W48" s="9">
        <f t="shared" si="2"/>
        <v>-0.03914923368</v>
      </c>
      <c r="X48" s="9">
        <f t="shared" si="3"/>
        <v>-0.001984126984</v>
      </c>
      <c r="Y48" s="9">
        <f t="shared" si="4"/>
        <v>-0.03215009684</v>
      </c>
      <c r="Z48" s="9">
        <f t="shared" si="5"/>
        <v>0.003753120572</v>
      </c>
      <c r="AA48" s="9">
        <f t="shared" si="6"/>
        <v>-0.007109600948</v>
      </c>
      <c r="AB48" s="9">
        <f t="shared" si="7"/>
        <v>0.005226090512</v>
      </c>
      <c r="AC48" s="9">
        <f t="shared" si="8"/>
        <v>-0.02399738254</v>
      </c>
      <c r="AD48" s="9">
        <f t="shared" si="9"/>
        <v>0.00004356579022</v>
      </c>
      <c r="AE48" s="10">
        <f t="shared" si="10"/>
        <v>0.03952310761</v>
      </c>
    </row>
    <row r="49">
      <c r="A49" s="11">
        <v>45202.0</v>
      </c>
      <c r="B49" s="12">
        <v>374.6689</v>
      </c>
      <c r="C49" s="13">
        <v>45202.0</v>
      </c>
      <c r="D49" s="12">
        <v>55.85217</v>
      </c>
      <c r="E49" s="13">
        <v>45202.0</v>
      </c>
      <c r="F49" s="12">
        <v>578.45</v>
      </c>
      <c r="G49" s="13">
        <v>45202.0</v>
      </c>
      <c r="H49" s="12">
        <v>70.50532</v>
      </c>
      <c r="I49" s="13">
        <v>45202.0</v>
      </c>
      <c r="J49" s="12">
        <v>1071.117</v>
      </c>
      <c r="K49" s="13">
        <v>45202.0</v>
      </c>
      <c r="L49" s="12">
        <v>274.2682</v>
      </c>
      <c r="M49" s="13">
        <v>45202.0</v>
      </c>
      <c r="N49" s="12">
        <v>425.3383</v>
      </c>
      <c r="O49" s="13">
        <v>45202.0</v>
      </c>
      <c r="P49" s="12">
        <v>507.715</v>
      </c>
      <c r="Q49" s="18" t="s">
        <v>66</v>
      </c>
      <c r="R49" s="12">
        <v>22.95479</v>
      </c>
      <c r="S49" s="18" t="s">
        <v>50</v>
      </c>
      <c r="T49" s="12">
        <v>23.16676</v>
      </c>
      <c r="V49" s="14">
        <f t="shared" si="1"/>
        <v>-0.027694052</v>
      </c>
      <c r="W49" s="15">
        <f t="shared" si="2"/>
        <v>-0.03236096288</v>
      </c>
      <c r="X49" s="15">
        <f t="shared" si="3"/>
        <v>-0.02636355778</v>
      </c>
      <c r="Y49" s="15">
        <f t="shared" si="4"/>
        <v>-0.03252591436</v>
      </c>
      <c r="Z49" s="15">
        <f t="shared" si="5"/>
        <v>-0.01218634379</v>
      </c>
      <c r="AA49" s="15">
        <f t="shared" si="6"/>
        <v>-0.01074131088</v>
      </c>
      <c r="AB49" s="15">
        <f t="shared" si="7"/>
        <v>-0.02757687234</v>
      </c>
      <c r="AC49" s="15">
        <f t="shared" si="8"/>
        <v>-0.02577962046</v>
      </c>
      <c r="AD49" s="15">
        <f t="shared" si="9"/>
        <v>0.04776606538</v>
      </c>
      <c r="AE49" s="16">
        <f t="shared" si="10"/>
        <v>0.01346023354</v>
      </c>
    </row>
    <row r="50">
      <c r="A50" s="17" t="s">
        <v>67</v>
      </c>
      <c r="B50" s="6">
        <v>364.2928</v>
      </c>
      <c r="C50" s="17" t="s">
        <v>66</v>
      </c>
      <c r="D50" s="6">
        <v>54.04474</v>
      </c>
      <c r="E50" s="17" t="s">
        <v>66</v>
      </c>
      <c r="F50" s="6">
        <v>563.2</v>
      </c>
      <c r="G50" s="17" t="s">
        <v>66</v>
      </c>
      <c r="H50" s="6">
        <v>68.21207</v>
      </c>
      <c r="I50" s="17" t="s">
        <v>66</v>
      </c>
      <c r="J50" s="6">
        <v>1058.064</v>
      </c>
      <c r="K50" s="17" t="s">
        <v>66</v>
      </c>
      <c r="L50" s="6">
        <v>271.3222</v>
      </c>
      <c r="M50" s="17" t="s">
        <v>66</v>
      </c>
      <c r="N50" s="6">
        <v>413.6088</v>
      </c>
      <c r="O50" s="17" t="s">
        <v>66</v>
      </c>
      <c r="P50" s="6">
        <v>494.6263</v>
      </c>
      <c r="Q50" s="17" t="s">
        <v>68</v>
      </c>
      <c r="R50" s="6">
        <v>24.05125</v>
      </c>
      <c r="S50" s="17" t="s">
        <v>69</v>
      </c>
      <c r="T50" s="6">
        <v>23.47859</v>
      </c>
      <c r="V50" s="8">
        <f t="shared" si="1"/>
        <v>0.03050760268</v>
      </c>
      <c r="W50" s="9">
        <f t="shared" si="2"/>
        <v>-0.007797613607</v>
      </c>
      <c r="X50" s="9">
        <f t="shared" si="3"/>
        <v>-0.04048295455</v>
      </c>
      <c r="Y50" s="9">
        <f t="shared" si="4"/>
        <v>-0.01716734296</v>
      </c>
      <c r="Z50" s="9">
        <f t="shared" si="5"/>
        <v>0.0005604575905</v>
      </c>
      <c r="AA50" s="9">
        <f t="shared" si="6"/>
        <v>-0.008324051626</v>
      </c>
      <c r="AB50" s="9">
        <f t="shared" si="7"/>
        <v>-0.0152254981</v>
      </c>
      <c r="AC50" s="9">
        <f t="shared" si="8"/>
        <v>0.004614392724</v>
      </c>
      <c r="AD50" s="9">
        <f t="shared" si="9"/>
        <v>0.006857024063</v>
      </c>
      <c r="AE50" s="10">
        <f t="shared" si="10"/>
        <v>0.05801711261</v>
      </c>
    </row>
    <row r="51">
      <c r="A51" s="18" t="s">
        <v>70</v>
      </c>
      <c r="B51" s="12">
        <v>375.4065</v>
      </c>
      <c r="C51" s="18" t="s">
        <v>68</v>
      </c>
      <c r="D51" s="12">
        <v>53.62332</v>
      </c>
      <c r="E51" s="18" t="s">
        <v>68</v>
      </c>
      <c r="F51" s="12">
        <v>540.4</v>
      </c>
      <c r="G51" s="18" t="s">
        <v>68</v>
      </c>
      <c r="H51" s="12">
        <v>67.04105</v>
      </c>
      <c r="I51" s="18" t="s">
        <v>68</v>
      </c>
      <c r="J51" s="12">
        <v>1058.657</v>
      </c>
      <c r="K51" s="18" t="s">
        <v>68</v>
      </c>
      <c r="L51" s="12">
        <v>269.0637</v>
      </c>
      <c r="M51" s="18" t="s">
        <v>68</v>
      </c>
      <c r="N51" s="12">
        <v>407.3114</v>
      </c>
      <c r="O51" s="18" t="s">
        <v>68</v>
      </c>
      <c r="P51" s="12">
        <v>496.9087</v>
      </c>
      <c r="Q51" s="18" t="s">
        <v>71</v>
      </c>
      <c r="R51" s="12">
        <v>24.21617</v>
      </c>
      <c r="S51" s="18" t="s">
        <v>72</v>
      </c>
      <c r="T51" s="12">
        <v>24.84075</v>
      </c>
      <c r="V51" s="14">
        <f t="shared" si="1"/>
        <v>-0.005239653549</v>
      </c>
      <c r="W51" s="15">
        <f t="shared" si="2"/>
        <v>-0.01798806937</v>
      </c>
      <c r="X51" s="15">
        <f t="shared" si="3"/>
        <v>-0.02470392302</v>
      </c>
      <c r="Y51" s="15">
        <f t="shared" si="4"/>
        <v>0.01018913039</v>
      </c>
      <c r="Z51" s="15">
        <f t="shared" si="5"/>
        <v>0</v>
      </c>
      <c r="AA51" s="15">
        <f t="shared" si="6"/>
        <v>0.002372300686</v>
      </c>
      <c r="AB51" s="15">
        <f t="shared" si="7"/>
        <v>0.02041779336</v>
      </c>
      <c r="AC51" s="15">
        <f t="shared" si="8"/>
        <v>-0.009280175614</v>
      </c>
      <c r="AD51" s="15">
        <f t="shared" si="9"/>
        <v>0.05419354093</v>
      </c>
      <c r="AE51" s="16">
        <f t="shared" si="10"/>
        <v>0.05396938498</v>
      </c>
    </row>
    <row r="52">
      <c r="A52" s="17" t="s">
        <v>73</v>
      </c>
      <c r="B52" s="6">
        <v>373.4395</v>
      </c>
      <c r="C52" s="17" t="s">
        <v>71</v>
      </c>
      <c r="D52" s="6">
        <v>52.65874</v>
      </c>
      <c r="E52" s="17" t="s">
        <v>71</v>
      </c>
      <c r="F52" s="6">
        <v>527.05</v>
      </c>
      <c r="G52" s="17" t="s">
        <v>71</v>
      </c>
      <c r="H52" s="6">
        <v>67.72414</v>
      </c>
      <c r="I52" s="17" t="s">
        <v>71</v>
      </c>
      <c r="J52" s="6">
        <v>1058.657</v>
      </c>
      <c r="K52" s="17" t="s">
        <v>71</v>
      </c>
      <c r="L52" s="6">
        <v>269.702</v>
      </c>
      <c r="M52" s="17" t="s">
        <v>71</v>
      </c>
      <c r="N52" s="6">
        <v>415.6278</v>
      </c>
      <c r="O52" s="17" t="s">
        <v>71</v>
      </c>
      <c r="P52" s="6">
        <v>492.2973</v>
      </c>
      <c r="Q52" s="17" t="s">
        <v>74</v>
      </c>
      <c r="R52" s="6">
        <v>25.52853</v>
      </c>
      <c r="S52" s="17" t="s">
        <v>54</v>
      </c>
      <c r="T52" s="6">
        <v>26.18139</v>
      </c>
      <c r="V52" s="8">
        <f t="shared" si="1"/>
        <v>-0.01382660377</v>
      </c>
      <c r="W52" s="9">
        <f t="shared" si="2"/>
        <v>0.001778432222</v>
      </c>
      <c r="X52" s="9">
        <f t="shared" si="3"/>
        <v>0.02969357746</v>
      </c>
      <c r="Y52" s="9">
        <f t="shared" si="4"/>
        <v>-0.007204521165</v>
      </c>
      <c r="Z52" s="9">
        <f t="shared" si="5"/>
        <v>0.00401640947</v>
      </c>
      <c r="AA52" s="9">
        <f t="shared" si="6"/>
        <v>-0.0138360116</v>
      </c>
      <c r="AB52" s="9">
        <f t="shared" si="7"/>
        <v>0.001850694299</v>
      </c>
      <c r="AC52" s="9">
        <f t="shared" si="8"/>
        <v>-0.009650875599</v>
      </c>
      <c r="AD52" s="9">
        <f t="shared" si="9"/>
        <v>0.00720409675</v>
      </c>
      <c r="AE52" s="10">
        <f t="shared" si="10"/>
        <v>-0.04708802703</v>
      </c>
    </row>
    <row r="53">
      <c r="A53" s="18" t="s">
        <v>75</v>
      </c>
      <c r="B53" s="12">
        <v>368.2761</v>
      </c>
      <c r="C53" s="18" t="s">
        <v>74</v>
      </c>
      <c r="D53" s="12">
        <v>52.75239</v>
      </c>
      <c r="E53" s="18" t="s">
        <v>74</v>
      </c>
      <c r="F53" s="12">
        <v>542.7</v>
      </c>
      <c r="G53" s="18" t="s">
        <v>74</v>
      </c>
      <c r="H53" s="12">
        <v>67.23622</v>
      </c>
      <c r="I53" s="18" t="s">
        <v>74</v>
      </c>
      <c r="J53" s="12">
        <v>1062.909</v>
      </c>
      <c r="K53" s="18" t="s">
        <v>74</v>
      </c>
      <c r="L53" s="12">
        <v>265.9704</v>
      </c>
      <c r="M53" s="18" t="s">
        <v>74</v>
      </c>
      <c r="N53" s="12">
        <v>416.397</v>
      </c>
      <c r="O53" s="18" t="s">
        <v>74</v>
      </c>
      <c r="P53" s="12">
        <v>487.5462</v>
      </c>
      <c r="Q53" s="18" t="s">
        <v>76</v>
      </c>
      <c r="R53" s="12">
        <v>25.71244</v>
      </c>
      <c r="S53" s="18" t="s">
        <v>52</v>
      </c>
      <c r="T53" s="12">
        <v>24.94856</v>
      </c>
      <c r="V53" s="14">
        <f t="shared" si="1"/>
        <v>0.006542645586</v>
      </c>
      <c r="W53" s="15">
        <f t="shared" si="2"/>
        <v>0.0003550550032</v>
      </c>
      <c r="X53" s="15">
        <f t="shared" si="3"/>
        <v>-0.01409618574</v>
      </c>
      <c r="Y53" s="15">
        <f t="shared" si="4"/>
        <v>-0.02685055763</v>
      </c>
      <c r="Z53" s="15">
        <f t="shared" si="5"/>
        <v>-0.01627985086</v>
      </c>
      <c r="AA53" s="15">
        <f t="shared" si="6"/>
        <v>0.02104482303</v>
      </c>
      <c r="AB53" s="15">
        <f t="shared" si="7"/>
        <v>-0.02008780082</v>
      </c>
      <c r="AC53" s="15">
        <f t="shared" si="8"/>
        <v>0.007165269671</v>
      </c>
      <c r="AD53" s="15">
        <f t="shared" si="9"/>
        <v>0.006802543827</v>
      </c>
      <c r="AE53" s="16">
        <f t="shared" si="10"/>
        <v>-0.03075167465</v>
      </c>
    </row>
    <row r="54">
      <c r="A54" s="17" t="s">
        <v>77</v>
      </c>
      <c r="B54" s="6">
        <v>370.6856</v>
      </c>
      <c r="C54" s="17" t="s">
        <v>76</v>
      </c>
      <c r="D54" s="6">
        <v>52.77112</v>
      </c>
      <c r="E54" s="17" t="s">
        <v>76</v>
      </c>
      <c r="F54" s="6">
        <v>535.05</v>
      </c>
      <c r="G54" s="17" t="s">
        <v>76</v>
      </c>
      <c r="H54" s="6">
        <v>65.43089</v>
      </c>
      <c r="I54" s="17" t="s">
        <v>76</v>
      </c>
      <c r="J54" s="6">
        <v>1045.605</v>
      </c>
      <c r="K54" s="17" t="s">
        <v>76</v>
      </c>
      <c r="L54" s="6">
        <v>271.5677</v>
      </c>
      <c r="M54" s="17" t="s">
        <v>76</v>
      </c>
      <c r="N54" s="6">
        <v>408.0325</v>
      </c>
      <c r="O54" s="17" t="s">
        <v>76</v>
      </c>
      <c r="P54" s="6">
        <v>491.0396</v>
      </c>
      <c r="Q54" s="17" t="s">
        <v>78</v>
      </c>
      <c r="R54" s="6">
        <v>25.88735</v>
      </c>
      <c r="S54" s="17" t="s">
        <v>55</v>
      </c>
      <c r="T54" s="6">
        <v>24.18135</v>
      </c>
      <c r="V54" s="8">
        <f t="shared" si="1"/>
        <v>-0.04550271173</v>
      </c>
      <c r="W54" s="9">
        <f t="shared" si="2"/>
        <v>-0.01330974215</v>
      </c>
      <c r="X54" s="9">
        <f t="shared" si="3"/>
        <v>0.01691430707</v>
      </c>
      <c r="Y54" s="9">
        <f t="shared" si="4"/>
        <v>0.003728514162</v>
      </c>
      <c r="Z54" s="9">
        <f t="shared" si="5"/>
        <v>-0.006998818866</v>
      </c>
      <c r="AA54" s="9">
        <f t="shared" si="6"/>
        <v>-0.01283657814</v>
      </c>
      <c r="AB54" s="9">
        <f t="shared" si="7"/>
        <v>-0.01519805408</v>
      </c>
      <c r="AC54" s="9">
        <f t="shared" si="8"/>
        <v>-0.006734894701</v>
      </c>
      <c r="AD54" s="9">
        <f t="shared" si="9"/>
        <v>0.01154463473</v>
      </c>
      <c r="AE54" s="10">
        <f t="shared" si="10"/>
        <v>-0.01160191635</v>
      </c>
    </row>
    <row r="55">
      <c r="A55" s="18" t="s">
        <v>79</v>
      </c>
      <c r="B55" s="12">
        <v>353.8184</v>
      </c>
      <c r="C55" s="18" t="s">
        <v>78</v>
      </c>
      <c r="D55" s="12">
        <v>52.06875</v>
      </c>
      <c r="E55" s="18" t="s">
        <v>78</v>
      </c>
      <c r="F55" s="12">
        <v>544.1</v>
      </c>
      <c r="G55" s="18" t="s">
        <v>78</v>
      </c>
      <c r="H55" s="12">
        <v>65.67485</v>
      </c>
      <c r="I55" s="18" t="s">
        <v>78</v>
      </c>
      <c r="J55" s="12">
        <v>1038.287</v>
      </c>
      <c r="K55" s="18" t="s">
        <v>78</v>
      </c>
      <c r="L55" s="12">
        <v>268.0817</v>
      </c>
      <c r="M55" s="18" t="s">
        <v>78</v>
      </c>
      <c r="N55" s="12">
        <v>401.8312</v>
      </c>
      <c r="O55" s="18" t="s">
        <v>78</v>
      </c>
      <c r="P55" s="12">
        <v>487.7325</v>
      </c>
      <c r="Q55" s="18" t="s">
        <v>80</v>
      </c>
      <c r="R55" s="12">
        <v>26.18621</v>
      </c>
      <c r="S55" s="18" t="s">
        <v>57</v>
      </c>
      <c r="T55" s="12">
        <v>23.9008</v>
      </c>
      <c r="V55" s="14">
        <f t="shared" si="1"/>
        <v>0.02932577842</v>
      </c>
      <c r="W55" s="15">
        <f t="shared" si="2"/>
        <v>0.02158281119</v>
      </c>
      <c r="X55" s="15">
        <f t="shared" si="3"/>
        <v>0.01764381548</v>
      </c>
      <c r="Y55" s="15">
        <f t="shared" si="4"/>
        <v>0.02080248375</v>
      </c>
      <c r="Z55" s="15">
        <f t="shared" si="5"/>
        <v>0.004238712418</v>
      </c>
      <c r="AA55" s="15">
        <f t="shared" si="6"/>
        <v>-0.01959701091</v>
      </c>
      <c r="AB55" s="15">
        <f t="shared" si="7"/>
        <v>-0.03947826849</v>
      </c>
      <c r="AC55" s="15">
        <f t="shared" si="8"/>
        <v>0.02177443578</v>
      </c>
      <c r="AD55" s="15">
        <f t="shared" si="9"/>
        <v>0.01026761796</v>
      </c>
      <c r="AE55" s="16">
        <f t="shared" si="10"/>
        <v>-0.03546994243</v>
      </c>
    </row>
    <row r="56">
      <c r="A56" s="17" t="s">
        <v>81</v>
      </c>
      <c r="B56" s="6">
        <v>364.1944</v>
      </c>
      <c r="C56" s="17" t="s">
        <v>80</v>
      </c>
      <c r="D56" s="6">
        <v>53.19254</v>
      </c>
      <c r="E56" s="17" t="s">
        <v>80</v>
      </c>
      <c r="F56" s="6">
        <v>553.7</v>
      </c>
      <c r="G56" s="17" t="s">
        <v>80</v>
      </c>
      <c r="H56" s="6">
        <v>67.04105</v>
      </c>
      <c r="I56" s="17" t="s">
        <v>80</v>
      </c>
      <c r="J56" s="6">
        <v>1042.688</v>
      </c>
      <c r="K56" s="17" t="s">
        <v>80</v>
      </c>
      <c r="L56" s="6">
        <v>262.8281</v>
      </c>
      <c r="M56" s="17" t="s">
        <v>80</v>
      </c>
      <c r="N56" s="6">
        <v>385.9676</v>
      </c>
      <c r="O56" s="17" t="s">
        <v>80</v>
      </c>
      <c r="P56" s="6">
        <v>498.3526</v>
      </c>
      <c r="Q56" s="17" t="s">
        <v>82</v>
      </c>
      <c r="R56" s="6">
        <v>26.45508</v>
      </c>
      <c r="S56" s="17" t="s">
        <v>59</v>
      </c>
      <c r="T56" s="6">
        <v>23.05304</v>
      </c>
      <c r="V56" s="8">
        <f t="shared" si="1"/>
        <v>0.002700480842</v>
      </c>
      <c r="W56" s="9">
        <f t="shared" si="2"/>
        <v>0.002993088881</v>
      </c>
      <c r="X56" s="9">
        <f t="shared" si="3"/>
        <v>-0.001444825718</v>
      </c>
      <c r="Y56" s="9">
        <f t="shared" si="4"/>
        <v>-0.003639113648</v>
      </c>
      <c r="Z56" s="9">
        <f t="shared" si="5"/>
        <v>-0.003462205377</v>
      </c>
      <c r="AA56" s="9">
        <f t="shared" si="6"/>
        <v>0.01625244789</v>
      </c>
      <c r="AB56" s="9">
        <f t="shared" si="7"/>
        <v>0.06787901368</v>
      </c>
      <c r="AC56" s="9">
        <f t="shared" si="8"/>
        <v>0.001495527464</v>
      </c>
      <c r="AD56" s="9">
        <f t="shared" si="9"/>
        <v>0.02731573671</v>
      </c>
      <c r="AE56" s="10">
        <f t="shared" si="10"/>
        <v>-0.0229748441</v>
      </c>
    </row>
    <row r="57">
      <c r="A57" s="18" t="s">
        <v>83</v>
      </c>
      <c r="B57" s="12">
        <v>365.1779</v>
      </c>
      <c r="C57" s="18" t="s">
        <v>82</v>
      </c>
      <c r="D57" s="12">
        <v>53.35175</v>
      </c>
      <c r="E57" s="18" t="s">
        <v>82</v>
      </c>
      <c r="F57" s="12">
        <v>552.9</v>
      </c>
      <c r="G57" s="18" t="s">
        <v>82</v>
      </c>
      <c r="H57" s="12">
        <v>66.79708</v>
      </c>
      <c r="I57" s="18" t="s">
        <v>82</v>
      </c>
      <c r="J57" s="12">
        <v>1039.078</v>
      </c>
      <c r="K57" s="18" t="s">
        <v>82</v>
      </c>
      <c r="L57" s="12">
        <v>267.0997</v>
      </c>
      <c r="M57" s="18" t="s">
        <v>82</v>
      </c>
      <c r="N57" s="12">
        <v>412.1667</v>
      </c>
      <c r="O57" s="18" t="s">
        <v>82</v>
      </c>
      <c r="P57" s="12">
        <v>499.0979</v>
      </c>
      <c r="Q57" s="18" t="s">
        <v>84</v>
      </c>
      <c r="R57" s="12">
        <v>27.17772</v>
      </c>
      <c r="S57" s="18" t="s">
        <v>85</v>
      </c>
      <c r="T57" s="12">
        <v>22.5234</v>
      </c>
      <c r="V57" s="14">
        <f t="shared" si="1"/>
        <v>0.06100204859</v>
      </c>
      <c r="W57" s="15">
        <f t="shared" si="2"/>
        <v>-0.01492022286</v>
      </c>
      <c r="X57" s="15">
        <f t="shared" si="3"/>
        <v>0</v>
      </c>
      <c r="Y57" s="15">
        <f t="shared" si="4"/>
        <v>0.02045298986</v>
      </c>
      <c r="Z57" s="15">
        <f t="shared" si="5"/>
        <v>-0.009516128722</v>
      </c>
      <c r="AA57" s="15">
        <f t="shared" si="6"/>
        <v>-0.01470574471</v>
      </c>
      <c r="AB57" s="15">
        <f t="shared" si="7"/>
        <v>0.002099393279</v>
      </c>
      <c r="AC57" s="15">
        <f t="shared" si="8"/>
        <v>-0.0188520128</v>
      </c>
      <c r="AD57" s="15">
        <f t="shared" si="9"/>
        <v>-0.0151517493</v>
      </c>
      <c r="AE57" s="16">
        <f t="shared" si="10"/>
        <v>0.03253016862</v>
      </c>
    </row>
    <row r="58">
      <c r="A58" s="17" t="s">
        <v>86</v>
      </c>
      <c r="B58" s="6">
        <v>387.4545</v>
      </c>
      <c r="C58" s="17" t="s">
        <v>84</v>
      </c>
      <c r="D58" s="6">
        <v>52.55573</v>
      </c>
      <c r="E58" s="17" t="s">
        <v>84</v>
      </c>
      <c r="F58" s="6">
        <v>552.9</v>
      </c>
      <c r="G58" s="17" t="s">
        <v>84</v>
      </c>
      <c r="H58" s="6">
        <v>68.16328</v>
      </c>
      <c r="I58" s="17" t="s">
        <v>84</v>
      </c>
      <c r="J58" s="6">
        <v>1029.19</v>
      </c>
      <c r="K58" s="17" t="s">
        <v>84</v>
      </c>
      <c r="L58" s="6">
        <v>263.1718</v>
      </c>
      <c r="M58" s="17" t="s">
        <v>84</v>
      </c>
      <c r="N58" s="6">
        <v>413.032</v>
      </c>
      <c r="O58" s="17" t="s">
        <v>84</v>
      </c>
      <c r="P58" s="6">
        <v>489.6889</v>
      </c>
      <c r="Q58" s="17" t="s">
        <v>87</v>
      </c>
      <c r="R58" s="6">
        <v>26.76593</v>
      </c>
      <c r="S58" s="17" t="s">
        <v>88</v>
      </c>
      <c r="T58" s="6">
        <v>23.25609</v>
      </c>
      <c r="V58" s="8">
        <f t="shared" si="1"/>
        <v>0.008757415387</v>
      </c>
      <c r="W58" s="9">
        <f t="shared" si="2"/>
        <v>-0.02423389419</v>
      </c>
      <c r="X58" s="9">
        <f t="shared" si="3"/>
        <v>-0.005154639175</v>
      </c>
      <c r="Y58" s="9">
        <f t="shared" si="4"/>
        <v>-0.03006457436</v>
      </c>
      <c r="Z58" s="9">
        <f t="shared" si="5"/>
        <v>-0.005044743925</v>
      </c>
      <c r="AA58" s="9">
        <f t="shared" si="6"/>
        <v>-0.01231362935</v>
      </c>
      <c r="AB58" s="9">
        <f t="shared" si="7"/>
        <v>-0.001164074454</v>
      </c>
      <c r="AC58" s="9">
        <f t="shared" si="8"/>
        <v>-0.02083138907</v>
      </c>
      <c r="AD58" s="9">
        <f t="shared" si="9"/>
        <v>-0.009261026985</v>
      </c>
      <c r="AE58" s="10">
        <f t="shared" si="10"/>
        <v>-0.02423021239</v>
      </c>
    </row>
    <row r="59">
      <c r="A59" s="18" t="s">
        <v>89</v>
      </c>
      <c r="B59" s="12">
        <v>390.8476</v>
      </c>
      <c r="C59" s="18" t="s">
        <v>87</v>
      </c>
      <c r="D59" s="12">
        <v>51.2821</v>
      </c>
      <c r="E59" s="18" t="s">
        <v>87</v>
      </c>
      <c r="F59" s="12">
        <v>550.05</v>
      </c>
      <c r="G59" s="18" t="s">
        <v>87</v>
      </c>
      <c r="H59" s="12">
        <v>66.11398</v>
      </c>
      <c r="I59" s="18" t="s">
        <v>87</v>
      </c>
      <c r="J59" s="12">
        <v>1023.998</v>
      </c>
      <c r="K59" s="18" t="s">
        <v>87</v>
      </c>
      <c r="L59" s="12">
        <v>259.9312</v>
      </c>
      <c r="M59" s="18" t="s">
        <v>87</v>
      </c>
      <c r="N59" s="12">
        <v>412.5512</v>
      </c>
      <c r="O59" s="18" t="s">
        <v>87</v>
      </c>
      <c r="P59" s="12">
        <v>479.488</v>
      </c>
      <c r="Q59" s="18" t="s">
        <v>90</v>
      </c>
      <c r="R59" s="12">
        <v>26.51805</v>
      </c>
      <c r="S59" s="18" t="s">
        <v>61</v>
      </c>
      <c r="T59" s="12">
        <v>22.69259</v>
      </c>
      <c r="V59" s="14">
        <f t="shared" si="1"/>
        <v>-0.04340720015</v>
      </c>
      <c r="W59" s="15">
        <f t="shared" si="2"/>
        <v>0.0124177832</v>
      </c>
      <c r="X59" s="15">
        <f t="shared" si="3"/>
        <v>-0.01545314062</v>
      </c>
      <c r="Y59" s="15">
        <f t="shared" si="4"/>
        <v>-0.04132832421</v>
      </c>
      <c r="Z59" s="15">
        <f t="shared" si="5"/>
        <v>-0.01279494687</v>
      </c>
      <c r="AA59" s="15">
        <f t="shared" si="6"/>
        <v>-0.01454461796</v>
      </c>
      <c r="AB59" s="15">
        <f t="shared" si="7"/>
        <v>-0.00104859712</v>
      </c>
      <c r="AC59" s="15">
        <f t="shared" si="8"/>
        <v>-0.02972608282</v>
      </c>
      <c r="AD59" s="15">
        <f t="shared" si="9"/>
        <v>-0.004560667168</v>
      </c>
      <c r="AE59" s="16">
        <f t="shared" si="10"/>
        <v>-0.0342049982</v>
      </c>
    </row>
    <row r="60">
      <c r="A60" s="17" t="s">
        <v>91</v>
      </c>
      <c r="B60" s="6">
        <v>373.882</v>
      </c>
      <c r="C60" s="17" t="s">
        <v>90</v>
      </c>
      <c r="D60" s="6">
        <v>51.91891</v>
      </c>
      <c r="E60" s="17" t="s">
        <v>90</v>
      </c>
      <c r="F60" s="6">
        <v>541.55</v>
      </c>
      <c r="G60" s="17" t="s">
        <v>90</v>
      </c>
      <c r="H60" s="6">
        <v>63.3816</v>
      </c>
      <c r="I60" s="17" t="s">
        <v>90</v>
      </c>
      <c r="J60" s="6">
        <v>1010.896</v>
      </c>
      <c r="K60" s="17" t="s">
        <v>90</v>
      </c>
      <c r="L60" s="6">
        <v>256.1506</v>
      </c>
      <c r="M60" s="17" t="s">
        <v>90</v>
      </c>
      <c r="N60" s="6">
        <v>412.1186</v>
      </c>
      <c r="O60" s="17" t="s">
        <v>90</v>
      </c>
      <c r="P60" s="6">
        <v>465.2347</v>
      </c>
      <c r="Q60" s="17" t="s">
        <v>92</v>
      </c>
      <c r="R60" s="6">
        <v>26.39711</v>
      </c>
      <c r="S60" s="17" t="s">
        <v>63</v>
      </c>
      <c r="T60" s="6">
        <v>21.91639</v>
      </c>
      <c r="V60" s="8">
        <f t="shared" si="1"/>
        <v>-0.00907532323</v>
      </c>
      <c r="W60" s="9">
        <f t="shared" si="2"/>
        <v>-0.007395378678</v>
      </c>
      <c r="X60" s="9">
        <f t="shared" si="3"/>
        <v>-0.04440956514</v>
      </c>
      <c r="Y60" s="9">
        <f t="shared" si="4"/>
        <v>-0.0153964242</v>
      </c>
      <c r="Z60" s="9">
        <f t="shared" si="5"/>
        <v>0.002445355407</v>
      </c>
      <c r="AA60" s="9">
        <f t="shared" si="6"/>
        <v>-0.03488611778</v>
      </c>
      <c r="AB60" s="9">
        <f t="shared" si="7"/>
        <v>0.01703004912</v>
      </c>
      <c r="AC60" s="9">
        <f t="shared" si="8"/>
        <v>-0.01782154255</v>
      </c>
      <c r="AD60" s="9">
        <f t="shared" si="9"/>
        <v>0.02173381859</v>
      </c>
      <c r="AE60" s="10">
        <f t="shared" si="10"/>
        <v>0.02692231704</v>
      </c>
    </row>
    <row r="61">
      <c r="A61" s="18" t="s">
        <v>93</v>
      </c>
      <c r="B61" s="12">
        <v>370.4889</v>
      </c>
      <c r="C61" s="18" t="s">
        <v>92</v>
      </c>
      <c r="D61" s="12">
        <v>51.53495</v>
      </c>
      <c r="E61" s="18" t="s">
        <v>92</v>
      </c>
      <c r="F61" s="12">
        <v>517.5</v>
      </c>
      <c r="G61" s="18" t="s">
        <v>92</v>
      </c>
      <c r="H61" s="12">
        <v>62.40575</v>
      </c>
      <c r="I61" s="18" t="s">
        <v>92</v>
      </c>
      <c r="J61" s="12">
        <v>1013.368</v>
      </c>
      <c r="K61" s="18" t="s">
        <v>92</v>
      </c>
      <c r="L61" s="12">
        <v>247.2145</v>
      </c>
      <c r="M61" s="18" t="s">
        <v>92</v>
      </c>
      <c r="N61" s="12">
        <v>419.137</v>
      </c>
      <c r="O61" s="18" t="s">
        <v>92</v>
      </c>
      <c r="P61" s="12">
        <v>456.9435</v>
      </c>
      <c r="Q61" s="18" t="s">
        <v>94</v>
      </c>
      <c r="R61" s="12">
        <v>26.97082</v>
      </c>
      <c r="S61" s="13">
        <v>44929.0</v>
      </c>
      <c r="T61" s="12">
        <v>22.50643</v>
      </c>
      <c r="V61" s="14">
        <f t="shared" si="1"/>
        <v>-0.0006637175905</v>
      </c>
      <c r="W61" s="15">
        <f t="shared" si="2"/>
        <v>0.02144292369</v>
      </c>
      <c r="X61" s="15">
        <f t="shared" si="3"/>
        <v>0.01835748792</v>
      </c>
      <c r="Y61" s="15">
        <f t="shared" si="4"/>
        <v>0.04847534081</v>
      </c>
      <c r="Z61" s="15">
        <f t="shared" si="5"/>
        <v>0.008587206227</v>
      </c>
      <c r="AA61" s="15">
        <f t="shared" si="6"/>
        <v>0.01489597091</v>
      </c>
      <c r="AB61" s="15">
        <f t="shared" si="7"/>
        <v>0.006078919303</v>
      </c>
      <c r="AC61" s="15">
        <f t="shared" si="8"/>
        <v>0.005402856152</v>
      </c>
      <c r="AD61" s="15">
        <f t="shared" si="9"/>
        <v>0.01478672135</v>
      </c>
      <c r="AE61" s="16">
        <f t="shared" si="10"/>
        <v>-0.02317337756</v>
      </c>
    </row>
    <row r="62">
      <c r="A62" s="17" t="s">
        <v>95</v>
      </c>
      <c r="B62" s="6">
        <v>370.243</v>
      </c>
      <c r="C62" s="17" t="s">
        <v>94</v>
      </c>
      <c r="D62" s="6">
        <v>52.64001</v>
      </c>
      <c r="E62" s="17" t="s">
        <v>94</v>
      </c>
      <c r="F62" s="6">
        <v>527.0</v>
      </c>
      <c r="G62" s="17" t="s">
        <v>94</v>
      </c>
      <c r="H62" s="6">
        <v>65.43089</v>
      </c>
      <c r="I62" s="17" t="s">
        <v>94</v>
      </c>
      <c r="J62" s="6">
        <v>1022.07</v>
      </c>
      <c r="K62" s="17" t="s">
        <v>94</v>
      </c>
      <c r="L62" s="6">
        <v>250.897</v>
      </c>
      <c r="M62" s="17" t="s">
        <v>94</v>
      </c>
      <c r="N62" s="6">
        <v>421.6849</v>
      </c>
      <c r="O62" s="17" t="s">
        <v>94</v>
      </c>
      <c r="P62" s="6">
        <v>459.4123</v>
      </c>
      <c r="Q62" s="17" t="s">
        <v>96</v>
      </c>
      <c r="R62" s="6">
        <v>27.36963</v>
      </c>
      <c r="S62" s="7">
        <v>44960.0</v>
      </c>
      <c r="T62" s="6">
        <v>21.98488</v>
      </c>
      <c r="V62" s="8">
        <f t="shared" si="1"/>
        <v>0.006641313948</v>
      </c>
      <c r="W62" s="9">
        <f t="shared" si="2"/>
        <v>0.01209745211</v>
      </c>
      <c r="X62" s="9">
        <f t="shared" si="3"/>
        <v>-0.0165085389</v>
      </c>
      <c r="Y62" s="9">
        <f t="shared" si="4"/>
        <v>0.02087989327</v>
      </c>
      <c r="Z62" s="9">
        <f t="shared" si="5"/>
        <v>0.02002700402</v>
      </c>
      <c r="AA62" s="9">
        <f t="shared" si="6"/>
        <v>0.02211345692</v>
      </c>
      <c r="AB62" s="9">
        <f t="shared" si="7"/>
        <v>-0.01801202746</v>
      </c>
      <c r="AC62" s="9">
        <f t="shared" si="8"/>
        <v>0.03285001294</v>
      </c>
      <c r="AD62" s="9">
        <f t="shared" si="9"/>
        <v>0.01438857595</v>
      </c>
      <c r="AE62" s="10">
        <f t="shared" si="10"/>
        <v>-0.02663330434</v>
      </c>
    </row>
    <row r="63">
      <c r="A63" s="18" t="s">
        <v>97</v>
      </c>
      <c r="B63" s="12">
        <v>372.7019</v>
      </c>
      <c r="C63" s="18" t="s">
        <v>98</v>
      </c>
      <c r="D63" s="12">
        <v>53.27682</v>
      </c>
      <c r="E63" s="18" t="s">
        <v>98</v>
      </c>
      <c r="F63" s="12">
        <v>518.3</v>
      </c>
      <c r="G63" s="18" t="s">
        <v>98</v>
      </c>
      <c r="H63" s="12">
        <v>66.79708</v>
      </c>
      <c r="I63" s="18" t="s">
        <v>98</v>
      </c>
      <c r="J63" s="12">
        <v>1042.539</v>
      </c>
      <c r="K63" s="18" t="s">
        <v>98</v>
      </c>
      <c r="L63" s="12">
        <v>256.4452</v>
      </c>
      <c r="M63" s="18" t="s">
        <v>98</v>
      </c>
      <c r="N63" s="12">
        <v>414.0895</v>
      </c>
      <c r="O63" s="18" t="s">
        <v>98</v>
      </c>
      <c r="P63" s="12">
        <v>474.504</v>
      </c>
      <c r="Q63" s="18" t="s">
        <v>98</v>
      </c>
      <c r="R63" s="12">
        <v>27.76344</v>
      </c>
      <c r="S63" s="13">
        <v>44988.0</v>
      </c>
      <c r="T63" s="12">
        <v>21.39935</v>
      </c>
      <c r="V63" s="14">
        <f t="shared" si="1"/>
        <v>-0.007916782823</v>
      </c>
      <c r="W63" s="15">
        <f t="shared" si="2"/>
        <v>0.00966780675</v>
      </c>
      <c r="X63" s="15">
        <f t="shared" si="3"/>
        <v>0.01697858383</v>
      </c>
      <c r="Y63" s="15">
        <f t="shared" si="4"/>
        <v>0.05040175409</v>
      </c>
      <c r="Z63" s="15">
        <f t="shared" si="5"/>
        <v>0.005074150703</v>
      </c>
      <c r="AA63" s="15">
        <f t="shared" si="6"/>
        <v>0.02125210376</v>
      </c>
      <c r="AB63" s="15">
        <f t="shared" si="7"/>
        <v>-0.02019973943</v>
      </c>
      <c r="AC63" s="15">
        <f t="shared" si="8"/>
        <v>0.03484817831</v>
      </c>
      <c r="AD63" s="15">
        <f t="shared" si="9"/>
        <v>0.006768253502</v>
      </c>
      <c r="AE63" s="16">
        <f t="shared" si="10"/>
        <v>-0.02021136156</v>
      </c>
    </row>
    <row r="64">
      <c r="A64" s="5">
        <v>44989.0</v>
      </c>
      <c r="B64" s="6">
        <v>369.7513</v>
      </c>
      <c r="C64" s="7">
        <v>44989.0</v>
      </c>
      <c r="D64" s="6">
        <v>53.79189</v>
      </c>
      <c r="E64" s="7">
        <v>44989.0</v>
      </c>
      <c r="F64" s="6">
        <v>527.1</v>
      </c>
      <c r="G64" s="7">
        <v>44989.0</v>
      </c>
      <c r="H64" s="6">
        <v>70.16377</v>
      </c>
      <c r="I64" s="7">
        <v>44989.0</v>
      </c>
      <c r="J64" s="6">
        <v>1047.829</v>
      </c>
      <c r="K64" s="7">
        <v>44989.0</v>
      </c>
      <c r="L64" s="6">
        <v>261.8952</v>
      </c>
      <c r="M64" s="7">
        <v>44989.0</v>
      </c>
      <c r="N64" s="6">
        <v>405.725</v>
      </c>
      <c r="O64" s="7">
        <v>44989.0</v>
      </c>
      <c r="P64" s="6">
        <v>491.0396</v>
      </c>
      <c r="Q64" s="7">
        <v>44989.0</v>
      </c>
      <c r="R64" s="6">
        <v>27.95135</v>
      </c>
      <c r="S64" s="7">
        <v>45019.0</v>
      </c>
      <c r="T64" s="6">
        <v>20.96684</v>
      </c>
      <c r="V64" s="8">
        <f t="shared" si="1"/>
        <v>0.06543398225</v>
      </c>
      <c r="W64" s="9">
        <f t="shared" si="2"/>
        <v>-0.01027162273</v>
      </c>
      <c r="X64" s="9">
        <f t="shared" si="3"/>
        <v>0.05018023146</v>
      </c>
      <c r="Y64" s="9">
        <f t="shared" si="4"/>
        <v>-0.01251728634</v>
      </c>
      <c r="Z64" s="9">
        <f t="shared" si="5"/>
        <v>-0.003491027639</v>
      </c>
      <c r="AA64" s="9">
        <f t="shared" si="6"/>
        <v>0.00281219358</v>
      </c>
      <c r="AB64" s="9">
        <f t="shared" si="7"/>
        <v>0.01528449073</v>
      </c>
      <c r="AC64" s="9">
        <f t="shared" si="8"/>
        <v>0.003225198131</v>
      </c>
      <c r="AD64" s="9">
        <f t="shared" si="9"/>
        <v>-0.0183085969</v>
      </c>
      <c r="AE64" s="10">
        <f t="shared" si="10"/>
        <v>0.000559931778</v>
      </c>
    </row>
    <row r="65">
      <c r="A65" s="11">
        <v>45050.0</v>
      </c>
      <c r="B65" s="12">
        <v>393.9456</v>
      </c>
      <c r="C65" s="13">
        <v>45050.0</v>
      </c>
      <c r="D65" s="12">
        <v>53.23936</v>
      </c>
      <c r="E65" s="13">
        <v>45050.0</v>
      </c>
      <c r="F65" s="12">
        <v>553.55</v>
      </c>
      <c r="G65" s="13">
        <v>45050.0</v>
      </c>
      <c r="H65" s="12">
        <v>69.28551</v>
      </c>
      <c r="I65" s="13">
        <v>45050.0</v>
      </c>
      <c r="J65" s="12">
        <v>1044.171</v>
      </c>
      <c r="K65" s="13">
        <v>45050.0</v>
      </c>
      <c r="L65" s="12">
        <v>262.6317</v>
      </c>
      <c r="M65" s="13">
        <v>45050.0</v>
      </c>
      <c r="N65" s="12">
        <v>411.9263</v>
      </c>
      <c r="O65" s="13">
        <v>45050.0</v>
      </c>
      <c r="P65" s="12">
        <v>492.6233</v>
      </c>
      <c r="Q65" s="13">
        <v>45020.0</v>
      </c>
      <c r="R65" s="12">
        <v>27.4396</v>
      </c>
      <c r="S65" s="13">
        <v>45049.0</v>
      </c>
      <c r="T65" s="12">
        <v>20.97858</v>
      </c>
      <c r="V65" s="14">
        <f t="shared" si="1"/>
        <v>-0.02746216737</v>
      </c>
      <c r="W65" s="15">
        <f t="shared" si="2"/>
        <v>0.001055422154</v>
      </c>
      <c r="X65" s="15">
        <f t="shared" si="3"/>
        <v>0.02664619276</v>
      </c>
      <c r="Y65" s="15">
        <f t="shared" si="4"/>
        <v>-0.01408461885</v>
      </c>
      <c r="Z65" s="15">
        <f t="shared" si="5"/>
        <v>-0.003124967079</v>
      </c>
      <c r="AA65" s="15">
        <f t="shared" si="6"/>
        <v>-0.005421660828</v>
      </c>
      <c r="AB65" s="15">
        <f t="shared" si="7"/>
        <v>0.02649066107</v>
      </c>
      <c r="AC65" s="15">
        <f t="shared" si="8"/>
        <v>0.001702111938</v>
      </c>
      <c r="AD65" s="15">
        <f t="shared" si="9"/>
        <v>-0.02083558069</v>
      </c>
      <c r="AE65" s="16">
        <f t="shared" si="10"/>
        <v>-0.01637718092</v>
      </c>
    </row>
    <row r="66">
      <c r="A66" s="5">
        <v>45081.0</v>
      </c>
      <c r="B66" s="6">
        <v>383.127</v>
      </c>
      <c r="C66" s="7">
        <v>45081.0</v>
      </c>
      <c r="D66" s="6">
        <v>53.29555</v>
      </c>
      <c r="E66" s="7">
        <v>45081.0</v>
      </c>
      <c r="F66" s="6">
        <v>568.3</v>
      </c>
      <c r="G66" s="7">
        <v>45081.0</v>
      </c>
      <c r="H66" s="6">
        <v>68.30965</v>
      </c>
      <c r="I66" s="7">
        <v>45081.0</v>
      </c>
      <c r="J66" s="6">
        <v>1040.908</v>
      </c>
      <c r="K66" s="7">
        <v>45081.0</v>
      </c>
      <c r="L66" s="6">
        <v>261.2078</v>
      </c>
      <c r="M66" s="7">
        <v>45081.0</v>
      </c>
      <c r="N66" s="6">
        <v>422.8385</v>
      </c>
      <c r="O66" s="7">
        <v>45081.0</v>
      </c>
      <c r="P66" s="6">
        <v>493.4618</v>
      </c>
      <c r="Q66" s="7">
        <v>45050.0</v>
      </c>
      <c r="R66" s="6">
        <v>26.86788</v>
      </c>
      <c r="S66" s="7">
        <v>45080.0</v>
      </c>
      <c r="T66" s="6">
        <v>20.63501</v>
      </c>
      <c r="V66" s="8">
        <f t="shared" si="1"/>
        <v>-0.008342925453</v>
      </c>
      <c r="W66" s="9">
        <f t="shared" si="2"/>
        <v>-0.004392862068</v>
      </c>
      <c r="X66" s="9">
        <f t="shared" si="3"/>
        <v>-0.004047158191</v>
      </c>
      <c r="Y66" s="9">
        <f t="shared" si="4"/>
        <v>-0.001428495095</v>
      </c>
      <c r="Z66" s="9">
        <f t="shared" si="5"/>
        <v>0.04707140304</v>
      </c>
      <c r="AA66" s="9">
        <f t="shared" si="6"/>
        <v>0.002819594208</v>
      </c>
      <c r="AB66" s="9">
        <f t="shared" si="7"/>
        <v>-0.01728035645</v>
      </c>
      <c r="AC66" s="9">
        <f t="shared" si="8"/>
        <v>0.009250361426</v>
      </c>
      <c r="AD66" s="9">
        <f t="shared" si="9"/>
        <v>0.005803211865</v>
      </c>
      <c r="AE66" s="10">
        <f t="shared" si="10"/>
        <v>-0.01891348732</v>
      </c>
    </row>
    <row r="67">
      <c r="A67" s="11">
        <v>45203.0</v>
      </c>
      <c r="B67" s="12">
        <v>379.9306</v>
      </c>
      <c r="C67" s="13">
        <v>45203.0</v>
      </c>
      <c r="D67" s="12">
        <v>53.06143</v>
      </c>
      <c r="E67" s="13">
        <v>45203.0</v>
      </c>
      <c r="F67" s="12">
        <v>566.0</v>
      </c>
      <c r="G67" s="13">
        <v>45203.0</v>
      </c>
      <c r="H67" s="12">
        <v>68.21207</v>
      </c>
      <c r="I67" s="13">
        <v>45203.0</v>
      </c>
      <c r="J67" s="12">
        <v>1089.905</v>
      </c>
      <c r="K67" s="13">
        <v>45203.0</v>
      </c>
      <c r="L67" s="12">
        <v>261.9443</v>
      </c>
      <c r="M67" s="13">
        <v>45203.0</v>
      </c>
      <c r="N67" s="12">
        <v>415.5317</v>
      </c>
      <c r="O67" s="13">
        <v>45203.0</v>
      </c>
      <c r="P67" s="12">
        <v>498.0265</v>
      </c>
      <c r="Q67" s="13">
        <v>45081.0</v>
      </c>
      <c r="R67" s="12">
        <v>27.0238</v>
      </c>
      <c r="S67" s="13">
        <v>45110.0</v>
      </c>
      <c r="T67" s="12">
        <v>20.24473</v>
      </c>
      <c r="V67" s="14">
        <f t="shared" si="1"/>
        <v>0.01863840396</v>
      </c>
      <c r="W67" s="15">
        <f t="shared" si="2"/>
        <v>0.01623721788</v>
      </c>
      <c r="X67" s="15">
        <f t="shared" si="3"/>
        <v>0.04399293286</v>
      </c>
      <c r="Y67" s="15">
        <f t="shared" si="4"/>
        <v>-0.0100142101</v>
      </c>
      <c r="Z67" s="15">
        <f t="shared" si="5"/>
        <v>0.002403879237</v>
      </c>
      <c r="AA67" s="15">
        <f t="shared" si="6"/>
        <v>-0.00356144417</v>
      </c>
      <c r="AB67" s="15">
        <f t="shared" si="7"/>
        <v>-0.01527079643</v>
      </c>
      <c r="AC67" s="15">
        <f t="shared" si="8"/>
        <v>-0.003553826955</v>
      </c>
      <c r="AD67" s="15">
        <f t="shared" si="9"/>
        <v>0.02004677358</v>
      </c>
      <c r="AE67" s="16">
        <f t="shared" si="10"/>
        <v>-0.09007479971</v>
      </c>
    </row>
    <row r="68">
      <c r="A68" s="5">
        <v>45234.0</v>
      </c>
      <c r="B68" s="6">
        <v>387.0119</v>
      </c>
      <c r="C68" s="7">
        <v>45234.0</v>
      </c>
      <c r="D68" s="6">
        <v>53.923</v>
      </c>
      <c r="E68" s="7">
        <v>45234.0</v>
      </c>
      <c r="F68" s="6">
        <v>590.9</v>
      </c>
      <c r="G68" s="7">
        <v>45234.0</v>
      </c>
      <c r="H68" s="6">
        <v>67.52898</v>
      </c>
      <c r="I68" s="7">
        <v>45234.0</v>
      </c>
      <c r="J68" s="6">
        <v>1092.525</v>
      </c>
      <c r="K68" s="7">
        <v>45234.0</v>
      </c>
      <c r="L68" s="6">
        <v>261.0114</v>
      </c>
      <c r="M68" s="7">
        <v>45234.0</v>
      </c>
      <c r="N68" s="6">
        <v>409.1862</v>
      </c>
      <c r="O68" s="7">
        <v>45234.0</v>
      </c>
      <c r="P68" s="6">
        <v>496.2566</v>
      </c>
      <c r="Q68" s="7">
        <v>45203.0</v>
      </c>
      <c r="R68" s="6">
        <v>27.56554</v>
      </c>
      <c r="S68" s="7">
        <v>45141.0</v>
      </c>
      <c r="T68" s="6">
        <v>18.42119</v>
      </c>
      <c r="V68" s="8">
        <f t="shared" si="1"/>
        <v>-0.02846243229</v>
      </c>
      <c r="W68" s="9">
        <f t="shared" si="2"/>
        <v>-0.006252063127</v>
      </c>
      <c r="X68" s="9">
        <f t="shared" si="3"/>
        <v>0.01531562024</v>
      </c>
      <c r="Y68" s="9">
        <f t="shared" si="4"/>
        <v>0.04985533618</v>
      </c>
      <c r="Z68" s="9">
        <f t="shared" si="5"/>
        <v>0.006200315782</v>
      </c>
      <c r="AA68" s="9">
        <f t="shared" si="6"/>
        <v>0.01504876798</v>
      </c>
      <c r="AB68" s="9">
        <f t="shared" si="7"/>
        <v>0.004346676403</v>
      </c>
      <c r="AC68" s="9">
        <f t="shared" si="8"/>
        <v>0.02562404208</v>
      </c>
      <c r="AD68" s="9">
        <f t="shared" si="9"/>
        <v>-0.01486638753</v>
      </c>
      <c r="AE68" s="10">
        <f t="shared" si="10"/>
        <v>-0.06042172086</v>
      </c>
    </row>
    <row r="69">
      <c r="A69" s="11">
        <v>45264.0</v>
      </c>
      <c r="B69" s="12">
        <v>375.9966</v>
      </c>
      <c r="C69" s="13">
        <v>45264.0</v>
      </c>
      <c r="D69" s="12">
        <v>53.58587</v>
      </c>
      <c r="E69" s="13">
        <v>45264.0</v>
      </c>
      <c r="F69" s="12">
        <v>599.95</v>
      </c>
      <c r="G69" s="13">
        <v>45264.0</v>
      </c>
      <c r="H69" s="12">
        <v>70.89566</v>
      </c>
      <c r="I69" s="13">
        <v>45264.0</v>
      </c>
      <c r="J69" s="12">
        <v>1099.299</v>
      </c>
      <c r="K69" s="13">
        <v>45264.0</v>
      </c>
      <c r="L69" s="12">
        <v>264.9393</v>
      </c>
      <c r="M69" s="13">
        <v>45264.0</v>
      </c>
      <c r="N69" s="12">
        <v>410.9648</v>
      </c>
      <c r="O69" s="13">
        <v>45264.0</v>
      </c>
      <c r="P69" s="12">
        <v>508.9727</v>
      </c>
      <c r="Q69" s="13">
        <v>45234.0</v>
      </c>
      <c r="R69" s="12">
        <v>27.15574</v>
      </c>
      <c r="S69" s="13">
        <v>45172.0</v>
      </c>
      <c r="T69" s="12">
        <v>17.30815</v>
      </c>
      <c r="V69" s="14">
        <f t="shared" si="1"/>
        <v>0.01229399415</v>
      </c>
      <c r="W69" s="15">
        <f t="shared" si="2"/>
        <v>0.01800064084</v>
      </c>
      <c r="X69" s="15">
        <f t="shared" si="3"/>
        <v>0.002416868072</v>
      </c>
      <c r="Y69" s="15">
        <f t="shared" si="4"/>
        <v>-0.01582931875</v>
      </c>
      <c r="Z69" s="15">
        <f t="shared" si="5"/>
        <v>0.001978533593</v>
      </c>
      <c r="AA69" s="15">
        <f t="shared" si="6"/>
        <v>-0.02483323539</v>
      </c>
      <c r="AB69" s="15">
        <f t="shared" si="7"/>
        <v>0.001637853169</v>
      </c>
      <c r="AC69" s="15">
        <f t="shared" si="8"/>
        <v>-0.000823619813</v>
      </c>
      <c r="AD69" s="15">
        <f t="shared" si="9"/>
        <v>-0.02480764656</v>
      </c>
      <c r="AE69" s="16">
        <f t="shared" si="10"/>
        <v>0.05404910403</v>
      </c>
    </row>
    <row r="70">
      <c r="A70" s="17" t="s">
        <v>99</v>
      </c>
      <c r="B70" s="6">
        <v>380.6191</v>
      </c>
      <c r="C70" s="17" t="s">
        <v>100</v>
      </c>
      <c r="D70" s="6">
        <v>54.55045</v>
      </c>
      <c r="E70" s="17" t="s">
        <v>100</v>
      </c>
      <c r="F70" s="6">
        <v>601.4</v>
      </c>
      <c r="G70" s="17" t="s">
        <v>100</v>
      </c>
      <c r="H70" s="6">
        <v>69.77343</v>
      </c>
      <c r="I70" s="17" t="s">
        <v>100</v>
      </c>
      <c r="J70" s="6">
        <v>1101.474</v>
      </c>
      <c r="K70" s="17" t="s">
        <v>100</v>
      </c>
      <c r="L70" s="6">
        <v>258.36</v>
      </c>
      <c r="M70" s="17" t="s">
        <v>100</v>
      </c>
      <c r="N70" s="6">
        <v>411.6379</v>
      </c>
      <c r="O70" s="17" t="s">
        <v>100</v>
      </c>
      <c r="P70" s="6">
        <v>508.5535</v>
      </c>
      <c r="Q70" s="7">
        <v>45264.0</v>
      </c>
      <c r="R70" s="6">
        <v>26.48207</v>
      </c>
      <c r="S70" s="7">
        <v>45202.0</v>
      </c>
      <c r="T70" s="6">
        <v>18.24364</v>
      </c>
      <c r="V70" s="8">
        <f t="shared" si="1"/>
        <v>-0.01046505548</v>
      </c>
      <c r="W70" s="9">
        <f t="shared" si="2"/>
        <v>0.02128763374</v>
      </c>
      <c r="X70" s="9">
        <f t="shared" si="3"/>
        <v>-0.008895909544</v>
      </c>
      <c r="Y70" s="9">
        <f t="shared" si="4"/>
        <v>0</v>
      </c>
      <c r="Z70" s="9">
        <f t="shared" si="5"/>
        <v>-0.004488530823</v>
      </c>
      <c r="AA70" s="9">
        <f t="shared" si="6"/>
        <v>-0.01729369871</v>
      </c>
      <c r="AB70" s="9">
        <f t="shared" si="7"/>
        <v>-0.0578071164</v>
      </c>
      <c r="AC70" s="9">
        <f t="shared" si="8"/>
        <v>-0.002015127219</v>
      </c>
      <c r="AD70" s="9">
        <f t="shared" si="9"/>
        <v>-0.00120798714</v>
      </c>
      <c r="AE70" s="10">
        <f t="shared" si="10"/>
        <v>-0.0009756824844</v>
      </c>
    </row>
    <row r="71">
      <c r="A71" s="18" t="s">
        <v>101</v>
      </c>
      <c r="B71" s="12">
        <v>376.6359</v>
      </c>
      <c r="C71" s="18" t="s">
        <v>102</v>
      </c>
      <c r="D71" s="12">
        <v>55.7117</v>
      </c>
      <c r="E71" s="18" t="s">
        <v>102</v>
      </c>
      <c r="F71" s="12">
        <v>596.05</v>
      </c>
      <c r="G71" s="18" t="s">
        <v>102</v>
      </c>
      <c r="H71" s="12">
        <v>69.77343</v>
      </c>
      <c r="I71" s="18" t="s">
        <v>102</v>
      </c>
      <c r="J71" s="12">
        <v>1096.53</v>
      </c>
      <c r="K71" s="18" t="s">
        <v>102</v>
      </c>
      <c r="L71" s="12">
        <v>253.892</v>
      </c>
      <c r="M71" s="18" t="s">
        <v>102</v>
      </c>
      <c r="N71" s="12">
        <v>387.8423</v>
      </c>
      <c r="O71" s="18" t="s">
        <v>102</v>
      </c>
      <c r="P71" s="12">
        <v>507.5287</v>
      </c>
      <c r="Q71" s="18" t="s">
        <v>100</v>
      </c>
      <c r="R71" s="12">
        <v>26.45008</v>
      </c>
      <c r="S71" s="13">
        <v>45233.0</v>
      </c>
      <c r="T71" s="12">
        <v>18.22584</v>
      </c>
      <c r="V71" s="14">
        <f t="shared" si="1"/>
        <v>0.008486710906</v>
      </c>
      <c r="W71" s="15">
        <f t="shared" si="2"/>
        <v>0.005883144833</v>
      </c>
      <c r="X71" s="15">
        <f t="shared" si="3"/>
        <v>-0.001090512541</v>
      </c>
      <c r="Y71" s="15">
        <f t="shared" si="4"/>
        <v>0.004895129851</v>
      </c>
      <c r="Z71" s="15">
        <f t="shared" si="5"/>
        <v>0.003156320393</v>
      </c>
      <c r="AA71" s="15">
        <f t="shared" si="6"/>
        <v>0.01856498039</v>
      </c>
      <c r="AB71" s="15">
        <f t="shared" si="7"/>
        <v>0.01016366704</v>
      </c>
      <c r="AC71" s="15">
        <f t="shared" si="8"/>
        <v>-0.003946377811</v>
      </c>
      <c r="AD71" s="15">
        <f t="shared" si="9"/>
        <v>0.01114779237</v>
      </c>
      <c r="AE71" s="16">
        <f t="shared" si="10"/>
        <v>0.1143810107</v>
      </c>
    </row>
    <row r="72">
      <c r="A72" s="17" t="s">
        <v>103</v>
      </c>
      <c r="B72" s="6">
        <v>379.8323</v>
      </c>
      <c r="C72" s="17" t="s">
        <v>104</v>
      </c>
      <c r="D72" s="6">
        <v>56.03946</v>
      </c>
      <c r="E72" s="17" t="s">
        <v>104</v>
      </c>
      <c r="F72" s="6">
        <v>595.4</v>
      </c>
      <c r="G72" s="17" t="s">
        <v>104</v>
      </c>
      <c r="H72" s="6">
        <v>70.11498</v>
      </c>
      <c r="I72" s="17" t="s">
        <v>104</v>
      </c>
      <c r="J72" s="6">
        <v>1099.991</v>
      </c>
      <c r="K72" s="17" t="s">
        <v>104</v>
      </c>
      <c r="L72" s="6">
        <v>258.6055</v>
      </c>
      <c r="M72" s="17" t="s">
        <v>104</v>
      </c>
      <c r="N72" s="6">
        <v>391.7842</v>
      </c>
      <c r="O72" s="17" t="s">
        <v>104</v>
      </c>
      <c r="P72" s="6">
        <v>505.5258</v>
      </c>
      <c r="Q72" s="17" t="s">
        <v>105</v>
      </c>
      <c r="R72" s="6">
        <v>26.74494</v>
      </c>
      <c r="S72" s="7">
        <v>45263.0</v>
      </c>
      <c r="T72" s="6">
        <v>20.31053</v>
      </c>
      <c r="V72" s="8">
        <f t="shared" si="1"/>
        <v>0.01294676624</v>
      </c>
      <c r="W72" s="9">
        <f t="shared" si="2"/>
        <v>-0.01387022644</v>
      </c>
      <c r="X72" s="9">
        <f t="shared" si="3"/>
        <v>-0.00142761169</v>
      </c>
      <c r="Y72" s="9">
        <f t="shared" si="4"/>
        <v>0.07933197728</v>
      </c>
      <c r="Z72" s="9">
        <f t="shared" si="5"/>
        <v>-0.001348192849</v>
      </c>
      <c r="AA72" s="9">
        <f t="shared" si="6"/>
        <v>-0.0199353842</v>
      </c>
      <c r="AB72" s="9">
        <f t="shared" si="7"/>
        <v>0.01865057345</v>
      </c>
      <c r="AC72" s="9">
        <f t="shared" si="8"/>
        <v>-0.01566369115</v>
      </c>
      <c r="AD72" s="9">
        <f t="shared" si="9"/>
        <v>0.009118734235</v>
      </c>
      <c r="AE72" s="10">
        <f t="shared" si="10"/>
        <v>0.006064834349</v>
      </c>
    </row>
    <row r="73">
      <c r="A73" s="18" t="s">
        <v>106</v>
      </c>
      <c r="B73" s="12">
        <v>384.7499</v>
      </c>
      <c r="C73" s="18" t="s">
        <v>107</v>
      </c>
      <c r="D73" s="12">
        <v>55.26218</v>
      </c>
      <c r="E73" s="18" t="s">
        <v>107</v>
      </c>
      <c r="F73" s="12">
        <v>594.55</v>
      </c>
      <c r="G73" s="18" t="s">
        <v>107</v>
      </c>
      <c r="H73" s="12">
        <v>75.67734</v>
      </c>
      <c r="I73" s="18" t="s">
        <v>107</v>
      </c>
      <c r="J73" s="12">
        <v>1098.508</v>
      </c>
      <c r="K73" s="18" t="s">
        <v>107</v>
      </c>
      <c r="L73" s="12">
        <v>253.4501</v>
      </c>
      <c r="M73" s="18" t="s">
        <v>107</v>
      </c>
      <c r="N73" s="12">
        <v>399.0912</v>
      </c>
      <c r="O73" s="18" t="s">
        <v>107</v>
      </c>
      <c r="P73" s="12">
        <v>497.6074</v>
      </c>
      <c r="Q73" s="18" t="s">
        <v>102</v>
      </c>
      <c r="R73" s="12">
        <v>26.98882</v>
      </c>
      <c r="S73" s="18" t="s">
        <v>66</v>
      </c>
      <c r="T73" s="12">
        <v>20.43371</v>
      </c>
      <c r="V73" s="14">
        <f t="shared" si="1"/>
        <v>-0.008180119085</v>
      </c>
      <c r="W73" s="15">
        <f t="shared" si="2"/>
        <v>0.005422876911</v>
      </c>
      <c r="X73" s="15">
        <f t="shared" si="3"/>
        <v>0.001261458246</v>
      </c>
      <c r="Y73" s="15">
        <f t="shared" si="4"/>
        <v>-0.04319800352</v>
      </c>
      <c r="Z73" s="15">
        <f t="shared" si="5"/>
        <v>-0.01597803566</v>
      </c>
      <c r="AA73" s="15">
        <f t="shared" si="6"/>
        <v>0.00309962395</v>
      </c>
      <c r="AB73" s="15">
        <f t="shared" si="7"/>
        <v>-0.01264773566</v>
      </c>
      <c r="AC73" s="15">
        <f t="shared" si="8"/>
        <v>-0.004586748509</v>
      </c>
      <c r="AD73" s="15">
        <f t="shared" si="9"/>
        <v>0.02462760506</v>
      </c>
      <c r="AE73" s="16">
        <f t="shared" si="10"/>
        <v>0.02419139745</v>
      </c>
    </row>
    <row r="74">
      <c r="A74" s="17" t="s">
        <v>108</v>
      </c>
      <c r="B74" s="6">
        <v>381.6026</v>
      </c>
      <c r="C74" s="17" t="s">
        <v>109</v>
      </c>
      <c r="D74" s="6">
        <v>55.56186</v>
      </c>
      <c r="E74" s="17" t="s">
        <v>109</v>
      </c>
      <c r="F74" s="6">
        <v>595.3</v>
      </c>
      <c r="G74" s="17" t="s">
        <v>109</v>
      </c>
      <c r="H74" s="6">
        <v>72.40823</v>
      </c>
      <c r="I74" s="17" t="s">
        <v>109</v>
      </c>
      <c r="J74" s="6">
        <v>1080.956</v>
      </c>
      <c r="K74" s="17" t="s">
        <v>109</v>
      </c>
      <c r="L74" s="6">
        <v>254.2357</v>
      </c>
      <c r="M74" s="17" t="s">
        <v>109</v>
      </c>
      <c r="N74" s="6">
        <v>394.0436</v>
      </c>
      <c r="O74" s="17" t="s">
        <v>109</v>
      </c>
      <c r="P74" s="6">
        <v>495.325</v>
      </c>
      <c r="Q74" s="17" t="s">
        <v>104</v>
      </c>
      <c r="R74" s="6">
        <v>27.65349</v>
      </c>
      <c r="S74" s="17" t="s">
        <v>68</v>
      </c>
      <c r="T74" s="6">
        <v>20.92803</v>
      </c>
      <c r="V74" s="8">
        <f t="shared" si="1"/>
        <v>-0.003737133866</v>
      </c>
      <c r="W74" s="9">
        <f t="shared" si="2"/>
        <v>-0.004550783577</v>
      </c>
      <c r="X74" s="9">
        <f t="shared" si="3"/>
        <v>-0.0007559213842</v>
      </c>
      <c r="Y74" s="9">
        <f t="shared" si="4"/>
        <v>-0.000673818432</v>
      </c>
      <c r="Z74" s="9">
        <f t="shared" si="5"/>
        <v>-0.007410107349</v>
      </c>
      <c r="AA74" s="9">
        <f t="shared" si="6"/>
        <v>-0.007338859177</v>
      </c>
      <c r="AB74" s="9">
        <f t="shared" si="7"/>
        <v>-0.006953799021</v>
      </c>
      <c r="AC74" s="9">
        <f t="shared" si="8"/>
        <v>-0.01166082875</v>
      </c>
      <c r="AD74" s="9">
        <f t="shared" si="9"/>
        <v>0.009542014408</v>
      </c>
      <c r="AE74" s="10">
        <f t="shared" si="10"/>
        <v>-0.07822284276</v>
      </c>
    </row>
    <row r="75">
      <c r="A75" s="18" t="s">
        <v>110</v>
      </c>
      <c r="B75" s="12">
        <v>380.1765</v>
      </c>
      <c r="C75" s="18" t="s">
        <v>111</v>
      </c>
      <c r="D75" s="12">
        <v>55.30901</v>
      </c>
      <c r="E75" s="18" t="s">
        <v>111</v>
      </c>
      <c r="F75" s="12">
        <v>594.85</v>
      </c>
      <c r="G75" s="18" t="s">
        <v>111</v>
      </c>
      <c r="H75" s="12">
        <v>72.35944</v>
      </c>
      <c r="I75" s="18" t="s">
        <v>111</v>
      </c>
      <c r="J75" s="12">
        <v>1072.946</v>
      </c>
      <c r="K75" s="18" t="s">
        <v>111</v>
      </c>
      <c r="L75" s="12">
        <v>252.3699</v>
      </c>
      <c r="M75" s="18" t="s">
        <v>111</v>
      </c>
      <c r="N75" s="12">
        <v>391.3035</v>
      </c>
      <c r="O75" s="18" t="s">
        <v>111</v>
      </c>
      <c r="P75" s="12">
        <v>489.5491</v>
      </c>
      <c r="Q75" s="18" t="s">
        <v>107</v>
      </c>
      <c r="R75" s="12">
        <v>27.91736</v>
      </c>
      <c r="S75" s="18" t="s">
        <v>71</v>
      </c>
      <c r="T75" s="12">
        <v>19.29098</v>
      </c>
      <c r="V75" s="14">
        <f t="shared" si="1"/>
        <v>0.0556202185</v>
      </c>
      <c r="W75" s="15">
        <f t="shared" si="2"/>
        <v>0.02590572494</v>
      </c>
      <c r="X75" s="15">
        <f t="shared" si="3"/>
        <v>0.01294443977</v>
      </c>
      <c r="Y75" s="15">
        <f t="shared" si="4"/>
        <v>-0.03371543506</v>
      </c>
      <c r="Z75" s="15">
        <f t="shared" si="5"/>
        <v>-0.02022934985</v>
      </c>
      <c r="AA75" s="15">
        <f t="shared" si="6"/>
        <v>0.03073940276</v>
      </c>
      <c r="AB75" s="15">
        <f t="shared" si="7"/>
        <v>0.02199034765</v>
      </c>
      <c r="AC75" s="15">
        <f t="shared" si="8"/>
        <v>0.001807785981</v>
      </c>
      <c r="AD75" s="15">
        <f t="shared" si="9"/>
        <v>-0.02960845868</v>
      </c>
      <c r="AE75" s="16">
        <f t="shared" si="10"/>
        <v>0.02278577864</v>
      </c>
    </row>
    <row r="76">
      <c r="A76" s="17" t="s">
        <v>112</v>
      </c>
      <c r="B76" s="6">
        <v>401.322</v>
      </c>
      <c r="C76" s="17" t="s">
        <v>113</v>
      </c>
      <c r="D76" s="6">
        <v>56.74183</v>
      </c>
      <c r="E76" s="17" t="s">
        <v>113</v>
      </c>
      <c r="F76" s="6">
        <v>602.55</v>
      </c>
      <c r="G76" s="17" t="s">
        <v>113</v>
      </c>
      <c r="H76" s="6">
        <v>69.91981</v>
      </c>
      <c r="I76" s="17" t="s">
        <v>113</v>
      </c>
      <c r="J76" s="6">
        <v>1051.241</v>
      </c>
      <c r="K76" s="17" t="s">
        <v>113</v>
      </c>
      <c r="L76" s="6">
        <v>260.1276</v>
      </c>
      <c r="M76" s="17" t="s">
        <v>113</v>
      </c>
      <c r="N76" s="6">
        <v>399.9084</v>
      </c>
      <c r="O76" s="17" t="s">
        <v>113</v>
      </c>
      <c r="P76" s="6">
        <v>490.4341</v>
      </c>
      <c r="Q76" s="17" t="s">
        <v>109</v>
      </c>
      <c r="R76" s="6">
        <v>27.09077</v>
      </c>
      <c r="S76" s="17" t="s">
        <v>74</v>
      </c>
      <c r="T76" s="6">
        <v>19.73054</v>
      </c>
      <c r="V76" s="8">
        <f t="shared" si="1"/>
        <v>-0.02622208601</v>
      </c>
      <c r="W76" s="9">
        <f t="shared" si="2"/>
        <v>0.01567926167</v>
      </c>
      <c r="X76" s="9">
        <f t="shared" si="3"/>
        <v>-0.01311094515</v>
      </c>
      <c r="Y76" s="9">
        <f t="shared" si="4"/>
        <v>-0.01395670269</v>
      </c>
      <c r="Z76" s="9">
        <f t="shared" si="5"/>
        <v>-0.008136098193</v>
      </c>
      <c r="AA76" s="9">
        <f t="shared" si="6"/>
        <v>0.001321274636</v>
      </c>
      <c r="AB76" s="9">
        <f t="shared" si="7"/>
        <v>-0.0001202775436</v>
      </c>
      <c r="AC76" s="9">
        <f t="shared" si="8"/>
        <v>0.008642955292</v>
      </c>
      <c r="AD76" s="9">
        <f t="shared" si="9"/>
        <v>0.0005533249885</v>
      </c>
      <c r="AE76" s="10">
        <f t="shared" si="10"/>
        <v>0.09622443177</v>
      </c>
    </row>
    <row r="77">
      <c r="A77" s="18" t="s">
        <v>114</v>
      </c>
      <c r="B77" s="12">
        <v>390.7985</v>
      </c>
      <c r="C77" s="18" t="s">
        <v>115</v>
      </c>
      <c r="D77" s="12">
        <v>57.6315</v>
      </c>
      <c r="E77" s="18" t="s">
        <v>115</v>
      </c>
      <c r="F77" s="12">
        <v>594.65</v>
      </c>
      <c r="G77" s="18" t="s">
        <v>115</v>
      </c>
      <c r="H77" s="12">
        <v>68.94396</v>
      </c>
      <c r="I77" s="18" t="s">
        <v>115</v>
      </c>
      <c r="J77" s="12">
        <v>1042.688</v>
      </c>
      <c r="K77" s="18" t="s">
        <v>115</v>
      </c>
      <c r="L77" s="12">
        <v>260.4713</v>
      </c>
      <c r="M77" s="18" t="s">
        <v>115</v>
      </c>
      <c r="N77" s="12">
        <v>399.8603</v>
      </c>
      <c r="O77" s="18" t="s">
        <v>115</v>
      </c>
      <c r="P77" s="12">
        <v>494.6729</v>
      </c>
      <c r="Q77" s="18" t="s">
        <v>111</v>
      </c>
      <c r="R77" s="12">
        <v>27.10576</v>
      </c>
      <c r="S77" s="18" t="s">
        <v>76</v>
      </c>
      <c r="T77" s="12">
        <v>21.6291</v>
      </c>
      <c r="V77" s="14">
        <f t="shared" si="1"/>
        <v>-0.01082168944</v>
      </c>
      <c r="W77" s="15">
        <f t="shared" si="2"/>
        <v>0.006337159366</v>
      </c>
      <c r="X77" s="15">
        <f t="shared" si="3"/>
        <v>-0.002774741445</v>
      </c>
      <c r="Y77" s="15">
        <f t="shared" si="4"/>
        <v>-0.01344657313</v>
      </c>
      <c r="Z77" s="15">
        <f t="shared" si="5"/>
        <v>0.004930525718</v>
      </c>
      <c r="AA77" s="15">
        <f t="shared" si="6"/>
        <v>0.008294195944</v>
      </c>
      <c r="AB77" s="15">
        <f t="shared" si="7"/>
        <v>-0.0116615728</v>
      </c>
      <c r="AC77" s="15">
        <f t="shared" si="8"/>
        <v>0.1054612048</v>
      </c>
      <c r="AD77" s="15">
        <f t="shared" si="9"/>
        <v>-0.002839248927</v>
      </c>
      <c r="AE77" s="16">
        <f t="shared" si="10"/>
        <v>-0.02002857262</v>
      </c>
    </row>
    <row r="78">
      <c r="A78" s="17" t="s">
        <v>116</v>
      </c>
      <c r="B78" s="6">
        <v>386.5694</v>
      </c>
      <c r="C78" s="17" t="s">
        <v>117</v>
      </c>
      <c r="D78" s="6">
        <v>57.99672</v>
      </c>
      <c r="E78" s="17" t="s">
        <v>117</v>
      </c>
      <c r="F78" s="6">
        <v>593.0</v>
      </c>
      <c r="G78" s="17" t="s">
        <v>117</v>
      </c>
      <c r="H78" s="6">
        <v>68.0169</v>
      </c>
      <c r="I78" s="17" t="s">
        <v>117</v>
      </c>
      <c r="J78" s="6">
        <v>1047.829</v>
      </c>
      <c r="K78" s="17" t="s">
        <v>117</v>
      </c>
      <c r="L78" s="6">
        <v>262.6317</v>
      </c>
      <c r="M78" s="17" t="s">
        <v>117</v>
      </c>
      <c r="N78" s="6">
        <v>395.1973</v>
      </c>
      <c r="O78" s="17" t="s">
        <v>117</v>
      </c>
      <c r="P78" s="6">
        <v>546.8417</v>
      </c>
      <c r="Q78" s="17" t="s">
        <v>113</v>
      </c>
      <c r="R78" s="6">
        <v>27.0288</v>
      </c>
      <c r="S78" s="17" t="s">
        <v>118</v>
      </c>
      <c r="T78" s="6">
        <v>21.1959</v>
      </c>
      <c r="V78" s="8">
        <f t="shared" si="1"/>
        <v>-0.00419821124</v>
      </c>
      <c r="W78" s="9">
        <f t="shared" si="2"/>
        <v>-0.002099084224</v>
      </c>
      <c r="X78" s="9">
        <f t="shared" si="3"/>
        <v>-0.008937605396</v>
      </c>
      <c r="Y78" s="9">
        <f t="shared" si="4"/>
        <v>0.004304077369</v>
      </c>
      <c r="Z78" s="9">
        <f t="shared" si="5"/>
        <v>0.03907030632</v>
      </c>
      <c r="AA78" s="9">
        <f t="shared" si="6"/>
        <v>0.01402115586</v>
      </c>
      <c r="AB78" s="9">
        <f t="shared" si="7"/>
        <v>0.01070452657</v>
      </c>
      <c r="AC78" s="9">
        <f t="shared" si="8"/>
        <v>-0.01465067496</v>
      </c>
      <c r="AD78" s="9">
        <f t="shared" si="9"/>
        <v>-0.02962062689</v>
      </c>
      <c r="AE78" s="10">
        <f t="shared" si="10"/>
        <v>0.0333790969</v>
      </c>
    </row>
    <row r="79">
      <c r="A79" s="18" t="s">
        <v>119</v>
      </c>
      <c r="B79" s="12">
        <v>384.9465</v>
      </c>
      <c r="C79" s="18" t="s">
        <v>120</v>
      </c>
      <c r="D79" s="12">
        <v>57.87498</v>
      </c>
      <c r="E79" s="18" t="s">
        <v>120</v>
      </c>
      <c r="F79" s="12">
        <v>587.7</v>
      </c>
      <c r="G79" s="18" t="s">
        <v>120</v>
      </c>
      <c r="H79" s="12">
        <v>68.30965</v>
      </c>
      <c r="I79" s="18" t="s">
        <v>120</v>
      </c>
      <c r="J79" s="12">
        <v>1088.768</v>
      </c>
      <c r="K79" s="18" t="s">
        <v>120</v>
      </c>
      <c r="L79" s="12">
        <v>266.3141</v>
      </c>
      <c r="M79" s="18" t="s">
        <v>120</v>
      </c>
      <c r="N79" s="12">
        <v>399.4277</v>
      </c>
      <c r="O79" s="18" t="s">
        <v>120</v>
      </c>
      <c r="P79" s="12">
        <v>538.8301</v>
      </c>
      <c r="Q79" s="18" t="s">
        <v>115</v>
      </c>
      <c r="R79" s="12">
        <v>26.22819</v>
      </c>
      <c r="S79" s="18" t="s">
        <v>121</v>
      </c>
      <c r="T79" s="12">
        <v>21.9034</v>
      </c>
      <c r="V79" s="14">
        <f t="shared" si="1"/>
        <v>0.0008944100024</v>
      </c>
      <c r="W79" s="15">
        <f t="shared" si="2"/>
        <v>0.02734635934</v>
      </c>
      <c r="X79" s="15">
        <f t="shared" si="3"/>
        <v>0.005955419432</v>
      </c>
      <c r="Y79" s="15">
        <f t="shared" si="4"/>
        <v>0.01142869272</v>
      </c>
      <c r="Z79" s="15">
        <f t="shared" si="5"/>
        <v>-0.005677058841</v>
      </c>
      <c r="AA79" s="15">
        <f t="shared" si="6"/>
        <v>0.006452906549</v>
      </c>
      <c r="AB79" s="15">
        <f t="shared" si="7"/>
        <v>0.01059090293</v>
      </c>
      <c r="AC79" s="15">
        <f t="shared" si="8"/>
        <v>0.01746190497</v>
      </c>
      <c r="AD79" s="15">
        <f t="shared" si="9"/>
        <v>0.0272474006</v>
      </c>
      <c r="AE79" s="16">
        <f t="shared" si="10"/>
        <v>0.0124665577</v>
      </c>
    </row>
    <row r="80">
      <c r="A80" s="17" t="s">
        <v>122</v>
      </c>
      <c r="B80" s="6">
        <v>385.2908</v>
      </c>
      <c r="C80" s="17" t="s">
        <v>123</v>
      </c>
      <c r="D80" s="6">
        <v>59.45765</v>
      </c>
      <c r="E80" s="17" t="s">
        <v>123</v>
      </c>
      <c r="F80" s="6">
        <v>591.2</v>
      </c>
      <c r="G80" s="17" t="s">
        <v>123</v>
      </c>
      <c r="H80" s="6">
        <v>69.09034</v>
      </c>
      <c r="I80" s="17" t="s">
        <v>123</v>
      </c>
      <c r="J80" s="6">
        <v>1082.587</v>
      </c>
      <c r="K80" s="17" t="s">
        <v>123</v>
      </c>
      <c r="L80" s="6">
        <v>268.0326</v>
      </c>
      <c r="M80" s="17" t="s">
        <v>123</v>
      </c>
      <c r="N80" s="6">
        <v>403.658</v>
      </c>
      <c r="O80" s="17" t="s">
        <v>123</v>
      </c>
      <c r="P80" s="6">
        <v>548.2391</v>
      </c>
      <c r="Q80" s="17" t="s">
        <v>117</v>
      </c>
      <c r="R80" s="6">
        <v>26.94284</v>
      </c>
      <c r="S80" s="17" t="s">
        <v>78</v>
      </c>
      <c r="T80" s="6">
        <v>22.17646</v>
      </c>
      <c r="V80" s="8">
        <f t="shared" si="1"/>
        <v>0.006126281759</v>
      </c>
      <c r="W80" s="9">
        <f t="shared" si="2"/>
        <v>0.008032608083</v>
      </c>
      <c r="X80" s="9">
        <f t="shared" si="3"/>
        <v>0.02613328823</v>
      </c>
      <c r="Y80" s="9">
        <f t="shared" si="4"/>
        <v>0.01906778864</v>
      </c>
      <c r="Z80" s="9">
        <f t="shared" si="5"/>
        <v>-0.001598023993</v>
      </c>
      <c r="AA80" s="9">
        <f t="shared" si="6"/>
        <v>0.01960060082</v>
      </c>
      <c r="AB80" s="9">
        <f t="shared" si="7"/>
        <v>-0.003691739046</v>
      </c>
      <c r="AC80" s="9">
        <f t="shared" si="8"/>
        <v>0.01469851384</v>
      </c>
      <c r="AD80" s="9">
        <f t="shared" si="9"/>
        <v>0.01001639025</v>
      </c>
      <c r="AE80" s="10">
        <f t="shared" si="10"/>
        <v>0.01992247636</v>
      </c>
    </row>
    <row r="81">
      <c r="A81" s="11">
        <v>44962.0</v>
      </c>
      <c r="B81" s="12">
        <v>387.6512</v>
      </c>
      <c r="C81" s="13">
        <v>44962.0</v>
      </c>
      <c r="D81" s="12">
        <v>59.93525</v>
      </c>
      <c r="E81" s="13">
        <v>44962.0</v>
      </c>
      <c r="F81" s="12">
        <v>606.65</v>
      </c>
      <c r="G81" s="13">
        <v>44962.0</v>
      </c>
      <c r="H81" s="12">
        <v>70.40774</v>
      </c>
      <c r="I81" s="13">
        <v>44962.0</v>
      </c>
      <c r="J81" s="12">
        <v>1080.857</v>
      </c>
      <c r="K81" s="13">
        <v>44962.0</v>
      </c>
      <c r="L81" s="12">
        <v>273.2862</v>
      </c>
      <c r="M81" s="13">
        <v>44962.0</v>
      </c>
      <c r="N81" s="12">
        <v>402.1678</v>
      </c>
      <c r="O81" s="13">
        <v>44962.0</v>
      </c>
      <c r="P81" s="12">
        <v>556.2974</v>
      </c>
      <c r="Q81" s="18" t="s">
        <v>120</v>
      </c>
      <c r="R81" s="12">
        <v>27.21271</v>
      </c>
      <c r="S81" s="18" t="s">
        <v>80</v>
      </c>
      <c r="T81" s="12">
        <v>22.61827</v>
      </c>
      <c r="V81" s="14">
        <f t="shared" si="1"/>
        <v>-0.007738141917</v>
      </c>
      <c r="W81" s="15">
        <f t="shared" si="2"/>
        <v>-0.001562352706</v>
      </c>
      <c r="X81" s="15">
        <f t="shared" si="3"/>
        <v>-0.002884694634</v>
      </c>
      <c r="Y81" s="15">
        <f t="shared" si="4"/>
        <v>-0.01385998187</v>
      </c>
      <c r="Z81" s="15">
        <f t="shared" si="5"/>
        <v>-0.004254031754</v>
      </c>
      <c r="AA81" s="15">
        <f t="shared" si="6"/>
        <v>-0.009881216102</v>
      </c>
      <c r="AB81" s="15">
        <f t="shared" si="7"/>
        <v>-0.002988553534</v>
      </c>
      <c r="AC81" s="15">
        <f t="shared" si="8"/>
        <v>0.006195966402</v>
      </c>
      <c r="AD81" s="15">
        <f t="shared" si="9"/>
        <v>0.01920940619</v>
      </c>
      <c r="AE81" s="16">
        <f t="shared" si="10"/>
        <v>-0.05030358202</v>
      </c>
    </row>
    <row r="82">
      <c r="A82" s="5">
        <v>44990.0</v>
      </c>
      <c r="B82" s="6">
        <v>384.6515</v>
      </c>
      <c r="C82" s="7">
        <v>44990.0</v>
      </c>
      <c r="D82" s="6">
        <v>59.84161</v>
      </c>
      <c r="E82" s="7">
        <v>44990.0</v>
      </c>
      <c r="F82" s="6">
        <v>604.9</v>
      </c>
      <c r="G82" s="7">
        <v>44990.0</v>
      </c>
      <c r="H82" s="6">
        <v>69.43189</v>
      </c>
      <c r="I82" s="7">
        <v>44990.0</v>
      </c>
      <c r="J82" s="6">
        <v>1076.259</v>
      </c>
      <c r="K82" s="7">
        <v>44990.0</v>
      </c>
      <c r="L82" s="6">
        <v>270.5858</v>
      </c>
      <c r="M82" s="7">
        <v>44990.0</v>
      </c>
      <c r="N82" s="6">
        <v>400.9659</v>
      </c>
      <c r="O82" s="7">
        <v>44990.0</v>
      </c>
      <c r="P82" s="6">
        <v>559.7442</v>
      </c>
      <c r="Q82" s="17" t="s">
        <v>123</v>
      </c>
      <c r="R82" s="6">
        <v>27.73545</v>
      </c>
      <c r="S82" s="17" t="s">
        <v>82</v>
      </c>
      <c r="T82" s="6">
        <v>21.48049</v>
      </c>
      <c r="V82" s="8">
        <f t="shared" si="1"/>
        <v>0.003835159878</v>
      </c>
      <c r="W82" s="9">
        <f t="shared" si="2"/>
        <v>0.01361494118</v>
      </c>
      <c r="X82" s="9">
        <f t="shared" si="3"/>
        <v>0.005868738634</v>
      </c>
      <c r="Y82" s="9">
        <f t="shared" si="4"/>
        <v>0.0288122648</v>
      </c>
      <c r="Z82" s="9">
        <f t="shared" si="5"/>
        <v>0.03376510673</v>
      </c>
      <c r="AA82" s="9">
        <f t="shared" si="6"/>
        <v>0.04155317833</v>
      </c>
      <c r="AB82" s="9">
        <f t="shared" si="7"/>
        <v>0.007672971692</v>
      </c>
      <c r="AC82" s="9">
        <f t="shared" si="8"/>
        <v>-0.01189972134</v>
      </c>
      <c r="AD82" s="9">
        <f t="shared" si="9"/>
        <v>0.04183959518</v>
      </c>
      <c r="AE82" s="10">
        <f t="shared" si="10"/>
        <v>0.03427715103</v>
      </c>
    </row>
    <row r="83">
      <c r="A83" s="11">
        <v>45021.0</v>
      </c>
      <c r="B83" s="12">
        <v>386.1267</v>
      </c>
      <c r="C83" s="13">
        <v>45021.0</v>
      </c>
      <c r="D83" s="12">
        <v>60.65635</v>
      </c>
      <c r="E83" s="13">
        <v>45021.0</v>
      </c>
      <c r="F83" s="12">
        <v>608.45</v>
      </c>
      <c r="G83" s="13">
        <v>45021.0</v>
      </c>
      <c r="H83" s="12">
        <v>71.43238</v>
      </c>
      <c r="I83" s="13">
        <v>45021.0</v>
      </c>
      <c r="J83" s="12">
        <v>1112.599</v>
      </c>
      <c r="K83" s="13">
        <v>45021.0</v>
      </c>
      <c r="L83" s="12">
        <v>281.8295</v>
      </c>
      <c r="M83" s="13">
        <v>45021.0</v>
      </c>
      <c r="N83" s="12">
        <v>404.0425</v>
      </c>
      <c r="O83" s="13">
        <v>45021.0</v>
      </c>
      <c r="P83" s="12">
        <v>553.0834</v>
      </c>
      <c r="Q83" s="13">
        <v>44931.0</v>
      </c>
      <c r="R83" s="12">
        <v>28.89589</v>
      </c>
      <c r="S83" s="18" t="s">
        <v>84</v>
      </c>
      <c r="T83" s="12">
        <v>22.21678</v>
      </c>
      <c r="V83" s="14">
        <f t="shared" si="1"/>
        <v>0.004712442833</v>
      </c>
      <c r="W83" s="15">
        <f t="shared" si="2"/>
        <v>-0.0163656402</v>
      </c>
      <c r="X83" s="15">
        <f t="shared" si="3"/>
        <v>-0.02005094913</v>
      </c>
      <c r="Y83" s="15">
        <f t="shared" si="4"/>
        <v>-0.02595615602</v>
      </c>
      <c r="Z83" s="15">
        <f t="shared" si="5"/>
        <v>0.02412998753</v>
      </c>
      <c r="AA83" s="15">
        <f t="shared" si="6"/>
        <v>-0.01864141263</v>
      </c>
      <c r="AB83" s="15">
        <f t="shared" si="7"/>
        <v>-0.01511004412</v>
      </c>
      <c r="AC83" s="15">
        <f t="shared" si="8"/>
        <v>0.00631622645</v>
      </c>
      <c r="AD83" s="15">
        <f t="shared" si="9"/>
        <v>-0.02421313204</v>
      </c>
      <c r="AE83" s="16">
        <f t="shared" si="10"/>
        <v>-0.0692233528</v>
      </c>
    </row>
    <row r="84">
      <c r="A84" s="5">
        <v>45051.0</v>
      </c>
      <c r="B84" s="6">
        <v>387.9463</v>
      </c>
      <c r="C84" s="7">
        <v>45051.0</v>
      </c>
      <c r="D84" s="6">
        <v>59.66367</v>
      </c>
      <c r="E84" s="7">
        <v>45051.0</v>
      </c>
      <c r="F84" s="6">
        <v>596.25</v>
      </c>
      <c r="G84" s="7">
        <v>45051.0</v>
      </c>
      <c r="H84" s="6">
        <v>69.57827</v>
      </c>
      <c r="I84" s="7">
        <v>45051.0</v>
      </c>
      <c r="J84" s="6">
        <v>1139.446</v>
      </c>
      <c r="K84" s="7">
        <v>45051.0</v>
      </c>
      <c r="L84" s="6">
        <v>276.5758</v>
      </c>
      <c r="M84" s="7">
        <v>45051.0</v>
      </c>
      <c r="N84" s="6">
        <v>397.9374</v>
      </c>
      <c r="O84" s="7">
        <v>45051.0</v>
      </c>
      <c r="P84" s="6">
        <v>556.5768</v>
      </c>
      <c r="Q84" s="7">
        <v>44962.0</v>
      </c>
      <c r="R84" s="6">
        <v>28.19623</v>
      </c>
      <c r="S84" s="17" t="s">
        <v>87</v>
      </c>
      <c r="T84" s="6">
        <v>20.67886</v>
      </c>
      <c r="V84" s="8">
        <f t="shared" si="1"/>
        <v>0.006464554501</v>
      </c>
      <c r="W84" s="9">
        <f t="shared" si="2"/>
        <v>-0.01679480997</v>
      </c>
      <c r="X84" s="9">
        <f t="shared" si="3"/>
        <v>0.004360587002</v>
      </c>
      <c r="Y84" s="9">
        <f t="shared" si="4"/>
        <v>0.03716692007</v>
      </c>
      <c r="Z84" s="9">
        <f t="shared" si="5"/>
        <v>-0.004338950683</v>
      </c>
      <c r="AA84" s="9">
        <f t="shared" si="6"/>
        <v>0.0216580771</v>
      </c>
      <c r="AB84" s="9">
        <f t="shared" si="7"/>
        <v>-0.01824106003</v>
      </c>
      <c r="AC84" s="9">
        <f t="shared" si="8"/>
        <v>0.002929155509</v>
      </c>
      <c r="AD84" s="9">
        <f t="shared" si="9"/>
        <v>-0.01446292643</v>
      </c>
      <c r="AE84" s="10">
        <f t="shared" si="10"/>
        <v>-0.01122934243</v>
      </c>
    </row>
    <row r="85">
      <c r="A85" s="11">
        <v>45143.0</v>
      </c>
      <c r="B85" s="12">
        <v>390.4542</v>
      </c>
      <c r="C85" s="13">
        <v>45143.0</v>
      </c>
      <c r="D85" s="12">
        <v>58.66163</v>
      </c>
      <c r="E85" s="13">
        <v>45143.0</v>
      </c>
      <c r="F85" s="12">
        <v>598.85</v>
      </c>
      <c r="G85" s="13">
        <v>45143.0</v>
      </c>
      <c r="H85" s="12">
        <v>72.16428</v>
      </c>
      <c r="I85" s="13">
        <v>45143.0</v>
      </c>
      <c r="J85" s="12">
        <v>1134.502</v>
      </c>
      <c r="K85" s="13">
        <v>45143.0</v>
      </c>
      <c r="L85" s="12">
        <v>282.5659</v>
      </c>
      <c r="M85" s="13">
        <v>45143.0</v>
      </c>
      <c r="N85" s="12">
        <v>390.6786</v>
      </c>
      <c r="O85" s="13">
        <v>45143.0</v>
      </c>
      <c r="P85" s="12">
        <v>558.2071</v>
      </c>
      <c r="Q85" s="13">
        <v>44990.0</v>
      </c>
      <c r="R85" s="12">
        <v>27.78843</v>
      </c>
      <c r="S85" s="18" t="s">
        <v>124</v>
      </c>
      <c r="T85" s="12">
        <v>20.44665</v>
      </c>
      <c r="V85" s="14">
        <f t="shared" si="1"/>
        <v>-0.00365241301</v>
      </c>
      <c r="W85" s="15">
        <f t="shared" si="2"/>
        <v>-0.03304596207</v>
      </c>
      <c r="X85" s="15">
        <f t="shared" si="3"/>
        <v>-0.0007514402605</v>
      </c>
      <c r="Y85" s="15">
        <f t="shared" si="4"/>
        <v>0.01081795592</v>
      </c>
      <c r="Z85" s="15">
        <f t="shared" si="5"/>
        <v>0.01725779241</v>
      </c>
      <c r="AA85" s="15">
        <f t="shared" si="6"/>
        <v>0.0712428499</v>
      </c>
      <c r="AB85" s="15">
        <f t="shared" si="7"/>
        <v>-0.01230448763</v>
      </c>
      <c r="AC85" s="15">
        <f t="shared" si="8"/>
        <v>-0.0115989209</v>
      </c>
      <c r="AD85" s="15">
        <f t="shared" si="9"/>
        <v>-0.008632729521</v>
      </c>
      <c r="AE85" s="16">
        <f t="shared" si="10"/>
        <v>0.02586585089</v>
      </c>
    </row>
    <row r="86">
      <c r="A86" s="5">
        <v>45174.0</v>
      </c>
      <c r="B86" s="6">
        <v>389.0281</v>
      </c>
      <c r="C86" s="7">
        <v>45174.0</v>
      </c>
      <c r="D86" s="6">
        <v>56.7231</v>
      </c>
      <c r="E86" s="7">
        <v>45174.0</v>
      </c>
      <c r="F86" s="6">
        <v>598.4</v>
      </c>
      <c r="G86" s="7">
        <v>45174.0</v>
      </c>
      <c r="H86" s="6">
        <v>72.94495</v>
      </c>
      <c r="I86" s="7">
        <v>45174.0</v>
      </c>
      <c r="J86" s="6">
        <v>1154.081</v>
      </c>
      <c r="K86" s="7">
        <v>45174.0</v>
      </c>
      <c r="L86" s="6">
        <v>302.6967</v>
      </c>
      <c r="M86" s="7">
        <v>45174.0</v>
      </c>
      <c r="N86" s="6">
        <v>385.8715</v>
      </c>
      <c r="O86" s="7">
        <v>45174.0</v>
      </c>
      <c r="P86" s="6">
        <v>551.7325</v>
      </c>
      <c r="Q86" s="7">
        <v>45021.0</v>
      </c>
      <c r="R86" s="6">
        <v>27.54854</v>
      </c>
      <c r="S86" s="17" t="s">
        <v>125</v>
      </c>
      <c r="T86" s="6">
        <v>20.97552</v>
      </c>
      <c r="V86" s="8">
        <f t="shared" si="1"/>
        <v>0.0007585570297</v>
      </c>
      <c r="W86" s="9">
        <f t="shared" si="2"/>
        <v>-0.006769023555</v>
      </c>
      <c r="X86" s="9">
        <f t="shared" si="3"/>
        <v>-0.01244986631</v>
      </c>
      <c r="Y86" s="9">
        <f t="shared" si="4"/>
        <v>0.01471575483</v>
      </c>
      <c r="Z86" s="9">
        <f t="shared" si="5"/>
        <v>-0.0224914889</v>
      </c>
      <c r="AA86" s="9">
        <f t="shared" si="6"/>
        <v>-0.004055544709</v>
      </c>
      <c r="AB86" s="9">
        <f t="shared" si="7"/>
        <v>0.01158598134</v>
      </c>
      <c r="AC86" s="9">
        <f t="shared" si="8"/>
        <v>0.01097524616</v>
      </c>
      <c r="AD86" s="9">
        <f t="shared" si="9"/>
        <v>0.04056331116</v>
      </c>
      <c r="AE86" s="10">
        <f t="shared" si="10"/>
        <v>-0.05024190104</v>
      </c>
    </row>
    <row r="87">
      <c r="A87" s="11">
        <v>45204.0</v>
      </c>
      <c r="B87" s="12">
        <v>389.3232</v>
      </c>
      <c r="C87" s="13">
        <v>45204.0</v>
      </c>
      <c r="D87" s="12">
        <v>56.33914</v>
      </c>
      <c r="E87" s="13">
        <v>45204.0</v>
      </c>
      <c r="F87" s="12">
        <v>590.95</v>
      </c>
      <c r="G87" s="13">
        <v>45204.0</v>
      </c>
      <c r="H87" s="12">
        <v>74.01839</v>
      </c>
      <c r="I87" s="13">
        <v>45204.0</v>
      </c>
      <c r="J87" s="12">
        <v>1128.124</v>
      </c>
      <c r="K87" s="13">
        <v>45204.0</v>
      </c>
      <c r="L87" s="12">
        <v>301.4691</v>
      </c>
      <c r="M87" s="13">
        <v>45204.0</v>
      </c>
      <c r="N87" s="12">
        <v>390.3422</v>
      </c>
      <c r="O87" s="13">
        <v>45204.0</v>
      </c>
      <c r="P87" s="12">
        <v>557.7879</v>
      </c>
      <c r="Q87" s="13">
        <v>45051.0</v>
      </c>
      <c r="R87" s="12">
        <v>28.666</v>
      </c>
      <c r="S87" s="18" t="s">
        <v>90</v>
      </c>
      <c r="T87" s="12">
        <v>19.92167</v>
      </c>
      <c r="V87" s="14">
        <f t="shared" si="1"/>
        <v>-0.02185176737</v>
      </c>
      <c r="W87" s="15">
        <f t="shared" si="2"/>
        <v>0.0009973528172</v>
      </c>
      <c r="X87" s="15">
        <f t="shared" si="3"/>
        <v>-0.0003384381081</v>
      </c>
      <c r="Y87" s="15">
        <f t="shared" si="4"/>
        <v>0.01516150243</v>
      </c>
      <c r="Z87" s="15">
        <f t="shared" si="5"/>
        <v>-0.008459176474</v>
      </c>
      <c r="AA87" s="15">
        <f t="shared" si="6"/>
        <v>-0.002931312032</v>
      </c>
      <c r="AB87" s="15">
        <f t="shared" si="7"/>
        <v>-0.007635607936</v>
      </c>
      <c r="AC87" s="15">
        <f t="shared" si="8"/>
        <v>0.04116905369</v>
      </c>
      <c r="AD87" s="15">
        <f t="shared" si="9"/>
        <v>0.01642224238</v>
      </c>
      <c r="AE87" s="16">
        <f t="shared" si="10"/>
        <v>0.02755943653</v>
      </c>
    </row>
    <row r="88">
      <c r="A88" s="5">
        <v>45235.0</v>
      </c>
      <c r="B88" s="6">
        <v>380.8158</v>
      </c>
      <c r="C88" s="7">
        <v>45235.0</v>
      </c>
      <c r="D88" s="6">
        <v>56.39533</v>
      </c>
      <c r="E88" s="7">
        <v>45235.0</v>
      </c>
      <c r="F88" s="6">
        <v>590.75</v>
      </c>
      <c r="G88" s="7">
        <v>45235.0</v>
      </c>
      <c r="H88" s="6">
        <v>75.14062</v>
      </c>
      <c r="I88" s="7">
        <v>45235.0</v>
      </c>
      <c r="J88" s="6">
        <v>1118.581</v>
      </c>
      <c r="K88" s="7">
        <v>45235.0</v>
      </c>
      <c r="L88" s="6">
        <v>300.5854</v>
      </c>
      <c r="M88" s="7">
        <v>45235.0</v>
      </c>
      <c r="N88" s="6">
        <v>387.3617</v>
      </c>
      <c r="O88" s="7">
        <v>45235.0</v>
      </c>
      <c r="P88" s="6">
        <v>580.7515</v>
      </c>
      <c r="Q88" s="7">
        <v>45143.0</v>
      </c>
      <c r="R88" s="6">
        <v>29.13676</v>
      </c>
      <c r="S88" s="17" t="s">
        <v>92</v>
      </c>
      <c r="T88" s="6">
        <v>20.4707</v>
      </c>
      <c r="V88" s="8">
        <f t="shared" si="1"/>
        <v>-0.02376030616</v>
      </c>
      <c r="W88" s="9">
        <f t="shared" si="2"/>
        <v>-0.01361673032</v>
      </c>
      <c r="X88" s="9">
        <f t="shared" si="3"/>
        <v>-0.01227253491</v>
      </c>
      <c r="Y88" s="9">
        <f t="shared" si="4"/>
        <v>-0.0253246513</v>
      </c>
      <c r="Z88" s="9">
        <f t="shared" si="5"/>
        <v>0.03863198105</v>
      </c>
      <c r="AA88" s="9">
        <f t="shared" si="6"/>
        <v>0.004573409088</v>
      </c>
      <c r="AB88" s="9">
        <f t="shared" si="7"/>
        <v>0.0254446942</v>
      </c>
      <c r="AC88" s="9">
        <f t="shared" si="8"/>
        <v>-0.00433111236</v>
      </c>
      <c r="AD88" s="9">
        <f t="shared" si="9"/>
        <v>-0.0198961724</v>
      </c>
      <c r="AE88" s="10">
        <f t="shared" si="10"/>
        <v>0.03130181186</v>
      </c>
    </row>
    <row r="89">
      <c r="A89" s="11">
        <v>45265.0</v>
      </c>
      <c r="B89" s="12">
        <v>371.7675</v>
      </c>
      <c r="C89" s="13">
        <v>45265.0</v>
      </c>
      <c r="D89" s="12">
        <v>55.62741</v>
      </c>
      <c r="E89" s="13">
        <v>45265.0</v>
      </c>
      <c r="F89" s="12">
        <v>583.5</v>
      </c>
      <c r="G89" s="13">
        <v>45265.0</v>
      </c>
      <c r="H89" s="12">
        <v>73.23771</v>
      </c>
      <c r="I89" s="13">
        <v>45265.0</v>
      </c>
      <c r="J89" s="12">
        <v>1161.794</v>
      </c>
      <c r="K89" s="13">
        <v>45265.0</v>
      </c>
      <c r="L89" s="12">
        <v>301.9601</v>
      </c>
      <c r="M89" s="13">
        <v>45265.0</v>
      </c>
      <c r="N89" s="12">
        <v>397.218</v>
      </c>
      <c r="O89" s="13">
        <v>45265.0</v>
      </c>
      <c r="P89" s="12">
        <v>578.2362</v>
      </c>
      <c r="Q89" s="13">
        <v>45174.0</v>
      </c>
      <c r="R89" s="12">
        <v>28.55705</v>
      </c>
      <c r="S89" s="18" t="s">
        <v>94</v>
      </c>
      <c r="T89" s="12">
        <v>21.11147</v>
      </c>
      <c r="V89" s="14">
        <f t="shared" si="1"/>
        <v>-0.03756622082</v>
      </c>
      <c r="W89" s="15">
        <f t="shared" si="2"/>
        <v>0.0215487293</v>
      </c>
      <c r="X89" s="15">
        <f t="shared" si="3"/>
        <v>-0.01696658098</v>
      </c>
      <c r="Y89" s="15">
        <f t="shared" si="4"/>
        <v>-0.01332441989</v>
      </c>
      <c r="Z89" s="15">
        <f t="shared" si="5"/>
        <v>0.002084706927</v>
      </c>
      <c r="AA89" s="15">
        <f t="shared" si="6"/>
        <v>0.003577293821</v>
      </c>
      <c r="AB89" s="15">
        <f t="shared" si="7"/>
        <v>0.002689455161</v>
      </c>
      <c r="AC89" s="15">
        <f t="shared" si="8"/>
        <v>0.02408583205</v>
      </c>
      <c r="AD89" s="15">
        <f t="shared" si="9"/>
        <v>0.01099028086</v>
      </c>
      <c r="AE89" s="16">
        <f t="shared" si="10"/>
        <v>-0.02654575925</v>
      </c>
    </row>
    <row r="90">
      <c r="A90" s="17" t="s">
        <v>126</v>
      </c>
      <c r="B90" s="6">
        <v>357.8016</v>
      </c>
      <c r="C90" s="17" t="s">
        <v>127</v>
      </c>
      <c r="D90" s="6">
        <v>56.82611</v>
      </c>
      <c r="E90" s="17" t="s">
        <v>127</v>
      </c>
      <c r="F90" s="6">
        <v>573.6</v>
      </c>
      <c r="G90" s="17" t="s">
        <v>127</v>
      </c>
      <c r="H90" s="6">
        <v>72.26186</v>
      </c>
      <c r="I90" s="17" t="s">
        <v>127</v>
      </c>
      <c r="J90" s="6">
        <v>1164.216</v>
      </c>
      <c r="K90" s="17" t="s">
        <v>127</v>
      </c>
      <c r="L90" s="6">
        <v>303.0403</v>
      </c>
      <c r="M90" s="17" t="s">
        <v>127</v>
      </c>
      <c r="N90" s="6">
        <v>398.2863</v>
      </c>
      <c r="O90" s="17" t="s">
        <v>127</v>
      </c>
      <c r="P90" s="6">
        <v>592.1635</v>
      </c>
      <c r="Q90" s="7">
        <v>45204.0</v>
      </c>
      <c r="R90" s="6">
        <v>28.8709</v>
      </c>
      <c r="S90" s="17" t="s">
        <v>96</v>
      </c>
      <c r="T90" s="6">
        <v>20.55105</v>
      </c>
      <c r="V90" s="8">
        <f t="shared" si="1"/>
        <v>0.009895707565</v>
      </c>
      <c r="W90" s="9">
        <f t="shared" si="2"/>
        <v>0.005767947164</v>
      </c>
      <c r="X90" s="9">
        <f t="shared" si="3"/>
        <v>0.03443165969</v>
      </c>
      <c r="Y90" s="9">
        <f t="shared" si="4"/>
        <v>-0.01823091739</v>
      </c>
      <c r="Z90" s="9">
        <f t="shared" si="5"/>
        <v>0.006497935091</v>
      </c>
      <c r="AA90" s="9">
        <f t="shared" si="6"/>
        <v>0.06399874868</v>
      </c>
      <c r="AB90" s="9">
        <f t="shared" si="7"/>
        <v>-0.01828609219</v>
      </c>
      <c r="AC90" s="9">
        <f t="shared" si="8"/>
        <v>0.0195861447</v>
      </c>
      <c r="AD90" s="9">
        <f t="shared" si="9"/>
        <v>-0.01062834896</v>
      </c>
      <c r="AE90" s="10">
        <f t="shared" si="10"/>
        <v>0.03014201221</v>
      </c>
    </row>
    <row r="91">
      <c r="A91" s="18" t="s">
        <v>128</v>
      </c>
      <c r="B91" s="12">
        <v>361.3423</v>
      </c>
      <c r="C91" s="18" t="s">
        <v>129</v>
      </c>
      <c r="D91" s="12">
        <v>57.15388</v>
      </c>
      <c r="E91" s="18" t="s">
        <v>129</v>
      </c>
      <c r="F91" s="12">
        <v>593.35</v>
      </c>
      <c r="G91" s="18" t="s">
        <v>129</v>
      </c>
      <c r="H91" s="12">
        <v>70.94446</v>
      </c>
      <c r="I91" s="18" t="s">
        <v>129</v>
      </c>
      <c r="J91" s="12">
        <v>1171.781</v>
      </c>
      <c r="K91" s="18" t="s">
        <v>129</v>
      </c>
      <c r="L91" s="12">
        <v>322.4345</v>
      </c>
      <c r="M91" s="18" t="s">
        <v>129</v>
      </c>
      <c r="N91" s="12">
        <v>391.0032</v>
      </c>
      <c r="O91" s="18" t="s">
        <v>129</v>
      </c>
      <c r="P91" s="12">
        <v>603.7617</v>
      </c>
      <c r="Q91" s="13">
        <v>45235.0</v>
      </c>
      <c r="R91" s="12">
        <v>28.56405</v>
      </c>
      <c r="S91" s="18" t="s">
        <v>98</v>
      </c>
      <c r="T91" s="12">
        <v>21.1705</v>
      </c>
      <c r="V91" s="14">
        <f t="shared" si="1"/>
        <v>0.004898955921</v>
      </c>
      <c r="W91" s="15">
        <f t="shared" si="2"/>
        <v>-0.008028676268</v>
      </c>
      <c r="X91" s="15">
        <f t="shared" si="3"/>
        <v>-0.01668492458</v>
      </c>
      <c r="Y91" s="15">
        <f t="shared" si="4"/>
        <v>-0.004126608336</v>
      </c>
      <c r="Z91" s="15">
        <f t="shared" si="5"/>
        <v>-0.0001263034646</v>
      </c>
      <c r="AA91" s="15">
        <f t="shared" si="6"/>
        <v>-0.0222324224</v>
      </c>
      <c r="AB91" s="15">
        <f t="shared" si="7"/>
        <v>0.007947249537</v>
      </c>
      <c r="AC91" s="15">
        <f t="shared" si="8"/>
        <v>0.01026083635</v>
      </c>
      <c r="AD91" s="15">
        <f t="shared" si="9"/>
        <v>-0.008328300784</v>
      </c>
      <c r="AE91" s="16">
        <f t="shared" si="10"/>
        <v>-0.009204317328</v>
      </c>
    </row>
    <row r="92">
      <c r="A92" s="17" t="s">
        <v>130</v>
      </c>
      <c r="B92" s="6">
        <v>363.1125</v>
      </c>
      <c r="C92" s="17" t="s">
        <v>131</v>
      </c>
      <c r="D92" s="6">
        <v>56.69501</v>
      </c>
      <c r="E92" s="17" t="s">
        <v>131</v>
      </c>
      <c r="F92" s="6">
        <v>583.45</v>
      </c>
      <c r="G92" s="17" t="s">
        <v>131</v>
      </c>
      <c r="H92" s="6">
        <v>70.6517</v>
      </c>
      <c r="I92" s="17" t="s">
        <v>131</v>
      </c>
      <c r="J92" s="6">
        <v>1171.633</v>
      </c>
      <c r="K92" s="17" t="s">
        <v>131</v>
      </c>
      <c r="L92" s="6">
        <v>315.266</v>
      </c>
      <c r="M92" s="17" t="s">
        <v>131</v>
      </c>
      <c r="N92" s="6">
        <v>394.1106</v>
      </c>
      <c r="O92" s="17" t="s">
        <v>131</v>
      </c>
      <c r="P92" s="6">
        <v>609.9568</v>
      </c>
      <c r="Q92" s="7">
        <v>45265.0</v>
      </c>
      <c r="R92" s="6">
        <v>28.32616</v>
      </c>
      <c r="S92" s="7">
        <v>44930.0</v>
      </c>
      <c r="T92" s="6">
        <v>20.97564</v>
      </c>
      <c r="V92" s="8">
        <f t="shared" si="1"/>
        <v>0</v>
      </c>
      <c r="W92" s="9">
        <f t="shared" si="2"/>
        <v>-0.02494240675</v>
      </c>
      <c r="X92" s="9">
        <f t="shared" si="3"/>
        <v>0.01756791499</v>
      </c>
      <c r="Y92" s="9">
        <f t="shared" si="4"/>
        <v>-0.000690570786</v>
      </c>
      <c r="Z92" s="9">
        <f t="shared" si="5"/>
        <v>-0.01650004737</v>
      </c>
      <c r="AA92" s="9">
        <f t="shared" si="6"/>
        <v>-0.006385401534</v>
      </c>
      <c r="AB92" s="9">
        <f t="shared" si="7"/>
        <v>-0.008993414539</v>
      </c>
      <c r="AC92" s="9">
        <f t="shared" si="8"/>
        <v>-0.08003058577</v>
      </c>
      <c r="AD92" s="9">
        <f t="shared" si="9"/>
        <v>0.02163018214</v>
      </c>
      <c r="AE92" s="10">
        <f t="shared" si="10"/>
        <v>-0.02091283031</v>
      </c>
    </row>
    <row r="93">
      <c r="A93" s="18" t="s">
        <v>132</v>
      </c>
      <c r="B93" s="12">
        <v>363.1125</v>
      </c>
      <c r="C93" s="18" t="s">
        <v>133</v>
      </c>
      <c r="D93" s="12">
        <v>55.2809</v>
      </c>
      <c r="E93" s="18" t="s">
        <v>133</v>
      </c>
      <c r="F93" s="12">
        <v>593.7</v>
      </c>
      <c r="G93" s="18" t="s">
        <v>133</v>
      </c>
      <c r="H93" s="12">
        <v>70.60291</v>
      </c>
      <c r="I93" s="18" t="s">
        <v>133</v>
      </c>
      <c r="J93" s="12">
        <v>1152.301</v>
      </c>
      <c r="K93" s="18" t="s">
        <v>133</v>
      </c>
      <c r="L93" s="12">
        <v>313.2529</v>
      </c>
      <c r="M93" s="18" t="s">
        <v>133</v>
      </c>
      <c r="N93" s="12">
        <v>390.5662</v>
      </c>
      <c r="O93" s="18" t="s">
        <v>133</v>
      </c>
      <c r="P93" s="12">
        <v>561.1416</v>
      </c>
      <c r="Q93" s="18" t="s">
        <v>127</v>
      </c>
      <c r="R93" s="12">
        <v>28.93886</v>
      </c>
      <c r="S93" s="13">
        <v>44961.0</v>
      </c>
      <c r="T93" s="12">
        <v>20.53698</v>
      </c>
      <c r="V93" s="14">
        <f t="shared" si="1"/>
        <v>-0.006635684533</v>
      </c>
      <c r="W93" s="15">
        <f t="shared" si="2"/>
        <v>0.008978688842</v>
      </c>
      <c r="X93" s="15">
        <f t="shared" si="3"/>
        <v>-0.01221155466</v>
      </c>
      <c r="Y93" s="15">
        <f t="shared" si="4"/>
        <v>0.009675096961</v>
      </c>
      <c r="Z93" s="15">
        <f t="shared" si="5"/>
        <v>0.02304085478</v>
      </c>
      <c r="AA93" s="15">
        <f t="shared" si="6"/>
        <v>0.04905972139</v>
      </c>
      <c r="AB93" s="15">
        <f t="shared" si="7"/>
        <v>0.002735003695</v>
      </c>
      <c r="AC93" s="15">
        <f t="shared" si="8"/>
        <v>-0.01950701926</v>
      </c>
      <c r="AD93" s="15">
        <f t="shared" si="9"/>
        <v>0.008980312286</v>
      </c>
      <c r="AE93" s="16">
        <f t="shared" si="10"/>
        <v>-0.00457370071</v>
      </c>
    </row>
    <row r="94">
      <c r="A94" s="17" t="s">
        <v>134</v>
      </c>
      <c r="B94" s="6">
        <v>360.703</v>
      </c>
      <c r="C94" s="17" t="s">
        <v>135</v>
      </c>
      <c r="D94" s="6">
        <v>55.77725</v>
      </c>
      <c r="E94" s="17" t="s">
        <v>135</v>
      </c>
      <c r="F94" s="6">
        <v>586.45</v>
      </c>
      <c r="G94" s="17" t="s">
        <v>135</v>
      </c>
      <c r="H94" s="6">
        <v>71.286</v>
      </c>
      <c r="I94" s="17" t="s">
        <v>135</v>
      </c>
      <c r="J94" s="6">
        <v>1178.851</v>
      </c>
      <c r="K94" s="17" t="s">
        <v>135</v>
      </c>
      <c r="L94" s="6">
        <v>328.621</v>
      </c>
      <c r="M94" s="17" t="s">
        <v>135</v>
      </c>
      <c r="N94" s="6">
        <v>391.6344</v>
      </c>
      <c r="O94" s="17" t="s">
        <v>135</v>
      </c>
      <c r="P94" s="6">
        <v>550.1954</v>
      </c>
      <c r="Q94" s="17" t="s">
        <v>129</v>
      </c>
      <c r="R94" s="6">
        <v>29.19874</v>
      </c>
      <c r="S94" s="7">
        <v>44989.0</v>
      </c>
      <c r="T94" s="6">
        <v>20.44305</v>
      </c>
      <c r="V94" s="8">
        <f t="shared" si="1"/>
        <v>0.006134964223</v>
      </c>
      <c r="W94" s="9">
        <f t="shared" si="2"/>
        <v>0.01057743076</v>
      </c>
      <c r="X94" s="9">
        <f t="shared" si="3"/>
        <v>0.001278881405</v>
      </c>
      <c r="Y94" s="9">
        <f t="shared" si="4"/>
        <v>0.03353884353</v>
      </c>
      <c r="Z94" s="9">
        <f t="shared" si="5"/>
        <v>0.0431996919</v>
      </c>
      <c r="AA94" s="9">
        <f t="shared" si="6"/>
        <v>0.01628562995</v>
      </c>
      <c r="AB94" s="9">
        <f t="shared" si="7"/>
        <v>0.002231673214</v>
      </c>
      <c r="AC94" s="9">
        <f t="shared" si="8"/>
        <v>0.0161700734</v>
      </c>
      <c r="AD94" s="9">
        <f t="shared" si="9"/>
        <v>0.03303327472</v>
      </c>
      <c r="AE94" s="10">
        <f t="shared" si="10"/>
        <v>0.02355666107</v>
      </c>
    </row>
    <row r="95">
      <c r="A95" s="18" t="s">
        <v>136</v>
      </c>
      <c r="B95" s="12">
        <v>362.9159</v>
      </c>
      <c r="C95" s="18" t="s">
        <v>137</v>
      </c>
      <c r="D95" s="12">
        <v>56.36723</v>
      </c>
      <c r="E95" s="18" t="s">
        <v>137</v>
      </c>
      <c r="F95" s="12">
        <v>587.2</v>
      </c>
      <c r="G95" s="18" t="s">
        <v>137</v>
      </c>
      <c r="H95" s="12">
        <v>73.67685</v>
      </c>
      <c r="I95" s="18" t="s">
        <v>137</v>
      </c>
      <c r="J95" s="12">
        <v>1229.777</v>
      </c>
      <c r="K95" s="18" t="s">
        <v>137</v>
      </c>
      <c r="L95" s="12">
        <v>333.9728</v>
      </c>
      <c r="M95" s="18" t="s">
        <v>137</v>
      </c>
      <c r="N95" s="12">
        <v>392.5084</v>
      </c>
      <c r="O95" s="18" t="s">
        <v>137</v>
      </c>
      <c r="P95" s="12">
        <v>559.0921</v>
      </c>
      <c r="Q95" s="18" t="s">
        <v>131</v>
      </c>
      <c r="R95" s="12">
        <v>30.16327</v>
      </c>
      <c r="S95" s="13">
        <v>45020.0</v>
      </c>
      <c r="T95" s="12">
        <v>20.92462</v>
      </c>
      <c r="V95" s="14">
        <f t="shared" si="1"/>
        <v>0.01233040492</v>
      </c>
      <c r="W95" s="15">
        <f t="shared" si="2"/>
        <v>0.003655137923</v>
      </c>
      <c r="X95" s="15">
        <f t="shared" si="3"/>
        <v>0.01260217984</v>
      </c>
      <c r="Y95" s="15">
        <f t="shared" si="4"/>
        <v>0.002648864603</v>
      </c>
      <c r="Z95" s="15">
        <f t="shared" si="5"/>
        <v>0.01531741121</v>
      </c>
      <c r="AA95" s="15">
        <f t="shared" si="6"/>
        <v>-0.01573062237</v>
      </c>
      <c r="AB95" s="15">
        <f t="shared" si="7"/>
        <v>0.02783278014</v>
      </c>
      <c r="AC95" s="15">
        <f t="shared" si="8"/>
        <v>-0.005498557393</v>
      </c>
      <c r="AD95" s="15">
        <f t="shared" si="9"/>
        <v>0.04970482312</v>
      </c>
      <c r="AE95" s="16">
        <f t="shared" si="10"/>
        <v>0.001978052648</v>
      </c>
    </row>
    <row r="96">
      <c r="A96" s="17" t="s">
        <v>138</v>
      </c>
      <c r="B96" s="6">
        <v>367.3908</v>
      </c>
      <c r="C96" s="17" t="s">
        <v>139</v>
      </c>
      <c r="D96" s="6">
        <v>56.57326</v>
      </c>
      <c r="E96" s="17" t="s">
        <v>139</v>
      </c>
      <c r="F96" s="6">
        <v>594.6</v>
      </c>
      <c r="G96" s="17" t="s">
        <v>139</v>
      </c>
      <c r="H96" s="6">
        <v>73.87201</v>
      </c>
      <c r="I96" s="17" t="s">
        <v>139</v>
      </c>
      <c r="J96" s="6">
        <v>1248.614</v>
      </c>
      <c r="K96" s="17" t="s">
        <v>139</v>
      </c>
      <c r="L96" s="6">
        <v>328.7192</v>
      </c>
      <c r="M96" s="17" t="s">
        <v>139</v>
      </c>
      <c r="N96" s="6">
        <v>403.433</v>
      </c>
      <c r="O96" s="17" t="s">
        <v>139</v>
      </c>
      <c r="P96" s="6">
        <v>556.0179</v>
      </c>
      <c r="Q96" s="17" t="s">
        <v>133</v>
      </c>
      <c r="R96" s="6">
        <v>31.66253</v>
      </c>
      <c r="S96" s="7">
        <v>45050.0</v>
      </c>
      <c r="T96" s="6">
        <v>20.96601</v>
      </c>
      <c r="V96" s="8">
        <f t="shared" si="1"/>
        <v>-0.02074684505</v>
      </c>
      <c r="W96" s="9">
        <f t="shared" si="2"/>
        <v>-0.00811125256</v>
      </c>
      <c r="X96" s="9">
        <f t="shared" si="3"/>
        <v>-0.01513622603</v>
      </c>
      <c r="Y96" s="9">
        <f t="shared" si="4"/>
        <v>-0.02311741619</v>
      </c>
      <c r="Z96" s="9">
        <f t="shared" si="5"/>
        <v>0.001386337171</v>
      </c>
      <c r="AA96" s="9">
        <f t="shared" si="6"/>
        <v>-0.01180004089</v>
      </c>
      <c r="AB96" s="9">
        <f t="shared" si="7"/>
        <v>-0.008304476828</v>
      </c>
      <c r="AC96" s="9">
        <f t="shared" si="8"/>
        <v>-0.0004190512572</v>
      </c>
      <c r="AD96" s="9">
        <f t="shared" si="9"/>
        <v>-0.01306875982</v>
      </c>
      <c r="AE96" s="10">
        <f t="shared" si="10"/>
        <v>-0.01697414053</v>
      </c>
    </row>
    <row r="97">
      <c r="A97" s="18" t="s">
        <v>140</v>
      </c>
      <c r="B97" s="12">
        <v>359.7686</v>
      </c>
      <c r="C97" s="18" t="s">
        <v>141</v>
      </c>
      <c r="D97" s="12">
        <v>56.11438</v>
      </c>
      <c r="E97" s="18" t="s">
        <v>141</v>
      </c>
      <c r="F97" s="12">
        <v>585.6</v>
      </c>
      <c r="G97" s="18" t="s">
        <v>141</v>
      </c>
      <c r="H97" s="12">
        <v>72.16428</v>
      </c>
      <c r="I97" s="18" t="s">
        <v>141</v>
      </c>
      <c r="J97" s="12">
        <v>1250.345</v>
      </c>
      <c r="K97" s="18" t="s">
        <v>141</v>
      </c>
      <c r="L97" s="12">
        <v>324.8403</v>
      </c>
      <c r="M97" s="18" t="s">
        <v>141</v>
      </c>
      <c r="N97" s="12">
        <v>400.0827</v>
      </c>
      <c r="O97" s="18" t="s">
        <v>141</v>
      </c>
      <c r="P97" s="12">
        <v>555.7849</v>
      </c>
      <c r="Q97" s="18" t="s">
        <v>135</v>
      </c>
      <c r="R97" s="12">
        <v>31.24874</v>
      </c>
      <c r="S97" s="13">
        <v>45081.0</v>
      </c>
      <c r="T97" s="12">
        <v>20.61013</v>
      </c>
      <c r="V97" s="14">
        <f t="shared" si="1"/>
        <v>-0.01681219539</v>
      </c>
      <c r="W97" s="15">
        <f t="shared" si="2"/>
        <v>0.0001668021637</v>
      </c>
      <c r="X97" s="15">
        <f t="shared" si="3"/>
        <v>-0.003159153005</v>
      </c>
      <c r="Y97" s="15">
        <f t="shared" si="4"/>
        <v>0.06152794707</v>
      </c>
      <c r="Z97" s="15">
        <f t="shared" si="5"/>
        <v>-0.01036034055</v>
      </c>
      <c r="AA97" s="15">
        <f t="shared" si="6"/>
        <v>0.01390591007</v>
      </c>
      <c r="AB97" s="15">
        <f t="shared" si="7"/>
        <v>0.009102118137</v>
      </c>
      <c r="AC97" s="15">
        <f t="shared" si="8"/>
        <v>0.0119008271</v>
      </c>
      <c r="AD97" s="15">
        <f t="shared" si="9"/>
        <v>-0.002814833494</v>
      </c>
      <c r="AE97" s="16">
        <f t="shared" si="10"/>
        <v>-0.006801994941</v>
      </c>
    </row>
    <row r="98">
      <c r="A98" s="17" t="s">
        <v>142</v>
      </c>
      <c r="B98" s="6">
        <v>353.7201</v>
      </c>
      <c r="C98" s="17" t="s">
        <v>143</v>
      </c>
      <c r="D98" s="6">
        <v>56.12374</v>
      </c>
      <c r="E98" s="17" t="s">
        <v>143</v>
      </c>
      <c r="F98" s="6">
        <v>583.75</v>
      </c>
      <c r="G98" s="17" t="s">
        <v>143</v>
      </c>
      <c r="H98" s="6">
        <v>76.6044</v>
      </c>
      <c r="I98" s="17" t="s">
        <v>143</v>
      </c>
      <c r="J98" s="6">
        <v>1237.391</v>
      </c>
      <c r="K98" s="17" t="s">
        <v>143</v>
      </c>
      <c r="L98" s="6">
        <v>329.3575</v>
      </c>
      <c r="M98" s="17" t="s">
        <v>143</v>
      </c>
      <c r="N98" s="6">
        <v>403.7243</v>
      </c>
      <c r="O98" s="17" t="s">
        <v>143</v>
      </c>
      <c r="P98" s="6">
        <v>562.3992</v>
      </c>
      <c r="Q98" s="17" t="s">
        <v>137</v>
      </c>
      <c r="R98" s="6">
        <v>31.16078</v>
      </c>
      <c r="S98" s="7">
        <v>45111.0</v>
      </c>
      <c r="T98" s="6">
        <v>20.46994</v>
      </c>
      <c r="V98" s="8">
        <f t="shared" si="1"/>
        <v>0.02683138448</v>
      </c>
      <c r="W98" s="9">
        <f t="shared" si="2"/>
        <v>0.02352747696</v>
      </c>
      <c r="X98" s="9">
        <f t="shared" si="3"/>
        <v>-0.08376873662</v>
      </c>
      <c r="Y98" s="9">
        <f t="shared" si="4"/>
        <v>0.05159233673</v>
      </c>
      <c r="Z98" s="9">
        <f t="shared" si="5"/>
        <v>0.001958152274</v>
      </c>
      <c r="AA98" s="9">
        <f t="shared" si="6"/>
        <v>0.01222440661</v>
      </c>
      <c r="AB98" s="9">
        <f t="shared" si="7"/>
        <v>0.001082174147</v>
      </c>
      <c r="AC98" s="9">
        <f t="shared" si="8"/>
        <v>-0.01664724985</v>
      </c>
      <c r="AD98" s="9">
        <f t="shared" si="9"/>
        <v>-0.01565300997</v>
      </c>
      <c r="AE98" s="10">
        <f t="shared" si="10"/>
        <v>-0.02117690623</v>
      </c>
    </row>
    <row r="99">
      <c r="A99" s="18" t="s">
        <v>144</v>
      </c>
      <c r="B99" s="12">
        <v>363.2109</v>
      </c>
      <c r="C99" s="18" t="s">
        <v>145</v>
      </c>
      <c r="D99" s="12">
        <v>57.44419</v>
      </c>
      <c r="E99" s="18" t="s">
        <v>145</v>
      </c>
      <c r="F99" s="12">
        <v>534.85</v>
      </c>
      <c r="G99" s="18" t="s">
        <v>145</v>
      </c>
      <c r="H99" s="12">
        <v>80.5566</v>
      </c>
      <c r="I99" s="18" t="s">
        <v>145</v>
      </c>
      <c r="J99" s="12">
        <v>1239.814</v>
      </c>
      <c r="K99" s="18" t="s">
        <v>145</v>
      </c>
      <c r="L99" s="12">
        <v>333.3837</v>
      </c>
      <c r="M99" s="18" t="s">
        <v>145</v>
      </c>
      <c r="N99" s="12">
        <v>404.1612</v>
      </c>
      <c r="O99" s="18" t="s">
        <v>145</v>
      </c>
      <c r="P99" s="12">
        <v>553.0368</v>
      </c>
      <c r="Q99" s="18" t="s">
        <v>139</v>
      </c>
      <c r="R99" s="12">
        <v>30.67302</v>
      </c>
      <c r="S99" s="13">
        <v>45142.0</v>
      </c>
      <c r="T99" s="12">
        <v>20.03645</v>
      </c>
      <c r="V99" s="14">
        <f t="shared" si="1"/>
        <v>-0.02883834158</v>
      </c>
      <c r="W99" s="15">
        <f t="shared" si="2"/>
        <v>0.001304222411</v>
      </c>
      <c r="X99" s="15">
        <f t="shared" si="3"/>
        <v>0.00822660559</v>
      </c>
      <c r="Y99" s="15">
        <f t="shared" si="4"/>
        <v>-0.005451198288</v>
      </c>
      <c r="Z99" s="15">
        <f t="shared" si="5"/>
        <v>0.01726710619</v>
      </c>
      <c r="AA99" s="15">
        <f t="shared" si="6"/>
        <v>0.0001469777917</v>
      </c>
      <c r="AB99" s="15">
        <f t="shared" si="7"/>
        <v>0.008529764856</v>
      </c>
      <c r="AC99" s="15">
        <f t="shared" si="8"/>
        <v>0.007327541314</v>
      </c>
      <c r="AD99" s="15">
        <f t="shared" si="9"/>
        <v>-0.004888009071</v>
      </c>
      <c r="AE99" s="16">
        <f t="shared" si="10"/>
        <v>0.0131270759</v>
      </c>
    </row>
    <row r="100">
      <c r="A100" s="17" t="s">
        <v>146</v>
      </c>
      <c r="B100" s="6">
        <v>352.7365</v>
      </c>
      <c r="C100" s="17" t="s">
        <v>147</v>
      </c>
      <c r="D100" s="6">
        <v>57.51911</v>
      </c>
      <c r="E100" s="17" t="s">
        <v>147</v>
      </c>
      <c r="F100" s="6">
        <v>539.25</v>
      </c>
      <c r="G100" s="17" t="s">
        <v>147</v>
      </c>
      <c r="H100" s="6">
        <v>80.11747</v>
      </c>
      <c r="I100" s="17" t="s">
        <v>147</v>
      </c>
      <c r="J100" s="6">
        <v>1261.222</v>
      </c>
      <c r="K100" s="17" t="s">
        <v>147</v>
      </c>
      <c r="L100" s="6">
        <v>333.4327</v>
      </c>
      <c r="M100" s="17" t="s">
        <v>147</v>
      </c>
      <c r="N100" s="6">
        <v>407.6086</v>
      </c>
      <c r="O100" s="17" t="s">
        <v>147</v>
      </c>
      <c r="P100" s="6">
        <v>557.0892</v>
      </c>
      <c r="Q100" s="17" t="s">
        <v>141</v>
      </c>
      <c r="R100" s="6">
        <v>30.52309</v>
      </c>
      <c r="S100" s="7">
        <v>45173.0</v>
      </c>
      <c r="T100" s="6">
        <v>20.29947</v>
      </c>
      <c r="V100" s="8">
        <f t="shared" si="1"/>
        <v>-0.04558757033</v>
      </c>
      <c r="W100" s="9">
        <f t="shared" si="2"/>
        <v>0.001953959302</v>
      </c>
      <c r="X100" s="9">
        <f t="shared" si="3"/>
        <v>0.009643022717</v>
      </c>
      <c r="Y100" s="9">
        <f t="shared" si="4"/>
        <v>0.0231425181</v>
      </c>
      <c r="Z100" s="9">
        <f t="shared" si="5"/>
        <v>0.003802661229</v>
      </c>
      <c r="AA100" s="9">
        <f t="shared" si="6"/>
        <v>-0.008393297958</v>
      </c>
      <c r="AB100" s="9">
        <f t="shared" si="7"/>
        <v>-0.001191338946</v>
      </c>
      <c r="AC100" s="9">
        <f t="shared" si="8"/>
        <v>-0.00418065904</v>
      </c>
      <c r="AD100" s="9">
        <f t="shared" si="9"/>
        <v>0.2436964934</v>
      </c>
      <c r="AE100" s="10">
        <f t="shared" si="10"/>
        <v>0.02871454279</v>
      </c>
    </row>
    <row r="101">
      <c r="A101" s="11">
        <v>44932.0</v>
      </c>
      <c r="B101" s="12">
        <v>336.6561</v>
      </c>
      <c r="C101" s="18" t="s">
        <v>148</v>
      </c>
      <c r="D101" s="12">
        <v>57.6315</v>
      </c>
      <c r="E101" s="18" t="s">
        <v>148</v>
      </c>
      <c r="F101" s="12">
        <v>544.45</v>
      </c>
      <c r="G101" s="18" t="s">
        <v>148</v>
      </c>
      <c r="H101" s="12">
        <v>81.97159</v>
      </c>
      <c r="I101" s="18" t="s">
        <v>148</v>
      </c>
      <c r="J101" s="12">
        <v>1266.018</v>
      </c>
      <c r="K101" s="18" t="s">
        <v>148</v>
      </c>
      <c r="L101" s="12">
        <v>330.6341</v>
      </c>
      <c r="M101" s="18" t="s">
        <v>148</v>
      </c>
      <c r="N101" s="12">
        <v>407.123</v>
      </c>
      <c r="O101" s="18" t="s">
        <v>148</v>
      </c>
      <c r="P101" s="12">
        <v>554.7602</v>
      </c>
      <c r="Q101" s="18" t="s">
        <v>143</v>
      </c>
      <c r="R101" s="12">
        <v>37.96146</v>
      </c>
      <c r="S101" s="13">
        <v>45203.0</v>
      </c>
      <c r="T101" s="12">
        <v>20.88236</v>
      </c>
      <c r="V101" s="14">
        <f t="shared" si="1"/>
        <v>-0.02585457385</v>
      </c>
      <c r="W101" s="15">
        <f t="shared" si="2"/>
        <v>0.006499570547</v>
      </c>
      <c r="X101" s="15">
        <f t="shared" si="3"/>
        <v>-0.01092845991</v>
      </c>
      <c r="Y101" s="15">
        <f t="shared" si="4"/>
        <v>-0.03154775941</v>
      </c>
      <c r="Z101" s="15">
        <f t="shared" si="5"/>
        <v>-0.002030776814</v>
      </c>
      <c r="AA101" s="15">
        <f t="shared" si="6"/>
        <v>0.02019604149</v>
      </c>
      <c r="AB101" s="15">
        <f t="shared" si="7"/>
        <v>-0.001788894265</v>
      </c>
      <c r="AC101" s="15">
        <f t="shared" si="8"/>
        <v>-0.01183880891</v>
      </c>
      <c r="AD101" s="15">
        <f t="shared" si="9"/>
        <v>0.02543448013</v>
      </c>
      <c r="AE101" s="16">
        <f t="shared" si="10"/>
        <v>0.1023097964</v>
      </c>
    </row>
    <row r="102">
      <c r="A102" s="5">
        <v>44963.0</v>
      </c>
      <c r="B102" s="6">
        <v>327.952</v>
      </c>
      <c r="C102" s="17" t="s">
        <v>149</v>
      </c>
      <c r="D102" s="6">
        <v>58.00608</v>
      </c>
      <c r="E102" s="17" t="s">
        <v>149</v>
      </c>
      <c r="F102" s="6">
        <v>538.5</v>
      </c>
      <c r="G102" s="17" t="s">
        <v>149</v>
      </c>
      <c r="H102" s="6">
        <v>79.38557</v>
      </c>
      <c r="I102" s="17" t="s">
        <v>149</v>
      </c>
      <c r="J102" s="6">
        <v>1263.447</v>
      </c>
      <c r="K102" s="17" t="s">
        <v>149</v>
      </c>
      <c r="L102" s="6">
        <v>337.3116</v>
      </c>
      <c r="M102" s="17" t="s">
        <v>149</v>
      </c>
      <c r="N102" s="6">
        <v>406.3947</v>
      </c>
      <c r="O102" s="17" t="s">
        <v>149</v>
      </c>
      <c r="P102" s="6">
        <v>548.1925</v>
      </c>
      <c r="Q102" s="17" t="s">
        <v>145</v>
      </c>
      <c r="R102" s="6">
        <v>38.92699</v>
      </c>
      <c r="S102" s="7">
        <v>45234.0</v>
      </c>
      <c r="T102" s="6">
        <v>23.01883</v>
      </c>
      <c r="V102" s="8">
        <f t="shared" si="1"/>
        <v>-0.04678337074</v>
      </c>
      <c r="W102" s="9">
        <f t="shared" si="2"/>
        <v>-0.0009685191621</v>
      </c>
      <c r="X102" s="9">
        <f t="shared" si="3"/>
        <v>-0.007056638812</v>
      </c>
      <c r="Y102" s="9">
        <f t="shared" si="4"/>
        <v>-0.004302293225</v>
      </c>
      <c r="Z102" s="9">
        <f t="shared" si="5"/>
        <v>-0.006495721625</v>
      </c>
      <c r="AA102" s="9">
        <f t="shared" si="6"/>
        <v>0.001018939165</v>
      </c>
      <c r="AB102" s="9">
        <f t="shared" si="7"/>
        <v>0.003345270005</v>
      </c>
      <c r="AC102" s="9">
        <f t="shared" si="8"/>
        <v>-0.009091696804</v>
      </c>
      <c r="AD102" s="9">
        <f t="shared" si="9"/>
        <v>0.02991317849</v>
      </c>
      <c r="AE102" s="10">
        <f t="shared" si="10"/>
        <v>0.0419864954</v>
      </c>
    </row>
    <row r="103">
      <c r="A103" s="11">
        <v>45052.0</v>
      </c>
      <c r="B103" s="12">
        <v>312.6093</v>
      </c>
      <c r="C103" s="13">
        <v>44932.0</v>
      </c>
      <c r="D103" s="12">
        <v>57.9499</v>
      </c>
      <c r="E103" s="13">
        <v>44932.0</v>
      </c>
      <c r="F103" s="12">
        <v>534.7</v>
      </c>
      <c r="G103" s="13">
        <v>44932.0</v>
      </c>
      <c r="H103" s="12">
        <v>79.04403</v>
      </c>
      <c r="I103" s="13">
        <v>44932.0</v>
      </c>
      <c r="J103" s="12">
        <v>1255.24</v>
      </c>
      <c r="K103" s="13">
        <v>44932.0</v>
      </c>
      <c r="L103" s="12">
        <v>337.6553</v>
      </c>
      <c r="M103" s="13">
        <v>44932.0</v>
      </c>
      <c r="N103" s="12">
        <v>407.7542</v>
      </c>
      <c r="O103" s="13">
        <v>44932.0</v>
      </c>
      <c r="P103" s="12">
        <v>543.2085</v>
      </c>
      <c r="Q103" s="18" t="s">
        <v>148</v>
      </c>
      <c r="R103" s="12">
        <v>40.09142</v>
      </c>
      <c r="S103" s="13">
        <v>45264.0</v>
      </c>
      <c r="T103" s="12">
        <v>23.98531</v>
      </c>
      <c r="V103" s="14">
        <f t="shared" si="1"/>
        <v>0.09076601368</v>
      </c>
      <c r="W103" s="15">
        <f t="shared" si="2"/>
        <v>0.01405938578</v>
      </c>
      <c r="X103" s="15">
        <f t="shared" si="3"/>
        <v>0.004582008603</v>
      </c>
      <c r="Y103" s="15">
        <f t="shared" si="4"/>
        <v>0.01172827347</v>
      </c>
      <c r="Z103" s="15">
        <f t="shared" si="5"/>
        <v>-0.003899652656</v>
      </c>
      <c r="AA103" s="15">
        <f t="shared" si="6"/>
        <v>0.01148745481</v>
      </c>
      <c r="AB103" s="15">
        <f t="shared" si="7"/>
        <v>-0.001905069279</v>
      </c>
      <c r="AC103" s="15">
        <f t="shared" si="8"/>
        <v>0.003858739324</v>
      </c>
      <c r="AD103" s="15">
        <f t="shared" si="9"/>
        <v>-0.05676750786</v>
      </c>
      <c r="AE103" s="16">
        <f t="shared" si="10"/>
        <v>0.01863640703</v>
      </c>
    </row>
    <row r="104">
      <c r="A104" s="5">
        <v>45083.0</v>
      </c>
      <c r="B104" s="6">
        <v>340.9836</v>
      </c>
      <c r="C104" s="7">
        <v>44963.0</v>
      </c>
      <c r="D104" s="6">
        <v>58.76464</v>
      </c>
      <c r="E104" s="7">
        <v>44963.0</v>
      </c>
      <c r="F104" s="6">
        <v>537.15</v>
      </c>
      <c r="G104" s="7">
        <v>44963.0</v>
      </c>
      <c r="H104" s="6">
        <v>79.97108</v>
      </c>
      <c r="I104" s="7">
        <v>44963.0</v>
      </c>
      <c r="J104" s="6">
        <v>1250.345</v>
      </c>
      <c r="K104" s="7">
        <v>44963.0</v>
      </c>
      <c r="L104" s="6">
        <v>341.5341</v>
      </c>
      <c r="M104" s="7">
        <v>44963.0</v>
      </c>
      <c r="N104" s="6">
        <v>406.9774</v>
      </c>
      <c r="O104" s="7">
        <v>44963.0</v>
      </c>
      <c r="P104" s="6">
        <v>545.3046</v>
      </c>
      <c r="Q104" s="17" t="s">
        <v>149</v>
      </c>
      <c r="R104" s="6">
        <v>37.81553</v>
      </c>
      <c r="S104" s="17" t="s">
        <v>100</v>
      </c>
      <c r="T104" s="6">
        <v>24.43231</v>
      </c>
      <c r="V104" s="8">
        <f t="shared" si="1"/>
        <v>-0.009662634801</v>
      </c>
      <c r="W104" s="9">
        <f t="shared" si="2"/>
        <v>-0.005577673921</v>
      </c>
      <c r="X104" s="9">
        <f t="shared" si="3"/>
        <v>0.005957367588</v>
      </c>
      <c r="Y104" s="9">
        <f t="shared" si="4"/>
        <v>0.08968904759</v>
      </c>
      <c r="Z104" s="9">
        <f t="shared" si="5"/>
        <v>-0.003954108666</v>
      </c>
      <c r="AA104" s="9">
        <f t="shared" si="6"/>
        <v>-0.003881603623</v>
      </c>
      <c r="AB104" s="9">
        <f t="shared" si="7"/>
        <v>0.005845779151</v>
      </c>
      <c r="AC104" s="9">
        <f t="shared" si="8"/>
        <v>-0.004100093782</v>
      </c>
      <c r="AD104" s="9">
        <f t="shared" si="9"/>
        <v>0.0511707756</v>
      </c>
      <c r="AE104" s="10">
        <f t="shared" si="10"/>
        <v>0.01393278</v>
      </c>
    </row>
    <row r="105">
      <c r="A105" s="11">
        <v>45113.0</v>
      </c>
      <c r="B105" s="12">
        <v>337.6888</v>
      </c>
      <c r="C105" s="13">
        <v>45052.0</v>
      </c>
      <c r="D105" s="12">
        <v>58.43687</v>
      </c>
      <c r="E105" s="13">
        <v>45052.0</v>
      </c>
      <c r="F105" s="12">
        <v>540.35</v>
      </c>
      <c r="G105" s="13">
        <v>45052.0</v>
      </c>
      <c r="H105" s="12">
        <v>87.14361</v>
      </c>
      <c r="I105" s="13">
        <v>45052.0</v>
      </c>
      <c r="J105" s="12">
        <v>1245.401</v>
      </c>
      <c r="K105" s="13">
        <v>45052.0</v>
      </c>
      <c r="L105" s="12">
        <v>340.2084</v>
      </c>
      <c r="M105" s="13">
        <v>45052.0</v>
      </c>
      <c r="N105" s="12">
        <v>409.3565</v>
      </c>
      <c r="O105" s="13">
        <v>45052.0</v>
      </c>
      <c r="P105" s="12">
        <v>543.0688</v>
      </c>
      <c r="Q105" s="13">
        <v>44932.0</v>
      </c>
      <c r="R105" s="12">
        <v>39.75058</v>
      </c>
      <c r="S105" s="18" t="s">
        <v>105</v>
      </c>
      <c r="T105" s="12">
        <v>24.77272</v>
      </c>
      <c r="V105" s="14">
        <f t="shared" si="1"/>
        <v>0.0001456962742</v>
      </c>
      <c r="W105" s="15">
        <f t="shared" si="2"/>
        <v>-0.0008012064986</v>
      </c>
      <c r="X105" s="15">
        <f t="shared" si="3"/>
        <v>-0.001573054502</v>
      </c>
      <c r="Y105" s="15">
        <f t="shared" si="4"/>
        <v>-0.02351635421</v>
      </c>
      <c r="Z105" s="15">
        <f t="shared" si="5"/>
        <v>-0.01306165645</v>
      </c>
      <c r="AA105" s="15">
        <f t="shared" si="6"/>
        <v>-0.008370457637</v>
      </c>
      <c r="AB105" s="15">
        <f t="shared" si="7"/>
        <v>-0.007353736902</v>
      </c>
      <c r="AC105" s="15">
        <f t="shared" si="8"/>
        <v>0.002830396443</v>
      </c>
      <c r="AD105" s="15">
        <f t="shared" si="9"/>
        <v>-0.01113895697</v>
      </c>
      <c r="AE105" s="16">
        <f t="shared" si="10"/>
        <v>-0.02798804491</v>
      </c>
    </row>
    <row r="106">
      <c r="A106" s="5">
        <v>45144.0</v>
      </c>
      <c r="B106" s="6">
        <v>337.738</v>
      </c>
      <c r="C106" s="7">
        <v>45083.0</v>
      </c>
      <c r="D106" s="6">
        <v>58.39005</v>
      </c>
      <c r="E106" s="7">
        <v>45083.0</v>
      </c>
      <c r="F106" s="6">
        <v>539.5</v>
      </c>
      <c r="G106" s="7">
        <v>45083.0</v>
      </c>
      <c r="H106" s="6">
        <v>85.09431</v>
      </c>
      <c r="I106" s="7">
        <v>45083.0</v>
      </c>
      <c r="J106" s="6">
        <v>1229.134</v>
      </c>
      <c r="K106" s="7">
        <v>45083.0</v>
      </c>
      <c r="L106" s="6">
        <v>337.3607</v>
      </c>
      <c r="M106" s="7">
        <v>45083.0</v>
      </c>
      <c r="N106" s="6">
        <v>406.3462</v>
      </c>
      <c r="O106" s="7">
        <v>45083.0</v>
      </c>
      <c r="P106" s="6">
        <v>544.6059</v>
      </c>
      <c r="Q106" s="7">
        <v>44963.0</v>
      </c>
      <c r="R106" s="6">
        <v>39.3078</v>
      </c>
      <c r="S106" s="17" t="s">
        <v>150</v>
      </c>
      <c r="T106" s="6">
        <v>24.07938</v>
      </c>
      <c r="V106" s="8">
        <f t="shared" si="1"/>
        <v>0.001019133174</v>
      </c>
      <c r="W106" s="9">
        <f t="shared" si="2"/>
        <v>0.0104248926</v>
      </c>
      <c r="X106" s="9">
        <f t="shared" si="3"/>
        <v>-0.001575532901</v>
      </c>
      <c r="Y106" s="9">
        <f t="shared" si="4"/>
        <v>0.01032113663</v>
      </c>
      <c r="Z106" s="9">
        <f t="shared" si="5"/>
        <v>0.009935450488</v>
      </c>
      <c r="AA106" s="9">
        <f t="shared" si="6"/>
        <v>-0.009023279831</v>
      </c>
      <c r="AB106" s="9">
        <f t="shared" si="7"/>
        <v>0.01027596665</v>
      </c>
      <c r="AC106" s="9">
        <f t="shared" si="8"/>
        <v>0.001967110529</v>
      </c>
      <c r="AD106" s="9">
        <f t="shared" si="9"/>
        <v>-0.003966897155</v>
      </c>
      <c r="AE106" s="10">
        <f t="shared" si="10"/>
        <v>0.05326341459</v>
      </c>
    </row>
    <row r="107">
      <c r="A107" s="11">
        <v>45175.0</v>
      </c>
      <c r="B107" s="12">
        <v>338.0822</v>
      </c>
      <c r="C107" s="13">
        <v>45113.0</v>
      </c>
      <c r="D107" s="12">
        <v>58.99876</v>
      </c>
      <c r="E107" s="13">
        <v>45113.0</v>
      </c>
      <c r="F107" s="12">
        <v>538.65</v>
      </c>
      <c r="G107" s="13">
        <v>45113.0</v>
      </c>
      <c r="H107" s="12">
        <v>85.97258</v>
      </c>
      <c r="I107" s="13">
        <v>45113.0</v>
      </c>
      <c r="J107" s="12">
        <v>1241.346</v>
      </c>
      <c r="K107" s="13">
        <v>45113.0</v>
      </c>
      <c r="L107" s="12">
        <v>334.3166</v>
      </c>
      <c r="M107" s="13">
        <v>45113.0</v>
      </c>
      <c r="N107" s="12">
        <v>410.5218</v>
      </c>
      <c r="O107" s="13">
        <v>45113.0</v>
      </c>
      <c r="P107" s="12">
        <v>545.6772</v>
      </c>
      <c r="Q107" s="13">
        <v>45052.0</v>
      </c>
      <c r="R107" s="12">
        <v>39.15187</v>
      </c>
      <c r="S107" s="18" t="s">
        <v>151</v>
      </c>
      <c r="T107" s="12">
        <v>25.36193</v>
      </c>
      <c r="V107" s="14">
        <f t="shared" si="1"/>
        <v>0.01352718363</v>
      </c>
      <c r="W107" s="15">
        <f t="shared" si="2"/>
        <v>-0.008571366585</v>
      </c>
      <c r="X107" s="15">
        <f t="shared" si="3"/>
        <v>-0.02153531978</v>
      </c>
      <c r="Y107" s="15">
        <f t="shared" si="4"/>
        <v>-0.001135013047</v>
      </c>
      <c r="Z107" s="15">
        <f t="shared" si="5"/>
        <v>0.02130912735</v>
      </c>
      <c r="AA107" s="15">
        <f t="shared" si="6"/>
        <v>-0.01982701427</v>
      </c>
      <c r="AB107" s="15">
        <f t="shared" si="7"/>
        <v>-0.002010855453</v>
      </c>
      <c r="AC107" s="15">
        <f t="shared" si="8"/>
        <v>-0.01374292347</v>
      </c>
      <c r="AD107" s="15">
        <f t="shared" si="9"/>
        <v>-0.01319834787</v>
      </c>
      <c r="AE107" s="16">
        <f t="shared" si="10"/>
        <v>-0.03166478261</v>
      </c>
    </row>
    <row r="108">
      <c r="A108" s="5">
        <v>45266.0</v>
      </c>
      <c r="B108" s="6">
        <v>342.6555</v>
      </c>
      <c r="C108" s="7">
        <v>45144.0</v>
      </c>
      <c r="D108" s="6">
        <v>58.49306</v>
      </c>
      <c r="E108" s="7">
        <v>45144.0</v>
      </c>
      <c r="F108" s="6">
        <v>527.05</v>
      </c>
      <c r="G108" s="7">
        <v>45144.0</v>
      </c>
      <c r="H108" s="6">
        <v>85.875</v>
      </c>
      <c r="I108" s="7">
        <v>45144.0</v>
      </c>
      <c r="J108" s="6">
        <v>1267.798</v>
      </c>
      <c r="K108" s="7">
        <v>45144.0</v>
      </c>
      <c r="L108" s="6">
        <v>327.6881</v>
      </c>
      <c r="M108" s="7">
        <v>45144.0</v>
      </c>
      <c r="N108" s="6">
        <v>409.6963</v>
      </c>
      <c r="O108" s="7">
        <v>45144.0</v>
      </c>
      <c r="P108" s="6">
        <v>538.178</v>
      </c>
      <c r="Q108" s="7">
        <v>45083.0</v>
      </c>
      <c r="R108" s="6">
        <v>38.63513</v>
      </c>
      <c r="S108" s="17" t="s">
        <v>102</v>
      </c>
      <c r="T108" s="6">
        <v>24.55885</v>
      </c>
      <c r="V108" s="8">
        <f t="shared" si="1"/>
        <v>-0.00358786011</v>
      </c>
      <c r="W108" s="9">
        <f t="shared" si="2"/>
        <v>-0.004162545095</v>
      </c>
      <c r="X108" s="9">
        <f t="shared" si="3"/>
        <v>-0.0187837966</v>
      </c>
      <c r="Y108" s="9">
        <f t="shared" si="4"/>
        <v>-0.003409141194</v>
      </c>
      <c r="Z108" s="9">
        <f t="shared" si="5"/>
        <v>-0.01634014251</v>
      </c>
      <c r="AA108" s="9">
        <f t="shared" si="6"/>
        <v>-0.01558280572</v>
      </c>
      <c r="AB108" s="9">
        <f t="shared" si="7"/>
        <v>-0.005214350239</v>
      </c>
      <c r="AC108" s="9">
        <f t="shared" si="8"/>
        <v>-0.02094530063</v>
      </c>
      <c r="AD108" s="9">
        <f t="shared" si="9"/>
        <v>-0.03040108834</v>
      </c>
      <c r="AE108" s="10">
        <f t="shared" si="10"/>
        <v>0.01196472962</v>
      </c>
    </row>
    <row r="109">
      <c r="A109" s="18" t="s">
        <v>152</v>
      </c>
      <c r="B109" s="12">
        <v>341.4261</v>
      </c>
      <c r="C109" s="13">
        <v>45175.0</v>
      </c>
      <c r="D109" s="12">
        <v>58.24958</v>
      </c>
      <c r="E109" s="13">
        <v>45175.0</v>
      </c>
      <c r="F109" s="12">
        <v>517.15</v>
      </c>
      <c r="G109" s="13">
        <v>45175.0</v>
      </c>
      <c r="H109" s="12">
        <v>85.58224</v>
      </c>
      <c r="I109" s="13">
        <v>45175.0</v>
      </c>
      <c r="J109" s="12">
        <v>1247.082</v>
      </c>
      <c r="K109" s="13">
        <v>45175.0</v>
      </c>
      <c r="L109" s="12">
        <v>322.5818</v>
      </c>
      <c r="M109" s="13">
        <v>45175.0</v>
      </c>
      <c r="N109" s="12">
        <v>407.56</v>
      </c>
      <c r="O109" s="13">
        <v>45175.0</v>
      </c>
      <c r="P109" s="12">
        <v>526.9057</v>
      </c>
      <c r="Q109" s="13">
        <v>45113.0</v>
      </c>
      <c r="R109" s="12">
        <v>37.46058</v>
      </c>
      <c r="S109" s="18" t="s">
        <v>104</v>
      </c>
      <c r="T109" s="12">
        <v>24.85269</v>
      </c>
      <c r="V109" s="14">
        <f t="shared" si="1"/>
        <v>-0.0001438085723</v>
      </c>
      <c r="W109" s="15">
        <f t="shared" si="2"/>
        <v>0.01254017626</v>
      </c>
      <c r="X109" s="15">
        <f t="shared" si="3"/>
        <v>-0.01556608334</v>
      </c>
      <c r="Y109" s="15">
        <f t="shared" si="4"/>
        <v>0.009692080974</v>
      </c>
      <c r="Z109" s="15">
        <f t="shared" si="5"/>
        <v>0.0001980623568</v>
      </c>
      <c r="AA109" s="15">
        <f t="shared" si="6"/>
        <v>0.02800622974</v>
      </c>
      <c r="AB109" s="15">
        <f t="shared" si="7"/>
        <v>0.003812199431</v>
      </c>
      <c r="AC109" s="15">
        <f t="shared" si="8"/>
        <v>0.02369171561</v>
      </c>
      <c r="AD109" s="15">
        <f t="shared" si="9"/>
        <v>0.02761836576</v>
      </c>
      <c r="AE109" s="16">
        <f t="shared" si="10"/>
        <v>-0.08610134356</v>
      </c>
    </row>
    <row r="110">
      <c r="A110" s="17" t="s">
        <v>153</v>
      </c>
      <c r="B110" s="6">
        <v>341.377</v>
      </c>
      <c r="C110" s="7">
        <v>45266.0</v>
      </c>
      <c r="D110" s="6">
        <v>58.98004</v>
      </c>
      <c r="E110" s="7">
        <v>45266.0</v>
      </c>
      <c r="F110" s="6">
        <v>509.1</v>
      </c>
      <c r="G110" s="7">
        <v>45266.0</v>
      </c>
      <c r="H110" s="6">
        <v>86.41171</v>
      </c>
      <c r="I110" s="7">
        <v>45266.0</v>
      </c>
      <c r="J110" s="6">
        <v>1247.329</v>
      </c>
      <c r="K110" s="7">
        <v>45266.0</v>
      </c>
      <c r="L110" s="6">
        <v>331.6161</v>
      </c>
      <c r="M110" s="7">
        <v>45266.0</v>
      </c>
      <c r="N110" s="6">
        <v>409.1137</v>
      </c>
      <c r="O110" s="7">
        <v>45266.0</v>
      </c>
      <c r="P110" s="6">
        <v>539.389</v>
      </c>
      <c r="Q110" s="7">
        <v>45144.0</v>
      </c>
      <c r="R110" s="6">
        <v>38.49518</v>
      </c>
      <c r="S110" s="17" t="s">
        <v>107</v>
      </c>
      <c r="T110" s="6">
        <v>22.71284</v>
      </c>
      <c r="V110" s="8">
        <f t="shared" si="1"/>
        <v>0.009363255287</v>
      </c>
      <c r="W110" s="9">
        <f t="shared" si="2"/>
        <v>0</v>
      </c>
      <c r="X110" s="9">
        <f t="shared" si="3"/>
        <v>0.02042820664</v>
      </c>
      <c r="Y110" s="9">
        <f t="shared" si="4"/>
        <v>0.03613781049</v>
      </c>
      <c r="Z110" s="9">
        <f t="shared" si="5"/>
        <v>-0.003765646433</v>
      </c>
      <c r="AA110" s="9">
        <f t="shared" si="6"/>
        <v>-0.0053302599</v>
      </c>
      <c r="AB110" s="9">
        <f t="shared" si="7"/>
        <v>0.02943289359</v>
      </c>
      <c r="AC110" s="9">
        <f t="shared" si="8"/>
        <v>0.001295354559</v>
      </c>
      <c r="AD110" s="9">
        <f t="shared" si="9"/>
        <v>0.006751494603</v>
      </c>
      <c r="AE110" s="10">
        <f t="shared" si="10"/>
        <v>-0.02339645769</v>
      </c>
    </row>
    <row r="111">
      <c r="A111" s="18" t="s">
        <v>154</v>
      </c>
      <c r="B111" s="12">
        <v>344.5734</v>
      </c>
      <c r="C111" s="18" t="s">
        <v>155</v>
      </c>
      <c r="D111" s="12">
        <v>58.98004</v>
      </c>
      <c r="E111" s="18" t="s">
        <v>155</v>
      </c>
      <c r="F111" s="12">
        <v>519.5</v>
      </c>
      <c r="G111" s="18" t="s">
        <v>155</v>
      </c>
      <c r="H111" s="12">
        <v>89.53444</v>
      </c>
      <c r="I111" s="18" t="s">
        <v>155</v>
      </c>
      <c r="J111" s="12">
        <v>1242.632</v>
      </c>
      <c r="K111" s="18" t="s">
        <v>155</v>
      </c>
      <c r="L111" s="12">
        <v>329.8485</v>
      </c>
      <c r="M111" s="18" t="s">
        <v>155</v>
      </c>
      <c r="N111" s="12">
        <v>421.1551</v>
      </c>
      <c r="O111" s="18" t="s">
        <v>155</v>
      </c>
      <c r="P111" s="12">
        <v>540.0877</v>
      </c>
      <c r="Q111" s="13">
        <v>45175.0</v>
      </c>
      <c r="R111" s="12">
        <v>38.75508</v>
      </c>
      <c r="S111" s="18" t="s">
        <v>109</v>
      </c>
      <c r="T111" s="12">
        <v>22.18144</v>
      </c>
      <c r="V111" s="14">
        <f t="shared" si="1"/>
        <v>-0.008562761954</v>
      </c>
      <c r="W111" s="15">
        <f t="shared" si="2"/>
        <v>0.005117154888</v>
      </c>
      <c r="X111" s="15">
        <f t="shared" si="3"/>
        <v>0.01135707411</v>
      </c>
      <c r="Y111" s="15">
        <f t="shared" si="4"/>
        <v>-0.005994564773</v>
      </c>
      <c r="Z111" s="15">
        <f t="shared" si="5"/>
        <v>0.02622015206</v>
      </c>
      <c r="AA111" s="15">
        <f t="shared" si="6"/>
        <v>0.006996242214</v>
      </c>
      <c r="AB111" s="15">
        <f t="shared" si="7"/>
        <v>0.01106741911</v>
      </c>
      <c r="AC111" s="15">
        <f t="shared" si="8"/>
        <v>0.0246658089</v>
      </c>
      <c r="AD111" s="15">
        <f t="shared" si="9"/>
        <v>0.01836481824</v>
      </c>
      <c r="AE111" s="16">
        <f t="shared" si="10"/>
        <v>-0.04072323528</v>
      </c>
    </row>
    <row r="112">
      <c r="A112" s="17" t="s">
        <v>156</v>
      </c>
      <c r="B112" s="6">
        <v>341.6229</v>
      </c>
      <c r="C112" s="17" t="s">
        <v>157</v>
      </c>
      <c r="D112" s="6">
        <v>59.28185</v>
      </c>
      <c r="E112" s="17" t="s">
        <v>157</v>
      </c>
      <c r="F112" s="6">
        <v>525.4</v>
      </c>
      <c r="G112" s="17" t="s">
        <v>157</v>
      </c>
      <c r="H112" s="6">
        <v>88.99772</v>
      </c>
      <c r="I112" s="17" t="s">
        <v>157</v>
      </c>
      <c r="J112" s="6">
        <v>1275.214</v>
      </c>
      <c r="K112" s="17" t="s">
        <v>157</v>
      </c>
      <c r="L112" s="6">
        <v>332.1562</v>
      </c>
      <c r="M112" s="17" t="s">
        <v>157</v>
      </c>
      <c r="N112" s="6">
        <v>425.8162</v>
      </c>
      <c r="O112" s="17" t="s">
        <v>157</v>
      </c>
      <c r="P112" s="6">
        <v>553.4094</v>
      </c>
      <c r="Q112" s="7">
        <v>45266.0</v>
      </c>
      <c r="R112" s="6">
        <v>39.46681</v>
      </c>
      <c r="S112" s="17" t="s">
        <v>111</v>
      </c>
      <c r="T112" s="6">
        <v>21.27814</v>
      </c>
      <c r="V112" s="8">
        <f t="shared" si="1"/>
        <v>-0.002015380116</v>
      </c>
      <c r="W112" s="9">
        <f t="shared" si="2"/>
        <v>-0.02512725227</v>
      </c>
      <c r="X112" s="9">
        <f t="shared" si="3"/>
        <v>-0.0004758279406</v>
      </c>
      <c r="Y112" s="9">
        <f t="shared" si="4"/>
        <v>0.01041667135</v>
      </c>
      <c r="Z112" s="9">
        <f t="shared" si="5"/>
        <v>-0.0008139810259</v>
      </c>
      <c r="AA112" s="9">
        <f t="shared" si="6"/>
        <v>-0.009756253233</v>
      </c>
      <c r="AB112" s="9">
        <f t="shared" si="7"/>
        <v>0.002166427675</v>
      </c>
      <c r="AC112" s="9">
        <f t="shared" si="8"/>
        <v>-0.01371931883</v>
      </c>
      <c r="AD112" s="9">
        <f t="shared" si="9"/>
        <v>0.03900492591</v>
      </c>
      <c r="AE112" s="10">
        <f t="shared" si="10"/>
        <v>0.02529121436</v>
      </c>
    </row>
    <row r="113">
      <c r="A113" s="18" t="s">
        <v>158</v>
      </c>
      <c r="B113" s="12">
        <v>340.9344</v>
      </c>
      <c r="C113" s="18" t="s">
        <v>159</v>
      </c>
      <c r="D113" s="12">
        <v>57.79226</v>
      </c>
      <c r="E113" s="18" t="s">
        <v>159</v>
      </c>
      <c r="F113" s="12">
        <v>525.15</v>
      </c>
      <c r="G113" s="18" t="s">
        <v>159</v>
      </c>
      <c r="H113" s="12">
        <v>89.92478</v>
      </c>
      <c r="I113" s="18" t="s">
        <v>159</v>
      </c>
      <c r="J113" s="12">
        <v>1274.176</v>
      </c>
      <c r="K113" s="18" t="s">
        <v>159</v>
      </c>
      <c r="L113" s="12">
        <v>328.9156</v>
      </c>
      <c r="M113" s="18" t="s">
        <v>159</v>
      </c>
      <c r="N113" s="12">
        <v>426.7387</v>
      </c>
      <c r="O113" s="18" t="s">
        <v>159</v>
      </c>
      <c r="P113" s="12">
        <v>545.817</v>
      </c>
      <c r="Q113" s="18" t="s">
        <v>155</v>
      </c>
      <c r="R113" s="12">
        <v>41.00621</v>
      </c>
      <c r="S113" s="18" t="s">
        <v>160</v>
      </c>
      <c r="T113" s="12">
        <v>21.81629</v>
      </c>
      <c r="V113" s="14">
        <f t="shared" si="1"/>
        <v>0.002019450076</v>
      </c>
      <c r="W113" s="15">
        <f t="shared" si="2"/>
        <v>0.0234164575</v>
      </c>
      <c r="X113" s="15">
        <f t="shared" si="3"/>
        <v>0.01009235457</v>
      </c>
      <c r="Y113" s="15">
        <f t="shared" si="4"/>
        <v>0.0265871098</v>
      </c>
      <c r="Z113" s="15">
        <f t="shared" si="5"/>
        <v>0.001164674268</v>
      </c>
      <c r="AA113" s="15">
        <f t="shared" si="6"/>
        <v>0.01418114556</v>
      </c>
      <c r="AB113" s="15">
        <f t="shared" si="7"/>
        <v>0.002730710854</v>
      </c>
      <c r="AC113" s="15">
        <f t="shared" si="8"/>
        <v>0.006485690259</v>
      </c>
      <c r="AD113" s="15">
        <f t="shared" si="9"/>
        <v>0.04814490293</v>
      </c>
      <c r="AE113" s="16">
        <f t="shared" si="10"/>
        <v>-0.01540821102</v>
      </c>
    </row>
    <row r="114">
      <c r="A114" s="17" t="s">
        <v>161</v>
      </c>
      <c r="B114" s="6">
        <v>341.6229</v>
      </c>
      <c r="C114" s="17" t="s">
        <v>162</v>
      </c>
      <c r="D114" s="6">
        <v>59.14555</v>
      </c>
      <c r="E114" s="17" t="s">
        <v>162</v>
      </c>
      <c r="F114" s="6">
        <v>530.45</v>
      </c>
      <c r="G114" s="17" t="s">
        <v>162</v>
      </c>
      <c r="H114" s="6">
        <v>92.31562</v>
      </c>
      <c r="I114" s="17" t="s">
        <v>162</v>
      </c>
      <c r="J114" s="6">
        <v>1275.66</v>
      </c>
      <c r="K114" s="17" t="s">
        <v>162</v>
      </c>
      <c r="L114" s="6">
        <v>333.58</v>
      </c>
      <c r="M114" s="17" t="s">
        <v>162</v>
      </c>
      <c r="N114" s="6">
        <v>427.904</v>
      </c>
      <c r="O114" s="17" t="s">
        <v>162</v>
      </c>
      <c r="P114" s="6">
        <v>549.357</v>
      </c>
      <c r="Q114" s="17" t="s">
        <v>157</v>
      </c>
      <c r="R114" s="6">
        <v>42.98045</v>
      </c>
      <c r="S114" s="17" t="s">
        <v>163</v>
      </c>
      <c r="T114" s="6">
        <v>21.48014</v>
      </c>
      <c r="V114" s="8">
        <f t="shared" si="1"/>
        <v>-0.02259977302</v>
      </c>
      <c r="W114" s="9">
        <f t="shared" si="2"/>
        <v>0.004115102489</v>
      </c>
      <c r="X114" s="9">
        <f t="shared" si="3"/>
        <v>0.02017155246</v>
      </c>
      <c r="Y114" s="9">
        <f t="shared" si="4"/>
        <v>-0.006342480287</v>
      </c>
      <c r="Z114" s="9">
        <f t="shared" si="5"/>
        <v>-0.0005432482009</v>
      </c>
      <c r="AA114" s="9">
        <f t="shared" si="6"/>
        <v>-0.01280532406</v>
      </c>
      <c r="AB114" s="9">
        <f t="shared" si="7"/>
        <v>0.001248177161</v>
      </c>
      <c r="AC114" s="9">
        <f t="shared" si="8"/>
        <v>-0.002119750909</v>
      </c>
      <c r="AD114" s="9">
        <f t="shared" si="9"/>
        <v>-0.008000381569</v>
      </c>
      <c r="AE114" s="10">
        <f t="shared" si="10"/>
        <v>-0.004146621018</v>
      </c>
    </row>
    <row r="115">
      <c r="A115" s="18" t="s">
        <v>164</v>
      </c>
      <c r="B115" s="12">
        <v>333.9023</v>
      </c>
      <c r="C115" s="18" t="s">
        <v>165</v>
      </c>
      <c r="D115" s="12">
        <v>59.38894</v>
      </c>
      <c r="E115" s="18" t="s">
        <v>165</v>
      </c>
      <c r="F115" s="12">
        <v>541.15</v>
      </c>
      <c r="G115" s="18" t="s">
        <v>165</v>
      </c>
      <c r="H115" s="12">
        <v>91.73011</v>
      </c>
      <c r="I115" s="18" t="s">
        <v>165</v>
      </c>
      <c r="J115" s="12">
        <v>1274.967</v>
      </c>
      <c r="K115" s="18" t="s">
        <v>165</v>
      </c>
      <c r="L115" s="12">
        <v>329.3084</v>
      </c>
      <c r="M115" s="18" t="s">
        <v>165</v>
      </c>
      <c r="N115" s="12">
        <v>428.4381</v>
      </c>
      <c r="O115" s="18" t="s">
        <v>165</v>
      </c>
      <c r="P115" s="12">
        <v>548.1925</v>
      </c>
      <c r="Q115" s="18" t="s">
        <v>159</v>
      </c>
      <c r="R115" s="12">
        <v>42.63659</v>
      </c>
      <c r="S115" s="18" t="s">
        <v>113</v>
      </c>
      <c r="T115" s="12">
        <v>21.39107</v>
      </c>
      <c r="V115" s="14">
        <f t="shared" si="1"/>
        <v>-0.03784969436</v>
      </c>
      <c r="W115" s="15">
        <f t="shared" si="2"/>
        <v>0.004590248622</v>
      </c>
      <c r="X115" s="15">
        <f t="shared" si="3"/>
        <v>-0.01154947796</v>
      </c>
      <c r="Y115" s="15">
        <f t="shared" si="4"/>
        <v>-0.007978732392</v>
      </c>
      <c r="Z115" s="15">
        <f t="shared" si="5"/>
        <v>-0.00128003313</v>
      </c>
      <c r="AA115" s="15">
        <f t="shared" si="6"/>
        <v>0.005814913923</v>
      </c>
      <c r="AB115" s="15">
        <f t="shared" si="7"/>
        <v>0</v>
      </c>
      <c r="AC115" s="15">
        <f t="shared" si="8"/>
        <v>0</v>
      </c>
      <c r="AD115" s="15">
        <f t="shared" si="9"/>
        <v>0.0009142382165</v>
      </c>
      <c r="AE115" s="16">
        <f t="shared" si="10"/>
        <v>0.0250655998</v>
      </c>
    </row>
    <row r="116">
      <c r="A116" s="17" t="s">
        <v>166</v>
      </c>
      <c r="B116" s="6">
        <v>321.2642</v>
      </c>
      <c r="C116" s="17" t="s">
        <v>167</v>
      </c>
      <c r="D116" s="6">
        <v>59.66155</v>
      </c>
      <c r="E116" s="17" t="s">
        <v>167</v>
      </c>
      <c r="F116" s="6">
        <v>534.9</v>
      </c>
      <c r="G116" s="17" t="s">
        <v>167</v>
      </c>
      <c r="H116" s="6">
        <v>90.99822</v>
      </c>
      <c r="I116" s="17" t="s">
        <v>167</v>
      </c>
      <c r="J116" s="6">
        <v>1273.335</v>
      </c>
      <c r="K116" s="17" t="s">
        <v>167</v>
      </c>
      <c r="L116" s="6">
        <v>331.2233</v>
      </c>
      <c r="M116" s="17" t="s">
        <v>167</v>
      </c>
      <c r="N116" s="6">
        <v>428.4381</v>
      </c>
      <c r="O116" s="17" t="s">
        <v>167</v>
      </c>
      <c r="P116" s="6">
        <v>548.1925</v>
      </c>
      <c r="Q116" s="17" t="s">
        <v>162</v>
      </c>
      <c r="R116" s="6">
        <v>42.67557</v>
      </c>
      <c r="S116" s="17" t="s">
        <v>115</v>
      </c>
      <c r="T116" s="6">
        <v>21.92725</v>
      </c>
      <c r="V116" s="8">
        <f t="shared" si="1"/>
        <v>-0.02984864171</v>
      </c>
      <c r="W116" s="9">
        <f t="shared" si="2"/>
        <v>0.0008159358917</v>
      </c>
      <c r="X116" s="9">
        <f t="shared" si="3"/>
        <v>0.0286969527</v>
      </c>
      <c r="Y116" s="9">
        <f t="shared" si="4"/>
        <v>0.01662197348</v>
      </c>
      <c r="Z116" s="9">
        <f t="shared" si="5"/>
        <v>0.0008159675184</v>
      </c>
      <c r="AA116" s="9">
        <f t="shared" si="6"/>
        <v>0.006670424454</v>
      </c>
      <c r="AB116" s="9">
        <f t="shared" si="7"/>
        <v>-0.002833081372</v>
      </c>
      <c r="AC116" s="9">
        <f t="shared" si="8"/>
        <v>0.01962795916</v>
      </c>
      <c r="AD116" s="9">
        <f t="shared" si="9"/>
        <v>0.02614071704</v>
      </c>
      <c r="AE116" s="10">
        <f t="shared" si="10"/>
        <v>-0.02938079331</v>
      </c>
    </row>
    <row r="117">
      <c r="A117" s="18" t="s">
        <v>168</v>
      </c>
      <c r="B117" s="12">
        <v>311.6749</v>
      </c>
      <c r="C117" s="18" t="s">
        <v>169</v>
      </c>
      <c r="D117" s="12">
        <v>59.71023</v>
      </c>
      <c r="E117" s="18" t="s">
        <v>169</v>
      </c>
      <c r="F117" s="12">
        <v>550.25</v>
      </c>
      <c r="G117" s="18" t="s">
        <v>169</v>
      </c>
      <c r="H117" s="12">
        <v>92.51079</v>
      </c>
      <c r="I117" s="18" t="s">
        <v>169</v>
      </c>
      <c r="J117" s="12">
        <v>1274.374</v>
      </c>
      <c r="K117" s="18" t="s">
        <v>169</v>
      </c>
      <c r="L117" s="12">
        <v>333.4327</v>
      </c>
      <c r="M117" s="18" t="s">
        <v>169</v>
      </c>
      <c r="N117" s="12">
        <v>427.2243</v>
      </c>
      <c r="O117" s="18" t="s">
        <v>169</v>
      </c>
      <c r="P117" s="12">
        <v>558.9524</v>
      </c>
      <c r="Q117" s="18" t="s">
        <v>167</v>
      </c>
      <c r="R117" s="12">
        <v>43.79114</v>
      </c>
      <c r="S117" s="18" t="s">
        <v>117</v>
      </c>
      <c r="T117" s="12">
        <v>21.28301</v>
      </c>
      <c r="V117" s="14">
        <f t="shared" si="1"/>
        <v>0.0149890158</v>
      </c>
      <c r="W117" s="15">
        <f t="shared" si="2"/>
        <v>-0.01875105824</v>
      </c>
      <c r="X117" s="15">
        <f t="shared" si="3"/>
        <v>-0.01290322581</v>
      </c>
      <c r="Y117" s="15">
        <f t="shared" si="4"/>
        <v>-0.02320680647</v>
      </c>
      <c r="Z117" s="15">
        <f t="shared" si="5"/>
        <v>-0.006091618316</v>
      </c>
      <c r="AA117" s="15">
        <f t="shared" si="6"/>
        <v>0.01369481757</v>
      </c>
      <c r="AB117" s="15">
        <f t="shared" si="7"/>
        <v>0.02841224153</v>
      </c>
      <c r="AC117" s="15">
        <f t="shared" si="8"/>
        <v>-0.02058332695</v>
      </c>
      <c r="AD117" s="15">
        <f t="shared" si="9"/>
        <v>-0.01741699348</v>
      </c>
      <c r="AE117" s="16">
        <f t="shared" si="10"/>
        <v>0.04966872637</v>
      </c>
    </row>
    <row r="118">
      <c r="A118" s="17" t="s">
        <v>170</v>
      </c>
      <c r="B118" s="6">
        <v>316.3466</v>
      </c>
      <c r="C118" s="17" t="s">
        <v>171</v>
      </c>
      <c r="D118" s="6">
        <v>58.5906</v>
      </c>
      <c r="E118" s="17" t="s">
        <v>171</v>
      </c>
      <c r="F118" s="6">
        <v>543.15</v>
      </c>
      <c r="G118" s="17" t="s">
        <v>171</v>
      </c>
      <c r="H118" s="6">
        <v>90.36391</v>
      </c>
      <c r="I118" s="17" t="s">
        <v>171</v>
      </c>
      <c r="J118" s="6">
        <v>1266.611</v>
      </c>
      <c r="K118" s="17" t="s">
        <v>171</v>
      </c>
      <c r="L118" s="6">
        <v>337.999</v>
      </c>
      <c r="M118" s="17" t="s">
        <v>171</v>
      </c>
      <c r="N118" s="6">
        <v>439.3627</v>
      </c>
      <c r="O118" s="17" t="s">
        <v>171</v>
      </c>
      <c r="P118" s="6">
        <v>547.4473</v>
      </c>
      <c r="Q118" s="17" t="s">
        <v>169</v>
      </c>
      <c r="R118" s="6">
        <v>43.02843</v>
      </c>
      <c r="S118" s="17" t="s">
        <v>120</v>
      </c>
      <c r="T118" s="6">
        <v>22.34011</v>
      </c>
      <c r="V118" s="8">
        <f t="shared" si="1"/>
        <v>0.006217863571</v>
      </c>
      <c r="W118" s="9">
        <f t="shared" si="2"/>
        <v>-0.01495512932</v>
      </c>
      <c r="X118" s="9">
        <f t="shared" si="3"/>
        <v>0.01353217343</v>
      </c>
      <c r="Y118" s="9">
        <f t="shared" si="4"/>
        <v>-0.02051825779</v>
      </c>
      <c r="Z118" s="9">
        <f t="shared" si="5"/>
        <v>-0.01456011356</v>
      </c>
      <c r="AA118" s="9">
        <f t="shared" si="6"/>
        <v>-0.00145266702</v>
      </c>
      <c r="AB118" s="9">
        <f t="shared" si="7"/>
        <v>-0.004088876912</v>
      </c>
      <c r="AC118" s="9">
        <f t="shared" si="8"/>
        <v>-0.02195206735</v>
      </c>
      <c r="AD118" s="9">
        <f t="shared" si="9"/>
        <v>-0.0004643441557</v>
      </c>
      <c r="AE118" s="10">
        <f t="shared" si="10"/>
        <v>0.0459344202</v>
      </c>
    </row>
    <row r="119">
      <c r="A119" s="18" t="s">
        <v>172</v>
      </c>
      <c r="B119" s="12">
        <v>318.3136</v>
      </c>
      <c r="C119" s="18" t="s">
        <v>173</v>
      </c>
      <c r="D119" s="12">
        <v>57.71437</v>
      </c>
      <c r="E119" s="18" t="s">
        <v>173</v>
      </c>
      <c r="F119" s="12">
        <v>550.5</v>
      </c>
      <c r="G119" s="18" t="s">
        <v>173</v>
      </c>
      <c r="H119" s="12">
        <v>88.5098</v>
      </c>
      <c r="I119" s="18" t="s">
        <v>173</v>
      </c>
      <c r="J119" s="12">
        <v>1248.169</v>
      </c>
      <c r="K119" s="18" t="s">
        <v>173</v>
      </c>
      <c r="L119" s="12">
        <v>337.508</v>
      </c>
      <c r="M119" s="18" t="s">
        <v>173</v>
      </c>
      <c r="N119" s="12">
        <v>437.5662</v>
      </c>
      <c r="O119" s="18" t="s">
        <v>173</v>
      </c>
      <c r="P119" s="12">
        <v>535.4297</v>
      </c>
      <c r="Q119" s="18" t="s">
        <v>171</v>
      </c>
      <c r="R119" s="12">
        <v>43.00845</v>
      </c>
      <c r="S119" s="18" t="s">
        <v>123</v>
      </c>
      <c r="T119" s="12">
        <v>23.36629</v>
      </c>
      <c r="V119" s="14">
        <f t="shared" si="1"/>
        <v>0.004325608457</v>
      </c>
      <c r="W119" s="15">
        <f t="shared" si="2"/>
        <v>-0.008940581003</v>
      </c>
      <c r="X119" s="15">
        <f t="shared" si="3"/>
        <v>-0.02434150772</v>
      </c>
      <c r="Y119" s="15">
        <f t="shared" si="4"/>
        <v>-0.009371617606</v>
      </c>
      <c r="Z119" s="15">
        <f t="shared" si="5"/>
        <v>0.008437959924</v>
      </c>
      <c r="AA119" s="15">
        <f t="shared" si="6"/>
        <v>-0.01032894035</v>
      </c>
      <c r="AB119" s="15">
        <f t="shared" si="7"/>
        <v>0.003106958444</v>
      </c>
      <c r="AC119" s="15">
        <f t="shared" si="8"/>
        <v>0.006698731878</v>
      </c>
      <c r="AD119" s="15">
        <f t="shared" si="9"/>
        <v>-0.01896580788</v>
      </c>
      <c r="AE119" s="16">
        <f t="shared" si="10"/>
        <v>-0.007844206333</v>
      </c>
    </row>
    <row r="120">
      <c r="A120" s="17" t="s">
        <v>174</v>
      </c>
      <c r="B120" s="6">
        <v>319.6905</v>
      </c>
      <c r="C120" s="17" t="s">
        <v>175</v>
      </c>
      <c r="D120" s="6">
        <v>57.19837</v>
      </c>
      <c r="E120" s="17" t="s">
        <v>175</v>
      </c>
      <c r="F120" s="6">
        <v>537.1</v>
      </c>
      <c r="G120" s="17" t="s">
        <v>175</v>
      </c>
      <c r="H120" s="6">
        <v>87.68032</v>
      </c>
      <c r="I120" s="17" t="s">
        <v>175</v>
      </c>
      <c r="J120" s="6">
        <v>1258.701</v>
      </c>
      <c r="K120" s="17" t="s">
        <v>175</v>
      </c>
      <c r="L120" s="6">
        <v>334.0219</v>
      </c>
      <c r="M120" s="17" t="s">
        <v>175</v>
      </c>
      <c r="N120" s="6">
        <v>438.9257</v>
      </c>
      <c r="O120" s="17" t="s">
        <v>175</v>
      </c>
      <c r="P120" s="6">
        <v>539.0164</v>
      </c>
      <c r="Q120" s="17" t="s">
        <v>173</v>
      </c>
      <c r="R120" s="6">
        <v>42.19276</v>
      </c>
      <c r="S120" s="17" t="s">
        <v>176</v>
      </c>
      <c r="T120" s="6">
        <v>23.183</v>
      </c>
      <c r="V120" s="8">
        <f t="shared" si="1"/>
        <v>-0.006485335035</v>
      </c>
      <c r="W120" s="9">
        <f t="shared" si="2"/>
        <v>0.007829768576</v>
      </c>
      <c r="X120" s="9">
        <f t="shared" si="3"/>
        <v>0.04189164029</v>
      </c>
      <c r="Y120" s="9">
        <f t="shared" si="4"/>
        <v>0.005008307451</v>
      </c>
      <c r="Z120" s="9">
        <f t="shared" si="5"/>
        <v>-0.007345668272</v>
      </c>
      <c r="AA120" s="9">
        <f t="shared" si="6"/>
        <v>0.03733647405</v>
      </c>
      <c r="AB120" s="9">
        <f t="shared" si="7"/>
        <v>0.01039834305</v>
      </c>
      <c r="AC120" s="9">
        <f t="shared" si="8"/>
        <v>0.01123398101</v>
      </c>
      <c r="AD120" s="9">
        <f t="shared" si="9"/>
        <v>-0.03736186019</v>
      </c>
      <c r="AE120" s="10">
        <f t="shared" si="10"/>
        <v>-0.01513997326</v>
      </c>
    </row>
    <row r="121">
      <c r="A121" s="18" t="s">
        <v>177</v>
      </c>
      <c r="B121" s="12">
        <v>317.6172</v>
      </c>
      <c r="C121" s="18" t="s">
        <v>178</v>
      </c>
      <c r="D121" s="12">
        <v>57.64622</v>
      </c>
      <c r="E121" s="18" t="s">
        <v>178</v>
      </c>
      <c r="F121" s="12">
        <v>559.6</v>
      </c>
      <c r="G121" s="18" t="s">
        <v>178</v>
      </c>
      <c r="H121" s="12">
        <v>88.11945</v>
      </c>
      <c r="I121" s="18" t="s">
        <v>178</v>
      </c>
      <c r="J121" s="12">
        <v>1249.455</v>
      </c>
      <c r="K121" s="18" t="s">
        <v>178</v>
      </c>
      <c r="L121" s="12">
        <v>346.4931</v>
      </c>
      <c r="M121" s="18" t="s">
        <v>178</v>
      </c>
      <c r="N121" s="12">
        <v>443.4898</v>
      </c>
      <c r="O121" s="18" t="s">
        <v>178</v>
      </c>
      <c r="P121" s="12">
        <v>545.0717</v>
      </c>
      <c r="Q121" s="18" t="s">
        <v>175</v>
      </c>
      <c r="R121" s="12">
        <v>40.61636</v>
      </c>
      <c r="S121" s="18" t="s">
        <v>179</v>
      </c>
      <c r="T121" s="12">
        <v>22.83201</v>
      </c>
      <c r="V121" s="14">
        <f t="shared" si="1"/>
        <v>0.05579735606</v>
      </c>
      <c r="W121" s="15">
        <f t="shared" si="2"/>
        <v>0.001857710705</v>
      </c>
      <c r="X121" s="15">
        <f t="shared" si="3"/>
        <v>0.01992494639</v>
      </c>
      <c r="Y121" s="15">
        <f t="shared" si="4"/>
        <v>0.004983462788</v>
      </c>
      <c r="Z121" s="15">
        <f t="shared" si="5"/>
        <v>0.003363066297</v>
      </c>
      <c r="AA121" s="15">
        <f t="shared" si="6"/>
        <v>-0.003117522398</v>
      </c>
      <c r="AB121" s="15">
        <f t="shared" si="7"/>
        <v>-0.02375747988</v>
      </c>
      <c r="AC121" s="15">
        <f t="shared" si="8"/>
        <v>0.003418265891</v>
      </c>
      <c r="AD121" s="15">
        <f t="shared" si="9"/>
        <v>0.03061648065</v>
      </c>
      <c r="AE121" s="16">
        <f t="shared" si="10"/>
        <v>-0.0370260875</v>
      </c>
    </row>
    <row r="122">
      <c r="A122" s="5">
        <v>45114.0</v>
      </c>
      <c r="B122" s="6">
        <v>335.3394</v>
      </c>
      <c r="C122" s="17" t="s">
        <v>180</v>
      </c>
      <c r="D122" s="6">
        <v>57.75331</v>
      </c>
      <c r="E122" s="17" t="s">
        <v>180</v>
      </c>
      <c r="F122" s="6">
        <v>570.75</v>
      </c>
      <c r="G122" s="17" t="s">
        <v>180</v>
      </c>
      <c r="H122" s="6">
        <v>88.55859</v>
      </c>
      <c r="I122" s="17" t="s">
        <v>180</v>
      </c>
      <c r="J122" s="6">
        <v>1253.657</v>
      </c>
      <c r="K122" s="17" t="s">
        <v>180</v>
      </c>
      <c r="L122" s="6">
        <v>345.4129</v>
      </c>
      <c r="M122" s="17" t="s">
        <v>180</v>
      </c>
      <c r="N122" s="6">
        <v>432.9536</v>
      </c>
      <c r="O122" s="17" t="s">
        <v>180</v>
      </c>
      <c r="P122" s="6">
        <v>546.9349</v>
      </c>
      <c r="Q122" s="17" t="s">
        <v>178</v>
      </c>
      <c r="R122" s="6">
        <v>41.85989</v>
      </c>
      <c r="S122" s="7">
        <v>44931.0</v>
      </c>
      <c r="T122" s="6">
        <v>21.98663</v>
      </c>
      <c r="V122" s="8">
        <f t="shared" si="1"/>
        <v>0.0622697482</v>
      </c>
      <c r="W122" s="9">
        <f t="shared" si="2"/>
        <v>0.01770063049</v>
      </c>
      <c r="X122" s="9">
        <f t="shared" si="3"/>
        <v>0.02514235655</v>
      </c>
      <c r="Y122" s="9">
        <f t="shared" si="4"/>
        <v>0.01873279599</v>
      </c>
      <c r="Z122" s="9">
        <f t="shared" si="5"/>
        <v>-0.008045262779</v>
      </c>
      <c r="AA122" s="9">
        <f t="shared" si="6"/>
        <v>0.02032697679</v>
      </c>
      <c r="AB122" s="9">
        <f t="shared" si="7"/>
        <v>0.02052252251</v>
      </c>
      <c r="AC122" s="9">
        <f t="shared" si="8"/>
        <v>0.02052474618</v>
      </c>
      <c r="AD122" s="9">
        <f t="shared" si="9"/>
        <v>-0.0181252268</v>
      </c>
      <c r="AE122" s="10">
        <f t="shared" si="10"/>
        <v>0.01265996653</v>
      </c>
    </row>
    <row r="123">
      <c r="A123" s="11">
        <v>45206.0</v>
      </c>
      <c r="B123" s="12">
        <v>356.2209</v>
      </c>
      <c r="C123" s="18" t="s">
        <v>181</v>
      </c>
      <c r="D123" s="12">
        <v>58.77558</v>
      </c>
      <c r="E123" s="18" t="s">
        <v>181</v>
      </c>
      <c r="F123" s="12">
        <v>585.1</v>
      </c>
      <c r="G123" s="18" t="s">
        <v>181</v>
      </c>
      <c r="H123" s="12">
        <v>90.21754</v>
      </c>
      <c r="I123" s="18" t="s">
        <v>181</v>
      </c>
      <c r="J123" s="12">
        <v>1243.571</v>
      </c>
      <c r="K123" s="18" t="s">
        <v>181</v>
      </c>
      <c r="L123" s="12">
        <v>352.4341</v>
      </c>
      <c r="M123" s="18" t="s">
        <v>181</v>
      </c>
      <c r="N123" s="12">
        <v>441.8389</v>
      </c>
      <c r="O123" s="18" t="s">
        <v>181</v>
      </c>
      <c r="P123" s="12">
        <v>558.1606</v>
      </c>
      <c r="Q123" s="18" t="s">
        <v>180</v>
      </c>
      <c r="R123" s="12">
        <v>41.10117</v>
      </c>
      <c r="S123" s="13">
        <v>44962.0</v>
      </c>
      <c r="T123" s="12">
        <v>22.26498</v>
      </c>
      <c r="V123" s="14">
        <f t="shared" si="1"/>
        <v>-0.02342001831</v>
      </c>
      <c r="W123" s="15">
        <f t="shared" si="2"/>
        <v>0.05515998311</v>
      </c>
      <c r="X123" s="15">
        <f t="shared" si="3"/>
        <v>0.01375833191</v>
      </c>
      <c r="Y123" s="15">
        <f t="shared" si="4"/>
        <v>-0.002163326555</v>
      </c>
      <c r="Z123" s="15">
        <f t="shared" si="5"/>
        <v>-0.01077461601</v>
      </c>
      <c r="AA123" s="15">
        <f t="shared" si="6"/>
        <v>-0.01295618103</v>
      </c>
      <c r="AB123" s="15">
        <f t="shared" si="7"/>
        <v>0.04549463617</v>
      </c>
      <c r="AC123" s="15">
        <f t="shared" si="8"/>
        <v>0.003588393735</v>
      </c>
      <c r="AD123" s="15">
        <f t="shared" si="9"/>
        <v>-0.007174491626</v>
      </c>
      <c r="AE123" s="16">
        <f t="shared" si="10"/>
        <v>-0.002110040072</v>
      </c>
    </row>
    <row r="124">
      <c r="A124" s="17" t="s">
        <v>182</v>
      </c>
      <c r="B124" s="6">
        <v>347.8782</v>
      </c>
      <c r="C124" s="7">
        <v>44992.0</v>
      </c>
      <c r="D124" s="6">
        <v>62.01764</v>
      </c>
      <c r="E124" s="7">
        <v>44992.0</v>
      </c>
      <c r="F124" s="6">
        <v>593.15</v>
      </c>
      <c r="G124" s="7">
        <v>44992.0</v>
      </c>
      <c r="H124" s="6">
        <v>90.02237</v>
      </c>
      <c r="I124" s="7">
        <v>44992.0</v>
      </c>
      <c r="J124" s="6">
        <v>1230.172</v>
      </c>
      <c r="K124" s="7">
        <v>44992.0</v>
      </c>
      <c r="L124" s="6">
        <v>347.8679</v>
      </c>
      <c r="M124" s="7">
        <v>44992.0</v>
      </c>
      <c r="N124" s="6">
        <v>461.9402</v>
      </c>
      <c r="O124" s="7">
        <v>44992.0</v>
      </c>
      <c r="P124" s="6">
        <v>560.1635</v>
      </c>
      <c r="Q124" s="17" t="s">
        <v>183</v>
      </c>
      <c r="R124" s="6">
        <v>40.80629</v>
      </c>
      <c r="S124" s="7">
        <v>44990.0</v>
      </c>
      <c r="T124" s="6">
        <v>22.218</v>
      </c>
      <c r="V124" s="8">
        <f t="shared" si="1"/>
        <v>0.008656190586</v>
      </c>
      <c r="W124" s="9">
        <f t="shared" si="2"/>
        <v>0.009890089336</v>
      </c>
      <c r="X124" s="9">
        <f t="shared" si="3"/>
        <v>-0.00522633398</v>
      </c>
      <c r="Y124" s="9">
        <f t="shared" si="4"/>
        <v>-0.01084008341</v>
      </c>
      <c r="Z124" s="9">
        <f t="shared" si="5"/>
        <v>0.008962974283</v>
      </c>
      <c r="AA124" s="9">
        <f t="shared" si="6"/>
        <v>-0.0008468731953</v>
      </c>
      <c r="AB124" s="9">
        <f t="shared" si="7"/>
        <v>0.01355889788</v>
      </c>
      <c r="AC124" s="9">
        <f t="shared" si="8"/>
        <v>-0.012473144</v>
      </c>
      <c r="AD124" s="9">
        <f t="shared" si="9"/>
        <v>0.03625494991</v>
      </c>
      <c r="AE124" s="10">
        <f t="shared" si="10"/>
        <v>-0.0219484202</v>
      </c>
    </row>
    <row r="125">
      <c r="A125" s="18" t="s">
        <v>184</v>
      </c>
      <c r="B125" s="12">
        <v>350.8895</v>
      </c>
      <c r="C125" s="13">
        <v>45023.0</v>
      </c>
      <c r="D125" s="12">
        <v>62.631</v>
      </c>
      <c r="E125" s="13">
        <v>45023.0</v>
      </c>
      <c r="F125" s="12">
        <v>590.05</v>
      </c>
      <c r="G125" s="13">
        <v>45023.0</v>
      </c>
      <c r="H125" s="12">
        <v>89.04652</v>
      </c>
      <c r="I125" s="13">
        <v>45023.0</v>
      </c>
      <c r="J125" s="12">
        <v>1241.198</v>
      </c>
      <c r="K125" s="13">
        <v>45023.0</v>
      </c>
      <c r="L125" s="12">
        <v>347.5733</v>
      </c>
      <c r="M125" s="13">
        <v>45023.0</v>
      </c>
      <c r="N125" s="12">
        <v>468.2036</v>
      </c>
      <c r="O125" s="13">
        <v>45023.0</v>
      </c>
      <c r="P125" s="12">
        <v>553.1765</v>
      </c>
      <c r="Q125" s="18" t="s">
        <v>181</v>
      </c>
      <c r="R125" s="12">
        <v>42.28572</v>
      </c>
      <c r="S125" s="13">
        <v>45021.0</v>
      </c>
      <c r="T125" s="12">
        <v>21.73035</v>
      </c>
      <c r="V125" s="14">
        <f t="shared" si="1"/>
        <v>0.01688223786</v>
      </c>
      <c r="W125" s="15">
        <f t="shared" si="2"/>
        <v>0.001398987722</v>
      </c>
      <c r="X125" s="15">
        <f t="shared" si="3"/>
        <v>0.0114397085</v>
      </c>
      <c r="Y125" s="15">
        <f t="shared" si="4"/>
        <v>0.01479440185</v>
      </c>
      <c r="Z125" s="15">
        <f t="shared" si="5"/>
        <v>0.002669195406</v>
      </c>
      <c r="AA125" s="15">
        <f t="shared" si="6"/>
        <v>-0.0008475909974</v>
      </c>
      <c r="AB125" s="15">
        <f t="shared" si="7"/>
        <v>-0.0150368344</v>
      </c>
      <c r="AC125" s="15">
        <f t="shared" si="8"/>
        <v>0.01288322986</v>
      </c>
      <c r="AD125" s="15">
        <f t="shared" si="9"/>
        <v>0.002624053699</v>
      </c>
      <c r="AE125" s="16">
        <f t="shared" si="10"/>
        <v>0.05042532679</v>
      </c>
    </row>
    <row r="126">
      <c r="A126" s="17" t="s">
        <v>185</v>
      </c>
      <c r="B126" s="6">
        <v>356.8133</v>
      </c>
      <c r="C126" s="7">
        <v>45053.0</v>
      </c>
      <c r="D126" s="6">
        <v>62.71862</v>
      </c>
      <c r="E126" s="7">
        <v>45053.0</v>
      </c>
      <c r="F126" s="6">
        <v>596.8</v>
      </c>
      <c r="G126" s="7">
        <v>45053.0</v>
      </c>
      <c r="H126" s="6">
        <v>90.36391</v>
      </c>
      <c r="I126" s="7">
        <v>45053.0</v>
      </c>
      <c r="J126" s="6">
        <v>1244.511</v>
      </c>
      <c r="K126" s="7">
        <v>45053.0</v>
      </c>
      <c r="L126" s="6">
        <v>347.2787</v>
      </c>
      <c r="M126" s="7">
        <v>45053.0</v>
      </c>
      <c r="N126" s="6">
        <v>461.1633</v>
      </c>
      <c r="O126" s="7">
        <v>45053.0</v>
      </c>
      <c r="P126" s="6">
        <v>560.3032</v>
      </c>
      <c r="Q126" s="7">
        <v>44992.0</v>
      </c>
      <c r="R126" s="6">
        <v>42.39668</v>
      </c>
      <c r="S126" s="7">
        <v>45051.0</v>
      </c>
      <c r="T126" s="6">
        <v>22.82611</v>
      </c>
      <c r="V126" s="8">
        <f t="shared" si="1"/>
        <v>0.009269553573</v>
      </c>
      <c r="W126" s="9">
        <f t="shared" si="2"/>
        <v>0.01164231611</v>
      </c>
      <c r="X126" s="9">
        <f t="shared" si="3"/>
        <v>0.0004189008043</v>
      </c>
      <c r="Y126" s="9">
        <f t="shared" si="4"/>
        <v>0.01889858462</v>
      </c>
      <c r="Z126" s="9">
        <f t="shared" si="5"/>
        <v>-0.008939254052</v>
      </c>
      <c r="AA126" s="9">
        <f t="shared" si="6"/>
        <v>0.0004241550086</v>
      </c>
      <c r="AB126" s="9">
        <f t="shared" si="7"/>
        <v>0.01021265135</v>
      </c>
      <c r="AC126" s="9">
        <f t="shared" si="8"/>
        <v>0.01180468004</v>
      </c>
      <c r="AD126" s="9">
        <f t="shared" si="9"/>
        <v>-0.002263384774</v>
      </c>
      <c r="AE126" s="10">
        <f t="shared" si="10"/>
        <v>-0.03731910518</v>
      </c>
    </row>
    <row r="127">
      <c r="A127" s="18" t="s">
        <v>186</v>
      </c>
      <c r="B127" s="12">
        <v>360.1208</v>
      </c>
      <c r="C127" s="13">
        <v>45084.0</v>
      </c>
      <c r="D127" s="12">
        <v>63.44881</v>
      </c>
      <c r="E127" s="13">
        <v>45084.0</v>
      </c>
      <c r="F127" s="12">
        <v>597.05</v>
      </c>
      <c r="G127" s="13">
        <v>45084.0</v>
      </c>
      <c r="H127" s="12">
        <v>92.07166</v>
      </c>
      <c r="I127" s="13">
        <v>45084.0</v>
      </c>
      <c r="J127" s="12">
        <v>1233.386</v>
      </c>
      <c r="K127" s="13">
        <v>45084.0</v>
      </c>
      <c r="L127" s="12">
        <v>347.426</v>
      </c>
      <c r="M127" s="13">
        <v>45084.0</v>
      </c>
      <c r="N127" s="12">
        <v>465.873</v>
      </c>
      <c r="O127" s="13">
        <v>45084.0</v>
      </c>
      <c r="P127" s="12">
        <v>566.9174</v>
      </c>
      <c r="Q127" s="13">
        <v>45053.0</v>
      </c>
      <c r="R127" s="12">
        <v>42.30072</v>
      </c>
      <c r="S127" s="13">
        <v>45082.0</v>
      </c>
      <c r="T127" s="12">
        <v>21.97426</v>
      </c>
      <c r="V127" s="14">
        <f t="shared" si="1"/>
        <v>-0.02494857281</v>
      </c>
      <c r="W127" s="15">
        <f t="shared" si="2"/>
        <v>0.02409075915</v>
      </c>
      <c r="X127" s="15">
        <f t="shared" si="3"/>
        <v>0.009463194037</v>
      </c>
      <c r="Y127" s="15">
        <f t="shared" si="4"/>
        <v>-0.02596716514</v>
      </c>
      <c r="Z127" s="15">
        <f t="shared" si="5"/>
        <v>-0.01362914773</v>
      </c>
      <c r="AA127" s="15">
        <f t="shared" si="6"/>
        <v>0.002543851065</v>
      </c>
      <c r="AB127" s="15">
        <f t="shared" si="7"/>
        <v>0.004585799134</v>
      </c>
      <c r="AC127" s="15">
        <f t="shared" si="8"/>
        <v>-0.01750043304</v>
      </c>
      <c r="AD127" s="15">
        <f t="shared" si="9"/>
        <v>-0.005057124323</v>
      </c>
      <c r="AE127" s="16">
        <f t="shared" si="10"/>
        <v>-0.005917377878</v>
      </c>
    </row>
    <row r="128">
      <c r="A128" s="17" t="s">
        <v>187</v>
      </c>
      <c r="B128" s="6">
        <v>351.1363</v>
      </c>
      <c r="C128" s="7">
        <v>45114.0</v>
      </c>
      <c r="D128" s="6">
        <v>64.97734</v>
      </c>
      <c r="E128" s="7">
        <v>45114.0</v>
      </c>
      <c r="F128" s="6">
        <v>602.7</v>
      </c>
      <c r="G128" s="7">
        <v>45114.0</v>
      </c>
      <c r="H128" s="6">
        <v>89.68082</v>
      </c>
      <c r="I128" s="7">
        <v>45114.0</v>
      </c>
      <c r="J128" s="6">
        <v>1216.576</v>
      </c>
      <c r="K128" s="7">
        <v>45114.0</v>
      </c>
      <c r="L128" s="6">
        <v>348.3098</v>
      </c>
      <c r="M128" s="7">
        <v>45114.0</v>
      </c>
      <c r="N128" s="6">
        <v>468.0094</v>
      </c>
      <c r="O128" s="7">
        <v>45114.0</v>
      </c>
      <c r="P128" s="6">
        <v>556.9961</v>
      </c>
      <c r="Q128" s="7">
        <v>45084.0</v>
      </c>
      <c r="R128" s="6">
        <v>42.0868</v>
      </c>
      <c r="S128" s="7">
        <v>45112.0</v>
      </c>
      <c r="T128" s="6">
        <v>21.84423</v>
      </c>
      <c r="V128" s="8">
        <f t="shared" si="1"/>
        <v>0.03556880904</v>
      </c>
      <c r="W128" s="9">
        <f t="shared" si="2"/>
        <v>0.0008992365646</v>
      </c>
      <c r="X128" s="9">
        <f t="shared" si="3"/>
        <v>0.02513688402</v>
      </c>
      <c r="Y128" s="9">
        <f t="shared" si="4"/>
        <v>-0.006528820767</v>
      </c>
      <c r="Z128" s="9">
        <f t="shared" si="5"/>
        <v>0.02353079462</v>
      </c>
      <c r="AA128" s="9">
        <f t="shared" si="6"/>
        <v>-0.02466884366</v>
      </c>
      <c r="AB128" s="9">
        <f t="shared" si="7"/>
        <v>0.006535979833</v>
      </c>
      <c r="AC128" s="9">
        <f t="shared" si="8"/>
        <v>-0.004265200421</v>
      </c>
      <c r="AD128" s="9">
        <f t="shared" si="9"/>
        <v>0.00950036591</v>
      </c>
      <c r="AE128" s="10">
        <f t="shared" si="10"/>
        <v>-0.05432876325</v>
      </c>
    </row>
    <row r="129">
      <c r="A129" s="18" t="s">
        <v>188</v>
      </c>
      <c r="B129" s="12">
        <v>363.6258</v>
      </c>
      <c r="C129" s="13">
        <v>45206.0</v>
      </c>
      <c r="D129" s="12">
        <v>65.03577</v>
      </c>
      <c r="E129" s="13">
        <v>45206.0</v>
      </c>
      <c r="F129" s="12">
        <v>617.85</v>
      </c>
      <c r="G129" s="13">
        <v>45206.0</v>
      </c>
      <c r="H129" s="12">
        <v>89.09531</v>
      </c>
      <c r="I129" s="13">
        <v>45206.0</v>
      </c>
      <c r="J129" s="12">
        <v>1245.203</v>
      </c>
      <c r="K129" s="13">
        <v>45206.0</v>
      </c>
      <c r="L129" s="12">
        <v>339.7174</v>
      </c>
      <c r="M129" s="13">
        <v>45206.0</v>
      </c>
      <c r="N129" s="12">
        <v>471.0683</v>
      </c>
      <c r="O129" s="13">
        <v>45206.0</v>
      </c>
      <c r="P129" s="12">
        <v>554.6204</v>
      </c>
      <c r="Q129" s="13">
        <v>45114.0</v>
      </c>
      <c r="R129" s="12">
        <v>42.48664</v>
      </c>
      <c r="S129" s="13">
        <v>45143.0</v>
      </c>
      <c r="T129" s="12">
        <v>20.65746</v>
      </c>
      <c r="V129" s="14">
        <f t="shared" si="1"/>
        <v>0.01153933522</v>
      </c>
      <c r="W129" s="15">
        <f t="shared" si="2"/>
        <v>-0.005089968182</v>
      </c>
      <c r="X129" s="15">
        <f t="shared" si="3"/>
        <v>-0.0004046289552</v>
      </c>
      <c r="Y129" s="15">
        <f t="shared" si="4"/>
        <v>0.005476494778</v>
      </c>
      <c r="Z129" s="15">
        <f t="shared" si="5"/>
        <v>0.007027769769</v>
      </c>
      <c r="AA129" s="15">
        <f t="shared" si="6"/>
        <v>0.02659328018</v>
      </c>
      <c r="AB129" s="15">
        <f t="shared" si="7"/>
        <v>0.00577198678</v>
      </c>
      <c r="AC129" s="15">
        <f t="shared" si="8"/>
        <v>0.006131040257</v>
      </c>
      <c r="AD129" s="15">
        <f t="shared" si="9"/>
        <v>-0.007599330048</v>
      </c>
      <c r="AE129" s="16">
        <f t="shared" si="10"/>
        <v>0.001267822859</v>
      </c>
    </row>
    <row r="130">
      <c r="A130" s="17" t="s">
        <v>189</v>
      </c>
      <c r="B130" s="6">
        <v>367.8218</v>
      </c>
      <c r="C130" s="7">
        <v>45237.0</v>
      </c>
      <c r="D130" s="6">
        <v>64.70474</v>
      </c>
      <c r="E130" s="7">
        <v>45237.0</v>
      </c>
      <c r="F130" s="6">
        <v>617.6</v>
      </c>
      <c r="G130" s="7">
        <v>45237.0</v>
      </c>
      <c r="H130" s="6">
        <v>89.58324</v>
      </c>
      <c r="I130" s="7">
        <v>45237.0</v>
      </c>
      <c r="J130" s="6">
        <v>1253.954</v>
      </c>
      <c r="K130" s="7">
        <v>45237.0</v>
      </c>
      <c r="L130" s="6">
        <v>348.7516</v>
      </c>
      <c r="M130" s="7">
        <v>45237.0</v>
      </c>
      <c r="N130" s="6">
        <v>473.7873</v>
      </c>
      <c r="O130" s="7">
        <v>45237.0</v>
      </c>
      <c r="P130" s="6">
        <v>558.0208</v>
      </c>
      <c r="Q130" s="7">
        <v>45206.0</v>
      </c>
      <c r="R130" s="6">
        <v>42.16377</v>
      </c>
      <c r="S130" s="7">
        <v>45174.0</v>
      </c>
      <c r="T130" s="6">
        <v>20.68365</v>
      </c>
      <c r="V130" s="8">
        <f t="shared" si="1"/>
        <v>-0.003220853141</v>
      </c>
      <c r="W130" s="9">
        <f t="shared" si="2"/>
        <v>-0.003159737602</v>
      </c>
      <c r="X130" s="9">
        <f t="shared" si="3"/>
        <v>0.02202072539</v>
      </c>
      <c r="Y130" s="9">
        <f t="shared" si="4"/>
        <v>0.01361649791</v>
      </c>
      <c r="Z130" s="9">
        <f t="shared" si="5"/>
        <v>0.04246487511</v>
      </c>
      <c r="AA130" s="9">
        <f t="shared" si="6"/>
        <v>-0.01647189576</v>
      </c>
      <c r="AB130" s="9">
        <f t="shared" si="7"/>
        <v>0.02982160982</v>
      </c>
      <c r="AC130" s="9">
        <f t="shared" si="8"/>
        <v>0.008681217618</v>
      </c>
      <c r="AD130" s="9">
        <f t="shared" si="9"/>
        <v>0.005334200428</v>
      </c>
      <c r="AE130" s="10">
        <f t="shared" si="10"/>
        <v>0.0130566897</v>
      </c>
    </row>
    <row r="131">
      <c r="A131" s="18" t="s">
        <v>190</v>
      </c>
      <c r="B131" s="12">
        <v>366.6371</v>
      </c>
      <c r="C131" s="13">
        <v>45267.0</v>
      </c>
      <c r="D131" s="12">
        <v>64.50029</v>
      </c>
      <c r="E131" s="13">
        <v>45267.0</v>
      </c>
      <c r="F131" s="12">
        <v>631.2</v>
      </c>
      <c r="G131" s="13">
        <v>45267.0</v>
      </c>
      <c r="H131" s="12">
        <v>90.80305</v>
      </c>
      <c r="I131" s="13">
        <v>45267.0</v>
      </c>
      <c r="J131" s="12">
        <v>1307.203</v>
      </c>
      <c r="K131" s="13">
        <v>45267.0</v>
      </c>
      <c r="L131" s="12">
        <v>343.007</v>
      </c>
      <c r="M131" s="13">
        <v>45267.0</v>
      </c>
      <c r="N131" s="12">
        <v>487.9164</v>
      </c>
      <c r="O131" s="13">
        <v>45267.0</v>
      </c>
      <c r="P131" s="12">
        <v>562.8651</v>
      </c>
      <c r="Q131" s="13">
        <v>45237.0</v>
      </c>
      <c r="R131" s="12">
        <v>42.38868</v>
      </c>
      <c r="S131" s="13">
        <v>45204.0</v>
      </c>
      <c r="T131" s="12">
        <v>20.95371</v>
      </c>
      <c r="V131" s="14">
        <f t="shared" si="1"/>
        <v>0.02989086484</v>
      </c>
      <c r="W131" s="15">
        <f t="shared" si="2"/>
        <v>-0.02883025797</v>
      </c>
      <c r="X131" s="15">
        <f t="shared" si="3"/>
        <v>0.009347275032</v>
      </c>
      <c r="Y131" s="15">
        <f t="shared" si="4"/>
        <v>-0.01289626285</v>
      </c>
      <c r="Z131" s="15">
        <f t="shared" si="5"/>
        <v>-0.02023480668</v>
      </c>
      <c r="AA131" s="15">
        <f t="shared" si="6"/>
        <v>0.03607244167</v>
      </c>
      <c r="AB131" s="15">
        <f t="shared" si="7"/>
        <v>-0.001194057015</v>
      </c>
      <c r="AC131" s="15">
        <f t="shared" si="8"/>
        <v>-0.0294605226</v>
      </c>
      <c r="AD131" s="15">
        <f t="shared" si="9"/>
        <v>0.0353025855</v>
      </c>
      <c r="AE131" s="16">
        <f t="shared" si="10"/>
        <v>-0.03430561939</v>
      </c>
    </row>
    <row r="132">
      <c r="A132" s="5">
        <v>44993.0</v>
      </c>
      <c r="B132" s="6">
        <v>377.5962</v>
      </c>
      <c r="C132" s="17" t="s">
        <v>191</v>
      </c>
      <c r="D132" s="6">
        <v>62.64073</v>
      </c>
      <c r="E132" s="17" t="s">
        <v>191</v>
      </c>
      <c r="F132" s="6">
        <v>637.1</v>
      </c>
      <c r="G132" s="17" t="s">
        <v>191</v>
      </c>
      <c r="H132" s="6">
        <v>89.63203</v>
      </c>
      <c r="I132" s="17" t="s">
        <v>191</v>
      </c>
      <c r="J132" s="6">
        <v>1280.752</v>
      </c>
      <c r="K132" s="17" t="s">
        <v>191</v>
      </c>
      <c r="L132" s="6">
        <v>355.3801</v>
      </c>
      <c r="M132" s="17" t="s">
        <v>191</v>
      </c>
      <c r="N132" s="6">
        <v>487.3338</v>
      </c>
      <c r="O132" s="17" t="s">
        <v>191</v>
      </c>
      <c r="P132" s="6">
        <v>546.2828</v>
      </c>
      <c r="Q132" s="7">
        <v>45267.0</v>
      </c>
      <c r="R132" s="6">
        <v>43.88511</v>
      </c>
      <c r="S132" s="7">
        <v>45235.0</v>
      </c>
      <c r="T132" s="6">
        <v>20.23488</v>
      </c>
      <c r="V132" s="8">
        <f t="shared" si="1"/>
        <v>-0.004314397232</v>
      </c>
      <c r="W132" s="9">
        <f t="shared" si="2"/>
        <v>0.01523162326</v>
      </c>
      <c r="X132" s="9">
        <f t="shared" si="3"/>
        <v>-0.004551875687</v>
      </c>
      <c r="Y132" s="9">
        <f t="shared" si="4"/>
        <v>0.008165384629</v>
      </c>
      <c r="Z132" s="9">
        <f t="shared" si="5"/>
        <v>0.01810498832</v>
      </c>
      <c r="AA132" s="9">
        <f t="shared" si="6"/>
        <v>0.05501517952</v>
      </c>
      <c r="AB132" s="9">
        <f t="shared" si="7"/>
        <v>0.01743548262</v>
      </c>
      <c r="AC132" s="9">
        <f t="shared" si="8"/>
        <v>0.01261928803</v>
      </c>
      <c r="AD132" s="9">
        <f t="shared" si="9"/>
        <v>0.04726409481</v>
      </c>
      <c r="AE132" s="10">
        <f t="shared" si="10"/>
        <v>0.03345263229</v>
      </c>
    </row>
    <row r="133">
      <c r="A133" s="11">
        <v>45024.0</v>
      </c>
      <c r="B133" s="12">
        <v>375.9671</v>
      </c>
      <c r="C133" s="18" t="s">
        <v>192</v>
      </c>
      <c r="D133" s="12">
        <v>63.59485</v>
      </c>
      <c r="E133" s="18" t="s">
        <v>192</v>
      </c>
      <c r="F133" s="12">
        <v>634.2</v>
      </c>
      <c r="G133" s="18" t="s">
        <v>192</v>
      </c>
      <c r="H133" s="12">
        <v>90.36391</v>
      </c>
      <c r="I133" s="18" t="s">
        <v>192</v>
      </c>
      <c r="J133" s="12">
        <v>1303.94</v>
      </c>
      <c r="K133" s="18" t="s">
        <v>192</v>
      </c>
      <c r="L133" s="12">
        <v>374.9314</v>
      </c>
      <c r="M133" s="18" t="s">
        <v>192</v>
      </c>
      <c r="N133" s="12">
        <v>495.8307</v>
      </c>
      <c r="O133" s="18" t="s">
        <v>192</v>
      </c>
      <c r="P133" s="12">
        <v>553.1765</v>
      </c>
      <c r="Q133" s="18" t="s">
        <v>191</v>
      </c>
      <c r="R133" s="12">
        <v>45.9593</v>
      </c>
      <c r="S133" s="13">
        <v>45265.0</v>
      </c>
      <c r="T133" s="12">
        <v>20.91179</v>
      </c>
      <c r="V133" s="14">
        <f t="shared" si="1"/>
        <v>-0.01181725741</v>
      </c>
      <c r="W133" s="15">
        <f t="shared" si="2"/>
        <v>0.02173902447</v>
      </c>
      <c r="X133" s="15">
        <f t="shared" si="3"/>
        <v>-0.0004730368969</v>
      </c>
      <c r="Y133" s="15">
        <f t="shared" si="4"/>
        <v>0.09179273008</v>
      </c>
      <c r="Z133" s="15">
        <f t="shared" si="5"/>
        <v>0.01065539825</v>
      </c>
      <c r="AA133" s="15">
        <f t="shared" si="6"/>
        <v>0.01119324762</v>
      </c>
      <c r="AB133" s="15">
        <f t="shared" si="7"/>
        <v>0.0257539519</v>
      </c>
      <c r="AC133" s="15">
        <f t="shared" si="8"/>
        <v>0.01608293194</v>
      </c>
      <c r="AD133" s="15">
        <f t="shared" si="9"/>
        <v>-0.01104890631</v>
      </c>
      <c r="AE133" s="16">
        <f t="shared" si="10"/>
        <v>-0.002057690901</v>
      </c>
    </row>
    <row r="134">
      <c r="A134" s="5">
        <v>45115.0</v>
      </c>
      <c r="B134" s="6">
        <v>371.5242</v>
      </c>
      <c r="C134" s="17" t="s">
        <v>193</v>
      </c>
      <c r="D134" s="6">
        <v>64.97734</v>
      </c>
      <c r="E134" s="17" t="s">
        <v>193</v>
      </c>
      <c r="F134" s="6">
        <v>633.9</v>
      </c>
      <c r="G134" s="17" t="s">
        <v>193</v>
      </c>
      <c r="H134" s="6">
        <v>98.65866</v>
      </c>
      <c r="I134" s="17" t="s">
        <v>193</v>
      </c>
      <c r="J134" s="6">
        <v>1317.834</v>
      </c>
      <c r="K134" s="17" t="s">
        <v>193</v>
      </c>
      <c r="L134" s="6">
        <v>379.1281</v>
      </c>
      <c r="M134" s="17" t="s">
        <v>193</v>
      </c>
      <c r="N134" s="6">
        <v>508.6003</v>
      </c>
      <c r="O134" s="17" t="s">
        <v>193</v>
      </c>
      <c r="P134" s="6">
        <v>562.0732</v>
      </c>
      <c r="Q134" s="17" t="s">
        <v>192</v>
      </c>
      <c r="R134" s="6">
        <v>45.4515</v>
      </c>
      <c r="S134" s="17" t="s">
        <v>194</v>
      </c>
      <c r="T134" s="6">
        <v>20.86876</v>
      </c>
      <c r="V134" s="8">
        <f t="shared" si="1"/>
        <v>-0.02418254316</v>
      </c>
      <c r="W134" s="9">
        <f t="shared" si="2"/>
        <v>-0.01573256154</v>
      </c>
      <c r="X134" s="9">
        <f t="shared" si="3"/>
        <v>0.003391702161</v>
      </c>
      <c r="Y134" s="9">
        <f t="shared" si="4"/>
        <v>-0.01038580901</v>
      </c>
      <c r="Z134" s="9">
        <f t="shared" si="5"/>
        <v>0.01560666973</v>
      </c>
      <c r="AA134" s="9">
        <f t="shared" si="6"/>
        <v>0.02174726695</v>
      </c>
      <c r="AB134" s="9">
        <f t="shared" si="7"/>
        <v>-0.01670643922</v>
      </c>
      <c r="AC134" s="9">
        <f t="shared" si="8"/>
        <v>-0.008618628321</v>
      </c>
      <c r="AD134" s="9">
        <f t="shared" si="9"/>
        <v>0.02181710175</v>
      </c>
      <c r="AE134" s="10">
        <f t="shared" si="10"/>
        <v>0.004055823154</v>
      </c>
    </row>
    <row r="135">
      <c r="A135" s="11">
        <v>45146.0</v>
      </c>
      <c r="B135" s="12">
        <v>362.5398</v>
      </c>
      <c r="C135" s="18" t="s">
        <v>195</v>
      </c>
      <c r="D135" s="12">
        <v>63.95508</v>
      </c>
      <c r="E135" s="18" t="s">
        <v>195</v>
      </c>
      <c r="F135" s="12">
        <v>636.05</v>
      </c>
      <c r="G135" s="18" t="s">
        <v>195</v>
      </c>
      <c r="H135" s="12">
        <v>97.63401</v>
      </c>
      <c r="I135" s="18" t="s">
        <v>195</v>
      </c>
      <c r="J135" s="12">
        <v>1338.401</v>
      </c>
      <c r="K135" s="18" t="s">
        <v>195</v>
      </c>
      <c r="L135" s="12">
        <v>387.3731</v>
      </c>
      <c r="M135" s="18" t="s">
        <v>195</v>
      </c>
      <c r="N135" s="12">
        <v>500.1034</v>
      </c>
      <c r="O135" s="18" t="s">
        <v>195</v>
      </c>
      <c r="P135" s="12">
        <v>557.2289</v>
      </c>
      <c r="Q135" s="18" t="s">
        <v>193</v>
      </c>
      <c r="R135" s="12">
        <v>46.44312</v>
      </c>
      <c r="S135" s="18" t="s">
        <v>196</v>
      </c>
      <c r="T135" s="12">
        <v>20.9534</v>
      </c>
      <c r="V135" s="14">
        <f t="shared" si="1"/>
        <v>0.008986875372</v>
      </c>
      <c r="W135" s="15">
        <f t="shared" si="2"/>
        <v>0.03044605683</v>
      </c>
      <c r="X135" s="15">
        <f t="shared" si="3"/>
        <v>0.003773288264</v>
      </c>
      <c r="Y135" s="15">
        <f t="shared" si="4"/>
        <v>0.0119940787</v>
      </c>
      <c r="Z135" s="15">
        <f t="shared" si="5"/>
        <v>0.04865208559</v>
      </c>
      <c r="AA135" s="15">
        <f t="shared" si="6"/>
        <v>0.003059066311</v>
      </c>
      <c r="AB135" s="15">
        <f t="shared" si="7"/>
        <v>0.001941798436</v>
      </c>
      <c r="AC135" s="15">
        <f t="shared" si="8"/>
        <v>-0.001922549243</v>
      </c>
      <c r="AD135" s="15">
        <f t="shared" si="9"/>
        <v>0.02223364839</v>
      </c>
      <c r="AE135" s="16">
        <f t="shared" si="10"/>
        <v>0.002567125144</v>
      </c>
    </row>
    <row r="136">
      <c r="A136" s="5">
        <v>45177.0</v>
      </c>
      <c r="B136" s="6">
        <v>365.7979</v>
      </c>
      <c r="C136" s="17" t="s">
        <v>197</v>
      </c>
      <c r="D136" s="6">
        <v>65.90226</v>
      </c>
      <c r="E136" s="17" t="s">
        <v>197</v>
      </c>
      <c r="F136" s="6">
        <v>638.45</v>
      </c>
      <c r="G136" s="17" t="s">
        <v>197</v>
      </c>
      <c r="H136" s="6">
        <v>98.80504</v>
      </c>
      <c r="I136" s="17" t="s">
        <v>197</v>
      </c>
      <c r="J136" s="6">
        <v>1403.517</v>
      </c>
      <c r="K136" s="17" t="s">
        <v>197</v>
      </c>
      <c r="L136" s="6">
        <v>388.5581</v>
      </c>
      <c r="M136" s="17" t="s">
        <v>197</v>
      </c>
      <c r="N136" s="6">
        <v>501.0745</v>
      </c>
      <c r="O136" s="17" t="s">
        <v>197</v>
      </c>
      <c r="P136" s="6">
        <v>556.1576</v>
      </c>
      <c r="Q136" s="17" t="s">
        <v>195</v>
      </c>
      <c r="R136" s="6">
        <v>47.47572</v>
      </c>
      <c r="S136" s="17" t="s">
        <v>127</v>
      </c>
      <c r="T136" s="6">
        <v>21.00719</v>
      </c>
      <c r="V136" s="8">
        <f t="shared" si="1"/>
        <v>-0.002699304725</v>
      </c>
      <c r="W136" s="9">
        <f t="shared" si="2"/>
        <v>0.004579660849</v>
      </c>
      <c r="X136" s="9">
        <f t="shared" si="3"/>
        <v>0.01033753622</v>
      </c>
      <c r="Y136" s="9">
        <f t="shared" si="4"/>
        <v>-0.01135802384</v>
      </c>
      <c r="Z136" s="9">
        <f t="shared" si="5"/>
        <v>0.03110543014</v>
      </c>
      <c r="AA136" s="9">
        <f t="shared" si="6"/>
        <v>-0.002668326822</v>
      </c>
      <c r="AB136" s="9">
        <f t="shared" si="7"/>
        <v>0.006686031718</v>
      </c>
      <c r="AC136" s="9">
        <f t="shared" si="8"/>
        <v>0.003768895723</v>
      </c>
      <c r="AD136" s="9">
        <f t="shared" si="9"/>
        <v>-0.008779856314</v>
      </c>
      <c r="AE136" s="10">
        <f t="shared" si="10"/>
        <v>-0.01560275315</v>
      </c>
    </row>
    <row r="137">
      <c r="A137" s="11">
        <v>45207.0</v>
      </c>
      <c r="B137" s="12">
        <v>364.8105</v>
      </c>
      <c r="C137" s="18" t="s">
        <v>198</v>
      </c>
      <c r="D137" s="12">
        <v>66.20407</v>
      </c>
      <c r="E137" s="18" t="s">
        <v>198</v>
      </c>
      <c r="F137" s="12">
        <v>645.05</v>
      </c>
      <c r="G137" s="18" t="s">
        <v>198</v>
      </c>
      <c r="H137" s="12">
        <v>97.68281</v>
      </c>
      <c r="I137" s="18" t="s">
        <v>198</v>
      </c>
      <c r="J137" s="12">
        <v>1447.174</v>
      </c>
      <c r="K137" s="18" t="s">
        <v>198</v>
      </c>
      <c r="L137" s="12">
        <v>387.5213</v>
      </c>
      <c r="M137" s="18" t="s">
        <v>198</v>
      </c>
      <c r="N137" s="12">
        <v>504.4247</v>
      </c>
      <c r="O137" s="18" t="s">
        <v>198</v>
      </c>
      <c r="P137" s="12">
        <v>558.2537</v>
      </c>
      <c r="Q137" s="18" t="s">
        <v>197</v>
      </c>
      <c r="R137" s="12">
        <v>47.05889</v>
      </c>
      <c r="S137" s="18" t="s">
        <v>129</v>
      </c>
      <c r="T137" s="12">
        <v>20.67942</v>
      </c>
      <c r="V137" s="14">
        <f t="shared" si="1"/>
        <v>0.004330193347</v>
      </c>
      <c r="W137" s="15">
        <f t="shared" si="2"/>
        <v>-0.005441357306</v>
      </c>
      <c r="X137" s="15">
        <f t="shared" si="3"/>
        <v>-0.0006976203395</v>
      </c>
      <c r="Y137" s="15">
        <f t="shared" si="4"/>
        <v>0.04295730231</v>
      </c>
      <c r="Z137" s="15">
        <f t="shared" si="5"/>
        <v>-0.01954222505</v>
      </c>
      <c r="AA137" s="15">
        <f t="shared" si="6"/>
        <v>-0.01745452444</v>
      </c>
      <c r="AB137" s="15">
        <f t="shared" si="7"/>
        <v>-0.00683412212</v>
      </c>
      <c r="AC137" s="15">
        <f t="shared" si="8"/>
        <v>-0.01068026956</v>
      </c>
      <c r="AD137" s="15">
        <f t="shared" si="9"/>
        <v>-0.03307366578</v>
      </c>
      <c r="AE137" s="16">
        <f t="shared" si="10"/>
        <v>0.01881000531</v>
      </c>
    </row>
    <row r="138">
      <c r="A138" s="5">
        <v>45238.0</v>
      </c>
      <c r="B138" s="6">
        <v>366.3902</v>
      </c>
      <c r="C138" s="17" t="s">
        <v>199</v>
      </c>
      <c r="D138" s="6">
        <v>65.84383</v>
      </c>
      <c r="E138" s="17" t="s">
        <v>199</v>
      </c>
      <c r="F138" s="6">
        <v>644.6</v>
      </c>
      <c r="G138" s="17" t="s">
        <v>199</v>
      </c>
      <c r="H138" s="6">
        <v>101.879</v>
      </c>
      <c r="I138" s="17" t="s">
        <v>199</v>
      </c>
      <c r="J138" s="6">
        <v>1418.893</v>
      </c>
      <c r="K138" s="17" t="s">
        <v>199</v>
      </c>
      <c r="L138" s="6">
        <v>380.7573</v>
      </c>
      <c r="M138" s="17" t="s">
        <v>199</v>
      </c>
      <c r="N138" s="6">
        <v>500.9774</v>
      </c>
      <c r="O138" s="17" t="s">
        <v>199</v>
      </c>
      <c r="P138" s="6">
        <v>552.2914</v>
      </c>
      <c r="Q138" s="17" t="s">
        <v>198</v>
      </c>
      <c r="R138" s="6">
        <v>45.50248</v>
      </c>
      <c r="S138" s="17" t="s">
        <v>131</v>
      </c>
      <c r="T138" s="6">
        <v>21.0684</v>
      </c>
      <c r="V138" s="8">
        <f t="shared" si="1"/>
        <v>-0.01724582153</v>
      </c>
      <c r="W138" s="9">
        <f t="shared" si="2"/>
        <v>0.004583876728</v>
      </c>
      <c r="X138" s="9">
        <f t="shared" si="3"/>
        <v>0.005274588892</v>
      </c>
      <c r="Y138" s="9">
        <f t="shared" si="4"/>
        <v>0.006226013212</v>
      </c>
      <c r="Z138" s="9">
        <f t="shared" si="5"/>
        <v>-0.008571470858</v>
      </c>
      <c r="AA138" s="9">
        <f t="shared" si="6"/>
        <v>-0.005834950505</v>
      </c>
      <c r="AB138" s="9">
        <f t="shared" si="7"/>
        <v>0.01066095996</v>
      </c>
      <c r="AC138" s="9">
        <f t="shared" si="8"/>
        <v>-0.004048044203</v>
      </c>
      <c r="AD138" s="9">
        <f t="shared" si="9"/>
        <v>-0.0266036049</v>
      </c>
      <c r="AE138" s="10">
        <f t="shared" si="10"/>
        <v>-0.03416016404</v>
      </c>
    </row>
    <row r="139">
      <c r="A139" s="18" t="s">
        <v>200</v>
      </c>
      <c r="B139" s="12">
        <v>360.0715</v>
      </c>
      <c r="C139" s="18" t="s">
        <v>201</v>
      </c>
      <c r="D139" s="12">
        <v>66.14565</v>
      </c>
      <c r="E139" s="18" t="s">
        <v>201</v>
      </c>
      <c r="F139" s="12">
        <v>648.0</v>
      </c>
      <c r="G139" s="18" t="s">
        <v>201</v>
      </c>
      <c r="H139" s="12">
        <v>102.5133</v>
      </c>
      <c r="I139" s="18" t="s">
        <v>201</v>
      </c>
      <c r="J139" s="12">
        <v>1406.731</v>
      </c>
      <c r="K139" s="18" t="s">
        <v>201</v>
      </c>
      <c r="L139" s="12">
        <v>378.5356</v>
      </c>
      <c r="M139" s="18" t="s">
        <v>201</v>
      </c>
      <c r="N139" s="12">
        <v>506.3183</v>
      </c>
      <c r="O139" s="18" t="s">
        <v>201</v>
      </c>
      <c r="P139" s="12">
        <v>550.0557</v>
      </c>
      <c r="Q139" s="18" t="s">
        <v>199</v>
      </c>
      <c r="R139" s="12">
        <v>44.29195</v>
      </c>
      <c r="S139" s="18" t="s">
        <v>133</v>
      </c>
      <c r="T139" s="12">
        <v>20.3487</v>
      </c>
      <c r="V139" s="14">
        <f t="shared" si="1"/>
        <v>-0.02138741889</v>
      </c>
      <c r="W139" s="15">
        <f t="shared" si="2"/>
        <v>-0.0201647425</v>
      </c>
      <c r="X139" s="15">
        <f t="shared" si="3"/>
        <v>-0.008564814815</v>
      </c>
      <c r="Y139" s="15">
        <f t="shared" si="4"/>
        <v>-0.01047181195</v>
      </c>
      <c r="Z139" s="15">
        <f t="shared" si="5"/>
        <v>0.02238807562</v>
      </c>
      <c r="AA139" s="15">
        <f t="shared" si="6"/>
        <v>-0.0138256481</v>
      </c>
      <c r="AB139" s="15">
        <f t="shared" si="7"/>
        <v>-0.00345217623</v>
      </c>
      <c r="AC139" s="15">
        <f t="shared" si="8"/>
        <v>-0.003979960575</v>
      </c>
      <c r="AD139" s="15">
        <f t="shared" si="9"/>
        <v>0.006838262935</v>
      </c>
      <c r="AE139" s="16">
        <f t="shared" si="10"/>
        <v>0.00005749753055</v>
      </c>
    </row>
    <row r="140">
      <c r="A140" s="17" t="s">
        <v>202</v>
      </c>
      <c r="B140" s="6">
        <v>352.3705</v>
      </c>
      <c r="C140" s="17" t="s">
        <v>203</v>
      </c>
      <c r="D140" s="6">
        <v>64.81184</v>
      </c>
      <c r="E140" s="17" t="s">
        <v>203</v>
      </c>
      <c r="F140" s="6">
        <v>642.45</v>
      </c>
      <c r="G140" s="17" t="s">
        <v>203</v>
      </c>
      <c r="H140" s="6">
        <v>101.4398</v>
      </c>
      <c r="I140" s="17" t="s">
        <v>203</v>
      </c>
      <c r="J140" s="6">
        <v>1438.225</v>
      </c>
      <c r="K140" s="17" t="s">
        <v>203</v>
      </c>
      <c r="L140" s="6">
        <v>373.3021</v>
      </c>
      <c r="M140" s="17" t="s">
        <v>203</v>
      </c>
      <c r="N140" s="6">
        <v>504.5704</v>
      </c>
      <c r="O140" s="17" t="s">
        <v>203</v>
      </c>
      <c r="P140" s="6">
        <v>547.8665</v>
      </c>
      <c r="Q140" s="17" t="s">
        <v>201</v>
      </c>
      <c r="R140" s="6">
        <v>44.59483</v>
      </c>
      <c r="S140" s="17" t="s">
        <v>135</v>
      </c>
      <c r="T140" s="6">
        <v>20.34987</v>
      </c>
      <c r="V140" s="8">
        <f t="shared" si="1"/>
        <v>-0.01050712247</v>
      </c>
      <c r="W140" s="9">
        <f t="shared" si="2"/>
        <v>0.01336931647</v>
      </c>
      <c r="X140" s="9">
        <f t="shared" si="3"/>
        <v>-0.006848782006</v>
      </c>
      <c r="Y140" s="9">
        <f t="shared" si="4"/>
        <v>0.004329661533</v>
      </c>
      <c r="Z140" s="9">
        <f t="shared" si="5"/>
        <v>-0.04207756088</v>
      </c>
      <c r="AA140" s="9">
        <f t="shared" si="6"/>
        <v>0.003306437333</v>
      </c>
      <c r="AB140" s="9">
        <f t="shared" si="7"/>
        <v>-0.01270209271</v>
      </c>
      <c r="AC140" s="9">
        <f t="shared" si="8"/>
        <v>0.01819421337</v>
      </c>
      <c r="AD140" s="9">
        <f t="shared" si="9"/>
        <v>0.02391734647</v>
      </c>
      <c r="AE140" s="10">
        <f t="shared" si="10"/>
        <v>-0.003165622188</v>
      </c>
    </row>
    <row r="141">
      <c r="A141" s="18" t="s">
        <v>204</v>
      </c>
      <c r="B141" s="12">
        <v>348.6681</v>
      </c>
      <c r="C141" s="18" t="s">
        <v>205</v>
      </c>
      <c r="D141" s="12">
        <v>65.67833</v>
      </c>
      <c r="E141" s="18" t="s">
        <v>205</v>
      </c>
      <c r="F141" s="12">
        <v>638.05</v>
      </c>
      <c r="G141" s="18" t="s">
        <v>205</v>
      </c>
      <c r="H141" s="12">
        <v>101.879</v>
      </c>
      <c r="I141" s="18" t="s">
        <v>205</v>
      </c>
      <c r="J141" s="12">
        <v>1377.708</v>
      </c>
      <c r="K141" s="18" t="s">
        <v>205</v>
      </c>
      <c r="L141" s="12">
        <v>374.5364</v>
      </c>
      <c r="M141" s="18" t="s">
        <v>205</v>
      </c>
      <c r="N141" s="12">
        <v>498.1613</v>
      </c>
      <c r="O141" s="18" t="s">
        <v>205</v>
      </c>
      <c r="P141" s="12">
        <v>557.8345</v>
      </c>
      <c r="Q141" s="18" t="s">
        <v>203</v>
      </c>
      <c r="R141" s="12">
        <v>45.66142</v>
      </c>
      <c r="S141" s="18" t="s">
        <v>206</v>
      </c>
      <c r="T141" s="12">
        <v>20.28545</v>
      </c>
      <c r="V141" s="14">
        <f t="shared" si="1"/>
        <v>0.00552158342</v>
      </c>
      <c r="W141" s="15">
        <f t="shared" si="2"/>
        <v>0.02223534003</v>
      </c>
      <c r="X141" s="15">
        <f t="shared" si="3"/>
        <v>-0.0101872894</v>
      </c>
      <c r="Y141" s="15">
        <f t="shared" si="4"/>
        <v>0.03975107726</v>
      </c>
      <c r="Z141" s="15">
        <f t="shared" si="5"/>
        <v>-0.02698685062</v>
      </c>
      <c r="AA141" s="15">
        <f t="shared" si="6"/>
        <v>0.06037463915</v>
      </c>
      <c r="AB141" s="15">
        <f t="shared" si="7"/>
        <v>-0.001072142698</v>
      </c>
      <c r="AC141" s="15">
        <f t="shared" si="8"/>
        <v>-0.02379773929</v>
      </c>
      <c r="AD141" s="15">
        <f t="shared" si="9"/>
        <v>-0.004969403054</v>
      </c>
      <c r="AE141" s="16">
        <f t="shared" si="10"/>
        <v>-0.03332487078</v>
      </c>
    </row>
    <row r="142">
      <c r="A142" s="17" t="s">
        <v>207</v>
      </c>
      <c r="B142" s="6">
        <v>350.5933</v>
      </c>
      <c r="C142" s="17" t="s">
        <v>208</v>
      </c>
      <c r="D142" s="6">
        <v>67.13871</v>
      </c>
      <c r="E142" s="17" t="s">
        <v>208</v>
      </c>
      <c r="F142" s="6">
        <v>631.55</v>
      </c>
      <c r="G142" s="17" t="s">
        <v>208</v>
      </c>
      <c r="H142" s="6">
        <v>105.9288</v>
      </c>
      <c r="I142" s="17" t="s">
        <v>208</v>
      </c>
      <c r="J142" s="6">
        <v>1340.528</v>
      </c>
      <c r="K142" s="17" t="s">
        <v>208</v>
      </c>
      <c r="L142" s="6">
        <v>397.1489</v>
      </c>
      <c r="M142" s="17" t="s">
        <v>208</v>
      </c>
      <c r="N142" s="6">
        <v>497.6272</v>
      </c>
      <c r="O142" s="17" t="s">
        <v>208</v>
      </c>
      <c r="P142" s="6">
        <v>544.5593</v>
      </c>
      <c r="Q142" s="17" t="s">
        <v>205</v>
      </c>
      <c r="R142" s="6">
        <v>45.43451</v>
      </c>
      <c r="S142" s="17" t="s">
        <v>209</v>
      </c>
      <c r="T142" s="6">
        <v>19.60944</v>
      </c>
      <c r="V142" s="8">
        <f t="shared" si="1"/>
        <v>-0.0140804174</v>
      </c>
      <c r="W142" s="9">
        <f t="shared" si="2"/>
        <v>-0.004495171266</v>
      </c>
      <c r="X142" s="9">
        <f t="shared" si="3"/>
        <v>-0.01448816404</v>
      </c>
      <c r="Y142" s="9">
        <f t="shared" si="4"/>
        <v>-0.02579468473</v>
      </c>
      <c r="Z142" s="9">
        <f t="shared" si="5"/>
        <v>0.03241931537</v>
      </c>
      <c r="AA142" s="9">
        <f t="shared" si="6"/>
        <v>0.03406253926</v>
      </c>
      <c r="AB142" s="9">
        <f t="shared" si="7"/>
        <v>0.004523466563</v>
      </c>
      <c r="AC142" s="9">
        <f t="shared" si="8"/>
        <v>0.003079187152</v>
      </c>
      <c r="AD142" s="9">
        <f t="shared" si="9"/>
        <v>0.009856604594</v>
      </c>
      <c r="AE142" s="10">
        <f t="shared" si="10"/>
        <v>-0.003436610122</v>
      </c>
    </row>
    <row r="143">
      <c r="A143" s="18" t="s">
        <v>210</v>
      </c>
      <c r="B143" s="12">
        <v>345.6568</v>
      </c>
      <c r="C143" s="18" t="s">
        <v>211</v>
      </c>
      <c r="D143" s="12">
        <v>66.83691</v>
      </c>
      <c r="E143" s="18" t="s">
        <v>211</v>
      </c>
      <c r="F143" s="12">
        <v>622.4</v>
      </c>
      <c r="G143" s="18" t="s">
        <v>211</v>
      </c>
      <c r="H143" s="12">
        <v>103.1964</v>
      </c>
      <c r="I143" s="18" t="s">
        <v>211</v>
      </c>
      <c r="J143" s="12">
        <v>1383.987</v>
      </c>
      <c r="K143" s="18" t="s">
        <v>211</v>
      </c>
      <c r="L143" s="12">
        <v>410.6768</v>
      </c>
      <c r="M143" s="18" t="s">
        <v>211</v>
      </c>
      <c r="N143" s="12">
        <v>499.8782</v>
      </c>
      <c r="O143" s="18" t="s">
        <v>211</v>
      </c>
      <c r="P143" s="12">
        <v>546.2361</v>
      </c>
      <c r="Q143" s="18" t="s">
        <v>208</v>
      </c>
      <c r="R143" s="12">
        <v>45.88234</v>
      </c>
      <c r="S143" s="18" t="s">
        <v>137</v>
      </c>
      <c r="T143" s="12">
        <v>19.54205</v>
      </c>
      <c r="V143" s="14">
        <f t="shared" si="1"/>
        <v>0.05469847548</v>
      </c>
      <c r="W143" s="15">
        <f t="shared" si="2"/>
        <v>0.003204516786</v>
      </c>
      <c r="X143" s="15">
        <f t="shared" si="3"/>
        <v>0.02249357326</v>
      </c>
      <c r="Y143" s="15">
        <f t="shared" si="4"/>
        <v>-0.0127659492</v>
      </c>
      <c r="Z143" s="15">
        <f t="shared" si="5"/>
        <v>0.02715054404</v>
      </c>
      <c r="AA143" s="15">
        <f t="shared" si="6"/>
        <v>0.02729007336</v>
      </c>
      <c r="AB143" s="15">
        <f t="shared" si="7"/>
        <v>0.02134119872</v>
      </c>
      <c r="AC143" s="15">
        <f t="shared" si="8"/>
        <v>0.01117099364</v>
      </c>
      <c r="AD143" s="15">
        <f t="shared" si="9"/>
        <v>0.01851845394</v>
      </c>
      <c r="AE143" s="16">
        <f t="shared" si="10"/>
        <v>0.02564367607</v>
      </c>
    </row>
    <row r="144">
      <c r="A144" s="17" t="s">
        <v>212</v>
      </c>
      <c r="B144" s="6">
        <v>364.5637</v>
      </c>
      <c r="C144" s="17" t="s">
        <v>213</v>
      </c>
      <c r="D144" s="6">
        <v>67.05109</v>
      </c>
      <c r="E144" s="17" t="s">
        <v>213</v>
      </c>
      <c r="F144" s="6">
        <v>636.4</v>
      </c>
      <c r="G144" s="17" t="s">
        <v>213</v>
      </c>
      <c r="H144" s="6">
        <v>101.879</v>
      </c>
      <c r="I144" s="17" t="s">
        <v>213</v>
      </c>
      <c r="J144" s="6">
        <v>1421.563</v>
      </c>
      <c r="K144" s="17" t="s">
        <v>213</v>
      </c>
      <c r="L144" s="6">
        <v>421.8842</v>
      </c>
      <c r="M144" s="17" t="s">
        <v>213</v>
      </c>
      <c r="N144" s="6">
        <v>510.5462</v>
      </c>
      <c r="O144" s="17" t="s">
        <v>213</v>
      </c>
      <c r="P144" s="6">
        <v>552.3381</v>
      </c>
      <c r="Q144" s="17" t="s">
        <v>211</v>
      </c>
      <c r="R144" s="6">
        <v>46.73201</v>
      </c>
      <c r="S144" s="17" t="s">
        <v>139</v>
      </c>
      <c r="T144" s="6">
        <v>20.04318</v>
      </c>
      <c r="V144" s="8">
        <f t="shared" si="1"/>
        <v>0.0245090227</v>
      </c>
      <c r="W144" s="9">
        <f t="shared" si="2"/>
        <v>-0.01074479177</v>
      </c>
      <c r="X144" s="9">
        <f t="shared" si="3"/>
        <v>0.008799497172</v>
      </c>
      <c r="Y144" s="9">
        <f t="shared" si="4"/>
        <v>0.01963603883</v>
      </c>
      <c r="Z144" s="9">
        <f t="shared" si="5"/>
        <v>0.001078390476</v>
      </c>
      <c r="AA144" s="9">
        <f t="shared" si="6"/>
        <v>0.01146878693</v>
      </c>
      <c r="AB144" s="9">
        <f t="shared" si="7"/>
        <v>-0.006326165977</v>
      </c>
      <c r="AC144" s="9">
        <f t="shared" si="8"/>
        <v>0.02580538985</v>
      </c>
      <c r="AD144" s="9">
        <f t="shared" si="9"/>
        <v>-0.0004491567985</v>
      </c>
      <c r="AE144" s="10">
        <f t="shared" si="10"/>
        <v>-0.04088772341</v>
      </c>
    </row>
    <row r="145">
      <c r="A145" s="18" t="s">
        <v>214</v>
      </c>
      <c r="B145" s="12">
        <v>373.4988</v>
      </c>
      <c r="C145" s="13">
        <v>44934.0</v>
      </c>
      <c r="D145" s="12">
        <v>66.33064</v>
      </c>
      <c r="E145" s="13">
        <v>44934.0</v>
      </c>
      <c r="F145" s="12">
        <v>642.0</v>
      </c>
      <c r="G145" s="13">
        <v>44934.0</v>
      </c>
      <c r="H145" s="12">
        <v>103.8795</v>
      </c>
      <c r="I145" s="13">
        <v>44934.0</v>
      </c>
      <c r="J145" s="12">
        <v>1423.096</v>
      </c>
      <c r="K145" s="13">
        <v>44934.0</v>
      </c>
      <c r="L145" s="12">
        <v>426.7227</v>
      </c>
      <c r="M145" s="13">
        <v>44934.0</v>
      </c>
      <c r="N145" s="12">
        <v>507.3164</v>
      </c>
      <c r="O145" s="13">
        <v>44934.0</v>
      </c>
      <c r="P145" s="12">
        <v>566.5914</v>
      </c>
      <c r="Q145" s="18" t="s">
        <v>213</v>
      </c>
      <c r="R145" s="12">
        <v>46.71102</v>
      </c>
      <c r="S145" s="18" t="s">
        <v>141</v>
      </c>
      <c r="T145" s="12">
        <v>19.22366</v>
      </c>
      <c r="V145" s="14">
        <f t="shared" si="1"/>
        <v>-0.008987445207</v>
      </c>
      <c r="W145" s="15">
        <f t="shared" si="2"/>
        <v>-0.03933672282</v>
      </c>
      <c r="X145" s="15">
        <f t="shared" si="3"/>
        <v>0.0006230529595</v>
      </c>
      <c r="Y145" s="15">
        <f t="shared" si="4"/>
        <v>-0.009666969903</v>
      </c>
      <c r="Z145" s="15">
        <f t="shared" si="5"/>
        <v>-0.007678329501</v>
      </c>
      <c r="AA145" s="15">
        <f t="shared" si="6"/>
        <v>-0.01492538363</v>
      </c>
      <c r="AB145" s="15">
        <f t="shared" si="7"/>
        <v>-0.02778029648</v>
      </c>
      <c r="AC145" s="15">
        <f t="shared" si="8"/>
        <v>-0.03625452134</v>
      </c>
      <c r="AD145" s="15">
        <f t="shared" si="9"/>
        <v>-0.004750699086</v>
      </c>
      <c r="AE145" s="16">
        <f t="shared" si="10"/>
        <v>0.001924711527</v>
      </c>
    </row>
    <row r="146">
      <c r="A146" s="17" t="s">
        <v>215</v>
      </c>
      <c r="B146" s="6">
        <v>370.142</v>
      </c>
      <c r="C146" s="7">
        <v>44965.0</v>
      </c>
      <c r="D146" s="6">
        <v>63.72141</v>
      </c>
      <c r="E146" s="7">
        <v>44965.0</v>
      </c>
      <c r="F146" s="6">
        <v>642.4</v>
      </c>
      <c r="G146" s="7">
        <v>44965.0</v>
      </c>
      <c r="H146" s="6">
        <v>102.8753</v>
      </c>
      <c r="I146" s="7">
        <v>44965.0</v>
      </c>
      <c r="J146" s="6">
        <v>1412.169</v>
      </c>
      <c r="K146" s="7">
        <v>44965.0</v>
      </c>
      <c r="L146" s="6">
        <v>420.3537</v>
      </c>
      <c r="M146" s="7">
        <v>44965.0</v>
      </c>
      <c r="N146" s="6">
        <v>493.223</v>
      </c>
      <c r="O146" s="7">
        <v>44965.0</v>
      </c>
      <c r="P146" s="6">
        <v>546.0499</v>
      </c>
      <c r="Q146" s="7">
        <v>44934.0</v>
      </c>
      <c r="R146" s="6">
        <v>46.48911</v>
      </c>
      <c r="S146" s="17" t="s">
        <v>143</v>
      </c>
      <c r="T146" s="6">
        <v>19.26066</v>
      </c>
      <c r="V146" s="8">
        <f t="shared" si="1"/>
        <v>-0.01498749129</v>
      </c>
      <c r="W146" s="9">
        <f t="shared" si="2"/>
        <v>0</v>
      </c>
      <c r="X146" s="9">
        <f t="shared" si="3"/>
        <v>-0.002801992528</v>
      </c>
      <c r="Y146" s="9">
        <f t="shared" si="4"/>
        <v>0.02719797658</v>
      </c>
      <c r="Z146" s="9">
        <f t="shared" si="5"/>
        <v>0.0007704460302</v>
      </c>
      <c r="AA146" s="9">
        <f t="shared" si="6"/>
        <v>0.01902754752</v>
      </c>
      <c r="AB146" s="9">
        <f t="shared" si="7"/>
        <v>-0.01498166144</v>
      </c>
      <c r="AC146" s="9">
        <f t="shared" si="8"/>
        <v>-0.00537405098</v>
      </c>
      <c r="AD146" s="9">
        <f t="shared" si="9"/>
        <v>-0.04812180745</v>
      </c>
      <c r="AE146" s="10">
        <f t="shared" si="10"/>
        <v>0.005519021674</v>
      </c>
    </row>
    <row r="147">
      <c r="A147" s="18" t="s">
        <v>216</v>
      </c>
      <c r="B147" s="12">
        <v>364.5945</v>
      </c>
      <c r="C147" s="13">
        <v>44993.0</v>
      </c>
      <c r="D147" s="12">
        <v>63.72141</v>
      </c>
      <c r="E147" s="13">
        <v>44993.0</v>
      </c>
      <c r="F147" s="12">
        <v>640.6</v>
      </c>
      <c r="G147" s="13">
        <v>44993.0</v>
      </c>
      <c r="H147" s="12">
        <v>105.6733</v>
      </c>
      <c r="I147" s="13">
        <v>44993.0</v>
      </c>
      <c r="J147" s="12">
        <v>1413.257</v>
      </c>
      <c r="K147" s="13">
        <v>44993.0</v>
      </c>
      <c r="L147" s="12">
        <v>428.352</v>
      </c>
      <c r="M147" s="13">
        <v>44993.0</v>
      </c>
      <c r="N147" s="12">
        <v>485.8337</v>
      </c>
      <c r="O147" s="13">
        <v>44993.0</v>
      </c>
      <c r="P147" s="12">
        <v>543.1154</v>
      </c>
      <c r="Q147" s="13">
        <v>44965.0</v>
      </c>
      <c r="R147" s="12">
        <v>44.25197</v>
      </c>
      <c r="S147" s="18" t="s">
        <v>145</v>
      </c>
      <c r="T147" s="12">
        <v>19.36696</v>
      </c>
      <c r="V147" s="14">
        <f t="shared" si="1"/>
        <v>0.004754871508</v>
      </c>
      <c r="W147" s="15">
        <f t="shared" si="2"/>
        <v>0.004583859648</v>
      </c>
      <c r="X147" s="15">
        <f t="shared" si="3"/>
        <v>-0.0041367468</v>
      </c>
      <c r="Y147" s="15">
        <f t="shared" si="4"/>
        <v>-0.02411394364</v>
      </c>
      <c r="Z147" s="15">
        <f t="shared" si="5"/>
        <v>0.01322406328</v>
      </c>
      <c r="AA147" s="15">
        <f t="shared" si="6"/>
        <v>0.01152603466</v>
      </c>
      <c r="AB147" s="15">
        <f t="shared" si="7"/>
        <v>0.02296526569</v>
      </c>
      <c r="AC147" s="15">
        <f t="shared" si="8"/>
        <v>0.004716861278</v>
      </c>
      <c r="AD147" s="15">
        <f t="shared" si="9"/>
        <v>0.005556814759</v>
      </c>
      <c r="AE147" s="16">
        <f t="shared" si="10"/>
        <v>0.0546430622</v>
      </c>
    </row>
    <row r="148">
      <c r="A148" s="17" t="s">
        <v>217</v>
      </c>
      <c r="B148" s="6">
        <v>366.3281</v>
      </c>
      <c r="C148" s="7">
        <v>45024.0</v>
      </c>
      <c r="D148" s="6">
        <v>64.0135</v>
      </c>
      <c r="E148" s="7">
        <v>45024.0</v>
      </c>
      <c r="F148" s="6">
        <v>637.95</v>
      </c>
      <c r="G148" s="7">
        <v>45024.0</v>
      </c>
      <c r="H148" s="6">
        <v>103.1251</v>
      </c>
      <c r="I148" s="7">
        <v>45024.0</v>
      </c>
      <c r="J148" s="6">
        <v>1431.946</v>
      </c>
      <c r="K148" s="7">
        <v>45024.0</v>
      </c>
      <c r="L148" s="6">
        <v>433.2892</v>
      </c>
      <c r="M148" s="7">
        <v>45024.0</v>
      </c>
      <c r="N148" s="6">
        <v>496.991</v>
      </c>
      <c r="O148" s="7">
        <v>45024.0</v>
      </c>
      <c r="P148" s="6">
        <v>545.6772</v>
      </c>
      <c r="Q148" s="7">
        <v>44993.0</v>
      </c>
      <c r="R148" s="6">
        <v>44.49787</v>
      </c>
      <c r="S148" s="17" t="s">
        <v>218</v>
      </c>
      <c r="T148" s="6">
        <v>20.42523</v>
      </c>
      <c r="V148" s="8">
        <f t="shared" si="1"/>
        <v>-0.0001351247693</v>
      </c>
      <c r="W148" s="9">
        <f t="shared" si="2"/>
        <v>-0.0003043108094</v>
      </c>
      <c r="X148" s="9">
        <f t="shared" si="3"/>
        <v>0.004859314993</v>
      </c>
      <c r="Y148" s="9">
        <f t="shared" si="4"/>
        <v>-0.01550350012</v>
      </c>
      <c r="Z148" s="9">
        <f t="shared" si="5"/>
        <v>-0.001933732138</v>
      </c>
      <c r="AA148" s="9">
        <f t="shared" si="6"/>
        <v>0.02233358228</v>
      </c>
      <c r="AB148" s="9">
        <f t="shared" si="7"/>
        <v>-0.009747862637</v>
      </c>
      <c r="AC148" s="9">
        <f t="shared" si="8"/>
        <v>-0.04447281286</v>
      </c>
      <c r="AD148" s="9">
        <f t="shared" si="9"/>
        <v>0.003706469546</v>
      </c>
      <c r="AE148" s="10">
        <f t="shared" si="10"/>
        <v>0.01827886393</v>
      </c>
    </row>
    <row r="149">
      <c r="A149" s="18" t="s">
        <v>219</v>
      </c>
      <c r="B149" s="12">
        <v>366.2786</v>
      </c>
      <c r="C149" s="13">
        <v>45115.0</v>
      </c>
      <c r="D149" s="12">
        <v>63.99402</v>
      </c>
      <c r="E149" s="13">
        <v>45115.0</v>
      </c>
      <c r="F149" s="12">
        <v>641.05</v>
      </c>
      <c r="G149" s="13">
        <v>45115.0</v>
      </c>
      <c r="H149" s="12">
        <v>101.5263</v>
      </c>
      <c r="I149" s="13">
        <v>45115.0</v>
      </c>
      <c r="J149" s="12">
        <v>1429.177</v>
      </c>
      <c r="K149" s="13">
        <v>45115.0</v>
      </c>
      <c r="L149" s="12">
        <v>442.9661</v>
      </c>
      <c r="M149" s="13">
        <v>45115.0</v>
      </c>
      <c r="N149" s="12">
        <v>492.1464</v>
      </c>
      <c r="O149" s="13">
        <v>45115.0</v>
      </c>
      <c r="P149" s="12">
        <v>521.4094</v>
      </c>
      <c r="Q149" s="13">
        <v>45024.0</v>
      </c>
      <c r="R149" s="12">
        <v>44.6628</v>
      </c>
      <c r="S149" s="18" t="s">
        <v>220</v>
      </c>
      <c r="T149" s="12">
        <v>20.79858</v>
      </c>
      <c r="V149" s="14">
        <f t="shared" si="1"/>
        <v>0.0001351430305</v>
      </c>
      <c r="W149" s="15">
        <f t="shared" si="2"/>
        <v>0.03073177775</v>
      </c>
      <c r="X149" s="15">
        <f t="shared" si="3"/>
        <v>-0.0140394665</v>
      </c>
      <c r="Y149" s="15">
        <f t="shared" si="4"/>
        <v>-0.03100418315</v>
      </c>
      <c r="Z149" s="15">
        <f t="shared" si="5"/>
        <v>0.008926116219</v>
      </c>
      <c r="AA149" s="15">
        <f t="shared" si="6"/>
        <v>0.006575898246</v>
      </c>
      <c r="AB149" s="15">
        <f t="shared" si="7"/>
        <v>0.01680414608</v>
      </c>
      <c r="AC149" s="15">
        <f t="shared" si="8"/>
        <v>-0.02117203871</v>
      </c>
      <c r="AD149" s="15">
        <f t="shared" si="9"/>
        <v>0.01649515928</v>
      </c>
      <c r="AE149" s="16">
        <f t="shared" si="10"/>
        <v>-0.01019636918</v>
      </c>
    </row>
    <row r="150">
      <c r="A150" s="17" t="s">
        <v>221</v>
      </c>
      <c r="B150" s="6">
        <v>366.3281</v>
      </c>
      <c r="C150" s="7">
        <v>45146.0</v>
      </c>
      <c r="D150" s="6">
        <v>65.96067</v>
      </c>
      <c r="E150" s="7">
        <v>45146.0</v>
      </c>
      <c r="F150" s="6">
        <v>632.05</v>
      </c>
      <c r="G150" s="7">
        <v>45146.0</v>
      </c>
      <c r="H150" s="6">
        <v>98.37856</v>
      </c>
      <c r="I150" s="7">
        <v>45146.0</v>
      </c>
      <c r="J150" s="6">
        <v>1441.934</v>
      </c>
      <c r="K150" s="7">
        <v>45146.0</v>
      </c>
      <c r="L150" s="6">
        <v>445.879</v>
      </c>
      <c r="M150" s="7">
        <v>45146.0</v>
      </c>
      <c r="N150" s="6">
        <v>500.4165</v>
      </c>
      <c r="O150" s="7">
        <v>45146.0</v>
      </c>
      <c r="P150" s="6">
        <v>510.3701</v>
      </c>
      <c r="Q150" s="7">
        <v>45115.0</v>
      </c>
      <c r="R150" s="6">
        <v>45.39952</v>
      </c>
      <c r="S150" s="17" t="s">
        <v>147</v>
      </c>
      <c r="T150" s="6">
        <v>20.58651</v>
      </c>
      <c r="V150" s="8">
        <f t="shared" si="1"/>
        <v>-0.001757440939</v>
      </c>
      <c r="W150" s="9">
        <f t="shared" si="2"/>
        <v>-0.007822843522</v>
      </c>
      <c r="X150" s="9">
        <f t="shared" si="3"/>
        <v>0.00371806028</v>
      </c>
      <c r="Y150" s="9">
        <f t="shared" si="4"/>
        <v>0.009141727628</v>
      </c>
      <c r="Z150" s="9">
        <f t="shared" si="5"/>
        <v>-0.0002059733663</v>
      </c>
      <c r="AA150" s="9">
        <f t="shared" si="6"/>
        <v>0.005758064408</v>
      </c>
      <c r="AB150" s="9">
        <f t="shared" si="7"/>
        <v>-0.009583417014</v>
      </c>
      <c r="AC150" s="9">
        <f t="shared" si="8"/>
        <v>0.01195583362</v>
      </c>
      <c r="AD150" s="9">
        <f t="shared" si="9"/>
        <v>-0.01657947044</v>
      </c>
      <c r="AE150" s="10">
        <f t="shared" si="10"/>
        <v>0.032427546</v>
      </c>
    </row>
    <row r="151">
      <c r="A151" s="18" t="s">
        <v>222</v>
      </c>
      <c r="B151" s="12">
        <v>365.6843</v>
      </c>
      <c r="C151" s="13">
        <v>45177.0</v>
      </c>
      <c r="D151" s="12">
        <v>65.44467</v>
      </c>
      <c r="E151" s="13">
        <v>45177.0</v>
      </c>
      <c r="F151" s="12">
        <v>634.4</v>
      </c>
      <c r="G151" s="13">
        <v>45177.0</v>
      </c>
      <c r="H151" s="12">
        <v>99.27791</v>
      </c>
      <c r="I151" s="13">
        <v>45177.0</v>
      </c>
      <c r="J151" s="12">
        <v>1441.637</v>
      </c>
      <c r="K151" s="13">
        <v>45177.0</v>
      </c>
      <c r="L151" s="12">
        <v>448.4464</v>
      </c>
      <c r="M151" s="13">
        <v>45177.0</v>
      </c>
      <c r="N151" s="12">
        <v>495.6208</v>
      </c>
      <c r="O151" s="13">
        <v>45177.0</v>
      </c>
      <c r="P151" s="12">
        <v>516.472</v>
      </c>
      <c r="Q151" s="13">
        <v>45146.0</v>
      </c>
      <c r="R151" s="12">
        <v>44.64682</v>
      </c>
      <c r="S151" s="18" t="s">
        <v>148</v>
      </c>
      <c r="T151" s="12">
        <v>21.25408</v>
      </c>
      <c r="V151" s="14">
        <f t="shared" si="1"/>
        <v>-0.00121908433</v>
      </c>
      <c r="W151" s="15">
        <f t="shared" si="2"/>
        <v>-0.01443020493</v>
      </c>
      <c r="X151" s="15">
        <f t="shared" si="3"/>
        <v>-0.008354350567</v>
      </c>
      <c r="Y151" s="15">
        <f t="shared" si="4"/>
        <v>0.002013136658</v>
      </c>
      <c r="Z151" s="15">
        <f t="shared" si="5"/>
        <v>-0.01337576658</v>
      </c>
      <c r="AA151" s="15">
        <f t="shared" si="6"/>
        <v>-0.01948705576</v>
      </c>
      <c r="AB151" s="15">
        <f t="shared" si="7"/>
        <v>0.007405258214</v>
      </c>
      <c r="AC151" s="15">
        <f t="shared" si="8"/>
        <v>-0.01109314735</v>
      </c>
      <c r="AD151" s="15">
        <f t="shared" si="9"/>
        <v>-0.04724188643</v>
      </c>
      <c r="AE151" s="16">
        <f t="shared" si="10"/>
        <v>-0.02021164878</v>
      </c>
    </row>
    <row r="152">
      <c r="A152" s="5">
        <v>44935.0</v>
      </c>
      <c r="B152" s="6">
        <v>365.2385</v>
      </c>
      <c r="C152" s="7">
        <v>45207.0</v>
      </c>
      <c r="D152" s="6">
        <v>64.50029</v>
      </c>
      <c r="E152" s="7">
        <v>45207.0</v>
      </c>
      <c r="F152" s="6">
        <v>629.1</v>
      </c>
      <c r="G152" s="7">
        <v>45207.0</v>
      </c>
      <c r="H152" s="6">
        <v>99.47777</v>
      </c>
      <c r="I152" s="7">
        <v>45207.0</v>
      </c>
      <c r="J152" s="6">
        <v>1422.354</v>
      </c>
      <c r="K152" s="7">
        <v>45207.0</v>
      </c>
      <c r="L152" s="6">
        <v>439.7075</v>
      </c>
      <c r="M152" s="7">
        <v>45207.0</v>
      </c>
      <c r="N152" s="6">
        <v>499.291</v>
      </c>
      <c r="O152" s="7">
        <v>45207.0</v>
      </c>
      <c r="P152" s="6">
        <v>510.7427</v>
      </c>
      <c r="Q152" s="7">
        <v>45177.0</v>
      </c>
      <c r="R152" s="6">
        <v>42.53762</v>
      </c>
      <c r="S152" s="17" t="s">
        <v>149</v>
      </c>
      <c r="T152" s="6">
        <v>20.8245</v>
      </c>
      <c r="V152" s="8">
        <f t="shared" si="1"/>
        <v>-0.02413902149</v>
      </c>
      <c r="W152" s="9">
        <f t="shared" si="2"/>
        <v>0.002565879936</v>
      </c>
      <c r="X152" s="9">
        <f t="shared" si="3"/>
        <v>0.008981084088</v>
      </c>
      <c r="Y152" s="9">
        <f t="shared" si="4"/>
        <v>-0.01356112024</v>
      </c>
      <c r="Z152" s="9">
        <f t="shared" si="5"/>
        <v>0.006605247358</v>
      </c>
      <c r="AA152" s="9">
        <f t="shared" si="6"/>
        <v>0.001235366693</v>
      </c>
      <c r="AB152" s="9">
        <f t="shared" si="7"/>
        <v>0.01019305375</v>
      </c>
      <c r="AC152" s="9">
        <f t="shared" si="8"/>
        <v>-0.007204801948</v>
      </c>
      <c r="AD152" s="9">
        <f t="shared" si="9"/>
        <v>-0.003900782413</v>
      </c>
      <c r="AE152" s="10">
        <f t="shared" si="10"/>
        <v>-0.01547600182</v>
      </c>
    </row>
    <row r="153">
      <c r="A153" s="11">
        <v>45025.0</v>
      </c>
      <c r="B153" s="12">
        <v>356.422</v>
      </c>
      <c r="C153" s="13">
        <v>45238.0</v>
      </c>
      <c r="D153" s="12">
        <v>64.66579</v>
      </c>
      <c r="E153" s="13">
        <v>45238.0</v>
      </c>
      <c r="F153" s="12">
        <v>634.75</v>
      </c>
      <c r="G153" s="13">
        <v>45238.0</v>
      </c>
      <c r="H153" s="12">
        <v>98.12874</v>
      </c>
      <c r="I153" s="13">
        <v>45238.0</v>
      </c>
      <c r="J153" s="12">
        <v>1431.749</v>
      </c>
      <c r="K153" s="13">
        <v>45238.0</v>
      </c>
      <c r="L153" s="12">
        <v>440.2507</v>
      </c>
      <c r="M153" s="13">
        <v>45238.0</v>
      </c>
      <c r="N153" s="12">
        <v>504.3803</v>
      </c>
      <c r="O153" s="13">
        <v>45238.0</v>
      </c>
      <c r="P153" s="12">
        <v>507.0629</v>
      </c>
      <c r="Q153" s="13">
        <v>45207.0</v>
      </c>
      <c r="R153" s="12">
        <v>42.37169</v>
      </c>
      <c r="S153" s="13">
        <v>44932.0</v>
      </c>
      <c r="T153" s="12">
        <v>20.50222</v>
      </c>
      <c r="V153" s="14">
        <f t="shared" si="1"/>
        <v>-0.004168934578</v>
      </c>
      <c r="W153" s="15">
        <f t="shared" si="2"/>
        <v>-0.007678248422</v>
      </c>
      <c r="X153" s="15">
        <f t="shared" si="3"/>
        <v>-0.006144151241</v>
      </c>
      <c r="Y153" s="15">
        <f t="shared" si="4"/>
        <v>-0.017311544</v>
      </c>
      <c r="Z153" s="15">
        <f t="shared" si="5"/>
        <v>0.00694046233</v>
      </c>
      <c r="AA153" s="15">
        <f t="shared" si="6"/>
        <v>0.005158424507</v>
      </c>
      <c r="AB153" s="15">
        <f t="shared" si="7"/>
        <v>-0.003686702276</v>
      </c>
      <c r="AC153" s="15">
        <f t="shared" si="8"/>
        <v>-0.01671863589</v>
      </c>
      <c r="AD153" s="15">
        <f t="shared" si="9"/>
        <v>-0.03616589284</v>
      </c>
      <c r="AE153" s="16">
        <f t="shared" si="10"/>
        <v>0.03684381496</v>
      </c>
    </row>
    <row r="154">
      <c r="A154" s="5">
        <v>45055.0</v>
      </c>
      <c r="B154" s="6">
        <v>354.9361</v>
      </c>
      <c r="C154" s="17" t="s">
        <v>223</v>
      </c>
      <c r="D154" s="6">
        <v>64.16927</v>
      </c>
      <c r="E154" s="17" t="s">
        <v>223</v>
      </c>
      <c r="F154" s="6">
        <v>630.85</v>
      </c>
      <c r="G154" s="17" t="s">
        <v>223</v>
      </c>
      <c r="H154" s="6">
        <v>96.42998</v>
      </c>
      <c r="I154" s="17" t="s">
        <v>223</v>
      </c>
      <c r="J154" s="6">
        <v>1441.686</v>
      </c>
      <c r="K154" s="17" t="s">
        <v>223</v>
      </c>
      <c r="L154" s="6">
        <v>442.5217</v>
      </c>
      <c r="M154" s="17" t="s">
        <v>223</v>
      </c>
      <c r="N154" s="6">
        <v>502.5208</v>
      </c>
      <c r="O154" s="17" t="s">
        <v>223</v>
      </c>
      <c r="P154" s="6">
        <v>498.5855</v>
      </c>
      <c r="Q154" s="7">
        <v>45238.0</v>
      </c>
      <c r="R154" s="6">
        <v>40.83928</v>
      </c>
      <c r="S154" s="7">
        <v>44963.0</v>
      </c>
      <c r="T154" s="6">
        <v>21.2576</v>
      </c>
      <c r="V154" s="8">
        <f t="shared" si="1"/>
        <v>-0.009349570247</v>
      </c>
      <c r="W154" s="9">
        <f t="shared" si="2"/>
        <v>-0.004703497484</v>
      </c>
      <c r="X154" s="9">
        <f t="shared" si="3"/>
        <v>0.00483474677</v>
      </c>
      <c r="Y154" s="9">
        <f t="shared" si="4"/>
        <v>0.04766795555</v>
      </c>
      <c r="Z154" s="9">
        <f t="shared" si="5"/>
        <v>-0.008676646648</v>
      </c>
      <c r="AA154" s="9">
        <f t="shared" si="6"/>
        <v>0.007586746593</v>
      </c>
      <c r="AB154" s="9">
        <f t="shared" si="7"/>
        <v>0.003505526537</v>
      </c>
      <c r="AC154" s="9">
        <f t="shared" si="8"/>
        <v>0.01130417952</v>
      </c>
      <c r="AD154" s="9">
        <f t="shared" si="9"/>
        <v>0.07093366974</v>
      </c>
      <c r="AE154" s="10">
        <f t="shared" si="10"/>
        <v>-0.004799695168</v>
      </c>
    </row>
    <row r="155">
      <c r="A155" s="11">
        <v>45086.0</v>
      </c>
      <c r="B155" s="12">
        <v>351.6176</v>
      </c>
      <c r="C155" s="18" t="s">
        <v>224</v>
      </c>
      <c r="D155" s="12">
        <v>63.86745</v>
      </c>
      <c r="E155" s="18" t="s">
        <v>224</v>
      </c>
      <c r="F155" s="12">
        <v>633.9</v>
      </c>
      <c r="G155" s="18" t="s">
        <v>224</v>
      </c>
      <c r="H155" s="12">
        <v>101.0266</v>
      </c>
      <c r="I155" s="18" t="s">
        <v>224</v>
      </c>
      <c r="J155" s="12">
        <v>1429.177</v>
      </c>
      <c r="K155" s="18" t="s">
        <v>224</v>
      </c>
      <c r="L155" s="12">
        <v>445.879</v>
      </c>
      <c r="M155" s="18" t="s">
        <v>224</v>
      </c>
      <c r="N155" s="12">
        <v>504.2824</v>
      </c>
      <c r="O155" s="18" t="s">
        <v>224</v>
      </c>
      <c r="P155" s="12">
        <v>504.2216</v>
      </c>
      <c r="Q155" s="18" t="s">
        <v>223</v>
      </c>
      <c r="R155" s="12">
        <v>43.73616</v>
      </c>
      <c r="S155" s="13">
        <v>44991.0</v>
      </c>
      <c r="T155" s="12">
        <v>21.15557</v>
      </c>
      <c r="V155" s="14">
        <f t="shared" si="1"/>
        <v>-0.001690472832</v>
      </c>
      <c r="W155" s="15">
        <f t="shared" si="2"/>
        <v>0.005640275289</v>
      </c>
      <c r="X155" s="15">
        <f t="shared" si="3"/>
        <v>-0.01656412683</v>
      </c>
      <c r="Y155" s="15">
        <f t="shared" si="4"/>
        <v>-0.01533091285</v>
      </c>
      <c r="Z155" s="15">
        <f t="shared" si="5"/>
        <v>0.02563503331</v>
      </c>
      <c r="AA155" s="15">
        <f t="shared" si="6"/>
        <v>0.0410808762</v>
      </c>
      <c r="AB155" s="15">
        <f t="shared" si="7"/>
        <v>-0.001164426916</v>
      </c>
      <c r="AC155" s="15">
        <f t="shared" si="8"/>
        <v>0.00203224138</v>
      </c>
      <c r="AD155" s="15">
        <f t="shared" si="9"/>
        <v>0.004274037776</v>
      </c>
      <c r="AE155" s="16">
        <f t="shared" si="10"/>
        <v>0.03135864456</v>
      </c>
    </row>
    <row r="156">
      <c r="A156" s="5">
        <v>45116.0</v>
      </c>
      <c r="B156" s="6">
        <v>351.0232</v>
      </c>
      <c r="C156" s="17" t="s">
        <v>225</v>
      </c>
      <c r="D156" s="6">
        <v>64.22768</v>
      </c>
      <c r="E156" s="17" t="s">
        <v>225</v>
      </c>
      <c r="F156" s="6">
        <v>623.4</v>
      </c>
      <c r="G156" s="17" t="s">
        <v>225</v>
      </c>
      <c r="H156" s="6">
        <v>99.47777</v>
      </c>
      <c r="I156" s="17" t="s">
        <v>225</v>
      </c>
      <c r="J156" s="6">
        <v>1465.814</v>
      </c>
      <c r="K156" s="17" t="s">
        <v>225</v>
      </c>
      <c r="L156" s="6">
        <v>464.1961</v>
      </c>
      <c r="M156" s="17" t="s">
        <v>225</v>
      </c>
      <c r="N156" s="6">
        <v>503.6952</v>
      </c>
      <c r="O156" s="17" t="s">
        <v>225</v>
      </c>
      <c r="P156" s="6">
        <v>505.2463</v>
      </c>
      <c r="Q156" s="17" t="s">
        <v>226</v>
      </c>
      <c r="R156" s="6">
        <v>43.92309</v>
      </c>
      <c r="S156" s="7">
        <v>45022.0</v>
      </c>
      <c r="T156" s="6">
        <v>21.81898</v>
      </c>
      <c r="V156" s="8">
        <f t="shared" si="1"/>
        <v>-0.007196390438</v>
      </c>
      <c r="W156" s="9">
        <f t="shared" si="2"/>
        <v>-0.004850712341</v>
      </c>
      <c r="X156" s="9">
        <f t="shared" si="3"/>
        <v>-0.003609239654</v>
      </c>
      <c r="Y156" s="9">
        <f t="shared" si="4"/>
        <v>-0.007533944518</v>
      </c>
      <c r="Z156" s="9">
        <f t="shared" si="5"/>
        <v>-0.01376163688</v>
      </c>
      <c r="AA156" s="9">
        <f t="shared" si="6"/>
        <v>-0.0352053798</v>
      </c>
      <c r="AB156" s="9">
        <f t="shared" si="7"/>
        <v>-0.01321295101</v>
      </c>
      <c r="AC156" s="9">
        <f t="shared" si="8"/>
        <v>-0.001843655263</v>
      </c>
      <c r="AD156" s="9">
        <f t="shared" si="9"/>
        <v>-0.01033237871</v>
      </c>
      <c r="AE156" s="10">
        <f t="shared" si="10"/>
        <v>-0.07992674268</v>
      </c>
    </row>
    <row r="157">
      <c r="A157" s="11">
        <v>45147.0</v>
      </c>
      <c r="B157" s="12">
        <v>348.4971</v>
      </c>
      <c r="C157" s="18" t="s">
        <v>227</v>
      </c>
      <c r="D157" s="12">
        <v>63.91613</v>
      </c>
      <c r="E157" s="18" t="s">
        <v>227</v>
      </c>
      <c r="F157" s="12">
        <v>621.15</v>
      </c>
      <c r="G157" s="18" t="s">
        <v>227</v>
      </c>
      <c r="H157" s="12">
        <v>98.72831</v>
      </c>
      <c r="I157" s="18" t="s">
        <v>227</v>
      </c>
      <c r="J157" s="12">
        <v>1445.642</v>
      </c>
      <c r="K157" s="18" t="s">
        <v>227</v>
      </c>
      <c r="L157" s="12">
        <v>447.8539</v>
      </c>
      <c r="M157" s="18" t="s">
        <v>227</v>
      </c>
      <c r="N157" s="12">
        <v>497.0399</v>
      </c>
      <c r="O157" s="18" t="s">
        <v>227</v>
      </c>
      <c r="P157" s="12">
        <v>504.3148</v>
      </c>
      <c r="Q157" s="18" t="s">
        <v>224</v>
      </c>
      <c r="R157" s="12">
        <v>43.46926</v>
      </c>
      <c r="S157" s="13">
        <v>45052.0</v>
      </c>
      <c r="T157" s="12">
        <v>20.07506</v>
      </c>
      <c r="V157" s="14">
        <f t="shared" si="1"/>
        <v>0.02146129767</v>
      </c>
      <c r="W157" s="15">
        <f t="shared" si="2"/>
        <v>-0.0003046179423</v>
      </c>
      <c r="X157" s="15">
        <f t="shared" si="3"/>
        <v>-0.01634065846</v>
      </c>
      <c r="Y157" s="15">
        <f t="shared" si="4"/>
        <v>0.01113358468</v>
      </c>
      <c r="Z157" s="15">
        <f t="shared" si="5"/>
        <v>0.01911814958</v>
      </c>
      <c r="AA157" s="15">
        <f t="shared" si="6"/>
        <v>0.01995382869</v>
      </c>
      <c r="AB157" s="15">
        <f t="shared" si="7"/>
        <v>0.01023941941</v>
      </c>
      <c r="AC157" s="15">
        <f t="shared" si="8"/>
        <v>0.004802754153</v>
      </c>
      <c r="AD157" s="15">
        <f t="shared" si="9"/>
        <v>-0.003265295982</v>
      </c>
      <c r="AE157" s="16">
        <f t="shared" si="10"/>
        <v>0.01611053715</v>
      </c>
    </row>
    <row r="158">
      <c r="A158" s="5">
        <v>45239.0</v>
      </c>
      <c r="B158" s="6">
        <v>355.9763</v>
      </c>
      <c r="C158" s="17" t="s">
        <v>228</v>
      </c>
      <c r="D158" s="6">
        <v>63.89666</v>
      </c>
      <c r="E158" s="17" t="s">
        <v>228</v>
      </c>
      <c r="F158" s="6">
        <v>611.0</v>
      </c>
      <c r="G158" s="17" t="s">
        <v>228</v>
      </c>
      <c r="H158" s="6">
        <v>99.82751</v>
      </c>
      <c r="I158" s="17" t="s">
        <v>228</v>
      </c>
      <c r="J158" s="6">
        <v>1473.28</v>
      </c>
      <c r="K158" s="17" t="s">
        <v>228</v>
      </c>
      <c r="L158" s="6">
        <v>456.7903</v>
      </c>
      <c r="M158" s="17" t="s">
        <v>228</v>
      </c>
      <c r="N158" s="6">
        <v>502.1293</v>
      </c>
      <c r="O158" s="17" t="s">
        <v>228</v>
      </c>
      <c r="P158" s="6">
        <v>506.7369</v>
      </c>
      <c r="Q158" s="17" t="s">
        <v>225</v>
      </c>
      <c r="R158" s="6">
        <v>43.32732</v>
      </c>
      <c r="S158" s="7">
        <v>45083.0</v>
      </c>
      <c r="T158" s="6">
        <v>20.39848</v>
      </c>
      <c r="V158" s="8">
        <f t="shared" si="1"/>
        <v>-0.05217763093</v>
      </c>
      <c r="W158" s="9">
        <f t="shared" si="2"/>
        <v>-0.006094684761</v>
      </c>
      <c r="X158" s="9">
        <f t="shared" si="3"/>
        <v>0.009819967267</v>
      </c>
      <c r="Y158" s="9">
        <f t="shared" si="4"/>
        <v>-0.002001953169</v>
      </c>
      <c r="Z158" s="9">
        <f t="shared" si="5"/>
        <v>-0.0004697002606</v>
      </c>
      <c r="AA158" s="9">
        <f t="shared" si="6"/>
        <v>0.007998199612</v>
      </c>
      <c r="AB158" s="9">
        <f t="shared" si="7"/>
        <v>-0.008868632044</v>
      </c>
      <c r="AC158" s="9">
        <f t="shared" si="8"/>
        <v>0.01148998622</v>
      </c>
      <c r="AD158" s="9">
        <f t="shared" si="9"/>
        <v>-0.001038144062</v>
      </c>
      <c r="AE158" s="10">
        <f t="shared" si="10"/>
        <v>-0.08648683627</v>
      </c>
    </row>
    <row r="159">
      <c r="A159" s="11">
        <v>45269.0</v>
      </c>
      <c r="B159" s="12">
        <v>337.4023</v>
      </c>
      <c r="C159" s="18" t="s">
        <v>229</v>
      </c>
      <c r="D159" s="12">
        <v>63.50723</v>
      </c>
      <c r="E159" s="18" t="s">
        <v>229</v>
      </c>
      <c r="F159" s="12">
        <v>617.0</v>
      </c>
      <c r="G159" s="18" t="s">
        <v>229</v>
      </c>
      <c r="H159" s="12">
        <v>99.62766</v>
      </c>
      <c r="I159" s="18" t="s">
        <v>229</v>
      </c>
      <c r="J159" s="12">
        <v>1472.588</v>
      </c>
      <c r="K159" s="18" t="s">
        <v>229</v>
      </c>
      <c r="L159" s="12">
        <v>460.4438</v>
      </c>
      <c r="M159" s="18" t="s">
        <v>229</v>
      </c>
      <c r="N159" s="12">
        <v>497.6761</v>
      </c>
      <c r="O159" s="18" t="s">
        <v>229</v>
      </c>
      <c r="P159" s="12">
        <v>512.5593</v>
      </c>
      <c r="Q159" s="18" t="s">
        <v>227</v>
      </c>
      <c r="R159" s="12">
        <v>43.28234</v>
      </c>
      <c r="S159" s="13">
        <v>45113.0</v>
      </c>
      <c r="T159" s="12">
        <v>18.63428</v>
      </c>
      <c r="V159" s="14">
        <f t="shared" si="1"/>
        <v>0.0001467091362</v>
      </c>
      <c r="W159" s="15">
        <f t="shared" si="2"/>
        <v>0.01977601605</v>
      </c>
      <c r="X159" s="15">
        <f t="shared" si="3"/>
        <v>0.004700162075</v>
      </c>
      <c r="Y159" s="15">
        <f t="shared" si="4"/>
        <v>0.01354081788</v>
      </c>
      <c r="Z159" s="15">
        <f t="shared" si="5"/>
        <v>-0.007789687272</v>
      </c>
      <c r="AA159" s="15">
        <f t="shared" si="6"/>
        <v>-0.001393872607</v>
      </c>
      <c r="AB159" s="15">
        <f t="shared" si="7"/>
        <v>0.008062874629</v>
      </c>
      <c r="AC159" s="15">
        <f t="shared" si="8"/>
        <v>0.01326792822</v>
      </c>
      <c r="AD159" s="15">
        <f t="shared" si="9"/>
        <v>0.08471330339</v>
      </c>
      <c r="AE159" s="16">
        <f t="shared" si="10"/>
        <v>0.01476848046</v>
      </c>
    </row>
    <row r="160">
      <c r="A160" s="17" t="s">
        <v>230</v>
      </c>
      <c r="B160" s="6">
        <v>337.4518</v>
      </c>
      <c r="C160" s="17" t="s">
        <v>231</v>
      </c>
      <c r="D160" s="6">
        <v>64.76315</v>
      </c>
      <c r="E160" s="17" t="s">
        <v>231</v>
      </c>
      <c r="F160" s="6">
        <v>619.9</v>
      </c>
      <c r="G160" s="17" t="s">
        <v>231</v>
      </c>
      <c r="H160" s="6">
        <v>100.9767</v>
      </c>
      <c r="I160" s="17" t="s">
        <v>231</v>
      </c>
      <c r="J160" s="6">
        <v>1461.117</v>
      </c>
      <c r="K160" s="17" t="s">
        <v>231</v>
      </c>
      <c r="L160" s="6">
        <v>459.802</v>
      </c>
      <c r="M160" s="17" t="s">
        <v>231</v>
      </c>
      <c r="N160" s="6">
        <v>501.6888</v>
      </c>
      <c r="O160" s="17" t="s">
        <v>231</v>
      </c>
      <c r="P160" s="6">
        <v>519.3599</v>
      </c>
      <c r="Q160" s="17" t="s">
        <v>228</v>
      </c>
      <c r="R160" s="6">
        <v>46.94893</v>
      </c>
      <c r="S160" s="7">
        <v>45144.0</v>
      </c>
      <c r="T160" s="6">
        <v>18.90948</v>
      </c>
      <c r="V160" s="8">
        <f t="shared" si="1"/>
        <v>-0.001027405988</v>
      </c>
      <c r="W160" s="9">
        <f t="shared" si="2"/>
        <v>-0.002405225811</v>
      </c>
      <c r="X160" s="9">
        <f t="shared" si="3"/>
        <v>-0.003871592192</v>
      </c>
      <c r="Y160" s="9">
        <f t="shared" si="4"/>
        <v>-0.009401178688</v>
      </c>
      <c r="Z160" s="9">
        <f t="shared" si="5"/>
        <v>-0.01272314264</v>
      </c>
      <c r="AA160" s="9">
        <f t="shared" si="6"/>
        <v>0.01986463739</v>
      </c>
      <c r="AB160" s="9">
        <f t="shared" si="7"/>
        <v>-0.0009753058071</v>
      </c>
      <c r="AC160" s="9">
        <f t="shared" si="8"/>
        <v>0.01345309871</v>
      </c>
      <c r="AD160" s="9">
        <f t="shared" si="9"/>
        <v>-0.02765792532</v>
      </c>
      <c r="AE160" s="10">
        <f t="shared" si="10"/>
        <v>-0.08090016225</v>
      </c>
    </row>
    <row r="161">
      <c r="A161" s="18" t="s">
        <v>232</v>
      </c>
      <c r="B161" s="12">
        <v>337.1051</v>
      </c>
      <c r="C161" s="18" t="s">
        <v>233</v>
      </c>
      <c r="D161" s="12">
        <v>64.60738</v>
      </c>
      <c r="E161" s="18" t="s">
        <v>233</v>
      </c>
      <c r="F161" s="12">
        <v>617.5</v>
      </c>
      <c r="G161" s="18" t="s">
        <v>233</v>
      </c>
      <c r="H161" s="12">
        <v>100.0274</v>
      </c>
      <c r="I161" s="18" t="s">
        <v>233</v>
      </c>
      <c r="J161" s="12">
        <v>1442.527</v>
      </c>
      <c r="K161" s="18" t="s">
        <v>233</v>
      </c>
      <c r="L161" s="12">
        <v>468.9358</v>
      </c>
      <c r="M161" s="18" t="s">
        <v>233</v>
      </c>
      <c r="N161" s="12">
        <v>501.1995</v>
      </c>
      <c r="O161" s="18" t="s">
        <v>233</v>
      </c>
      <c r="P161" s="12">
        <v>526.3469</v>
      </c>
      <c r="Q161" s="18" t="s">
        <v>229</v>
      </c>
      <c r="R161" s="12">
        <v>45.65042</v>
      </c>
      <c r="S161" s="13">
        <v>45175.0</v>
      </c>
      <c r="T161" s="12">
        <v>17.3797</v>
      </c>
      <c r="V161" s="14">
        <f t="shared" si="1"/>
        <v>-0.03026741512</v>
      </c>
      <c r="W161" s="15">
        <f t="shared" si="2"/>
        <v>-0.018685791</v>
      </c>
      <c r="X161" s="15">
        <f t="shared" si="3"/>
        <v>-0.01182186235</v>
      </c>
      <c r="Y161" s="15">
        <f t="shared" si="4"/>
        <v>-0.006993383813</v>
      </c>
      <c r="Z161" s="15">
        <f t="shared" si="5"/>
        <v>-0.004695925969</v>
      </c>
      <c r="AA161" s="15">
        <f t="shared" si="6"/>
        <v>0.02032005234</v>
      </c>
      <c r="AB161" s="15">
        <f t="shared" si="7"/>
        <v>-0.004784322411</v>
      </c>
      <c r="AC161" s="15">
        <f t="shared" si="8"/>
        <v>0.005663565227</v>
      </c>
      <c r="AD161" s="15">
        <f t="shared" si="9"/>
        <v>0.03170726578</v>
      </c>
      <c r="AE161" s="16">
        <f t="shared" si="10"/>
        <v>-0.0991731733</v>
      </c>
    </row>
    <row r="162">
      <c r="A162" s="17" t="s">
        <v>234</v>
      </c>
      <c r="B162" s="6">
        <v>326.9018</v>
      </c>
      <c r="C162" s="17" t="s">
        <v>235</v>
      </c>
      <c r="D162" s="6">
        <v>63.40014</v>
      </c>
      <c r="E162" s="17" t="s">
        <v>235</v>
      </c>
      <c r="F162" s="6">
        <v>610.2</v>
      </c>
      <c r="G162" s="17" t="s">
        <v>235</v>
      </c>
      <c r="H162" s="6">
        <v>99.32787</v>
      </c>
      <c r="I162" s="17" t="s">
        <v>235</v>
      </c>
      <c r="J162" s="6">
        <v>1435.753</v>
      </c>
      <c r="K162" s="17" t="s">
        <v>235</v>
      </c>
      <c r="L162" s="6">
        <v>478.4646</v>
      </c>
      <c r="M162" s="17" t="s">
        <v>235</v>
      </c>
      <c r="N162" s="6">
        <v>498.8016</v>
      </c>
      <c r="O162" s="17" t="s">
        <v>235</v>
      </c>
      <c r="P162" s="6">
        <v>529.3279</v>
      </c>
      <c r="Q162" s="17" t="s">
        <v>231</v>
      </c>
      <c r="R162" s="6">
        <v>47.09787</v>
      </c>
      <c r="S162" s="7">
        <v>45205.0</v>
      </c>
      <c r="T162" s="6">
        <v>15.6561</v>
      </c>
      <c r="V162" s="8">
        <f t="shared" si="1"/>
        <v>0.01666677883</v>
      </c>
      <c r="W162" s="9">
        <f t="shared" si="2"/>
        <v>0.003224756286</v>
      </c>
      <c r="X162" s="9">
        <f t="shared" si="3"/>
        <v>0.001556866601</v>
      </c>
      <c r="Y162" s="9">
        <f t="shared" si="4"/>
        <v>0.0140849693</v>
      </c>
      <c r="Z162" s="9">
        <f t="shared" si="5"/>
        <v>0.01225976892</v>
      </c>
      <c r="AA162" s="9">
        <f t="shared" si="6"/>
        <v>0.001031842272</v>
      </c>
      <c r="AB162" s="9">
        <f t="shared" si="7"/>
        <v>-0.007946446042</v>
      </c>
      <c r="AC162" s="9">
        <f t="shared" si="8"/>
        <v>0.03827873044</v>
      </c>
      <c r="AD162" s="9">
        <f t="shared" si="9"/>
        <v>0.0009974973391</v>
      </c>
      <c r="AE162" s="10">
        <f t="shared" si="10"/>
        <v>-0.00621610746</v>
      </c>
    </row>
    <row r="163">
      <c r="A163" s="18" t="s">
        <v>236</v>
      </c>
      <c r="B163" s="12">
        <v>332.3502</v>
      </c>
      <c r="C163" s="18" t="s">
        <v>237</v>
      </c>
      <c r="D163" s="12">
        <v>63.60459</v>
      </c>
      <c r="E163" s="18" t="s">
        <v>237</v>
      </c>
      <c r="F163" s="12">
        <v>611.15</v>
      </c>
      <c r="G163" s="18" t="s">
        <v>237</v>
      </c>
      <c r="H163" s="12">
        <v>100.7269</v>
      </c>
      <c r="I163" s="18" t="s">
        <v>237</v>
      </c>
      <c r="J163" s="12">
        <v>1453.355</v>
      </c>
      <c r="K163" s="18" t="s">
        <v>237</v>
      </c>
      <c r="L163" s="12">
        <v>478.9583</v>
      </c>
      <c r="M163" s="18" t="s">
        <v>237</v>
      </c>
      <c r="N163" s="12">
        <v>494.8379</v>
      </c>
      <c r="O163" s="18" t="s">
        <v>237</v>
      </c>
      <c r="P163" s="12">
        <v>549.5899</v>
      </c>
      <c r="Q163" s="18" t="s">
        <v>233</v>
      </c>
      <c r="R163" s="12">
        <v>47.14485</v>
      </c>
      <c r="S163" s="13">
        <v>45236.0</v>
      </c>
      <c r="T163" s="12">
        <v>15.55878</v>
      </c>
      <c r="V163" s="14">
        <f t="shared" si="1"/>
        <v>-0.009985250498</v>
      </c>
      <c r="W163" s="15">
        <f t="shared" si="2"/>
        <v>-0.0001531336025</v>
      </c>
      <c r="X163" s="15">
        <f t="shared" si="3"/>
        <v>0.02503477051</v>
      </c>
      <c r="Y163" s="15">
        <f t="shared" si="4"/>
        <v>-0.012401156</v>
      </c>
      <c r="Z163" s="15">
        <f t="shared" si="5"/>
        <v>-0.01898297388</v>
      </c>
      <c r="AA163" s="15">
        <f t="shared" si="6"/>
        <v>0.01783328528</v>
      </c>
      <c r="AB163" s="15">
        <f t="shared" si="7"/>
        <v>0.002867807822</v>
      </c>
      <c r="AC163" s="15">
        <f t="shared" si="8"/>
        <v>0.02237486533</v>
      </c>
      <c r="AD163" s="15">
        <f t="shared" si="9"/>
        <v>-0.02427751918</v>
      </c>
      <c r="AE163" s="16">
        <f t="shared" si="10"/>
        <v>-0.0232711048</v>
      </c>
    </row>
    <row r="164">
      <c r="A164" s="17" t="s">
        <v>238</v>
      </c>
      <c r="B164" s="6">
        <v>329.0316</v>
      </c>
      <c r="C164" s="17" t="s">
        <v>239</v>
      </c>
      <c r="D164" s="6">
        <v>63.59485</v>
      </c>
      <c r="E164" s="17" t="s">
        <v>239</v>
      </c>
      <c r="F164" s="6">
        <v>626.45</v>
      </c>
      <c r="G164" s="17" t="s">
        <v>239</v>
      </c>
      <c r="H164" s="6">
        <v>99.47777</v>
      </c>
      <c r="I164" s="17" t="s">
        <v>239</v>
      </c>
      <c r="J164" s="6">
        <v>1425.766</v>
      </c>
      <c r="K164" s="17" t="s">
        <v>239</v>
      </c>
      <c r="L164" s="6">
        <v>487.4997</v>
      </c>
      <c r="M164" s="17" t="s">
        <v>239</v>
      </c>
      <c r="N164" s="6">
        <v>496.257</v>
      </c>
      <c r="O164" s="17" t="s">
        <v>239</v>
      </c>
      <c r="P164" s="6">
        <v>561.8869</v>
      </c>
      <c r="Q164" s="17" t="s">
        <v>235</v>
      </c>
      <c r="R164" s="6">
        <v>46.00029</v>
      </c>
      <c r="S164" s="7">
        <v>45266.0</v>
      </c>
      <c r="T164" s="6">
        <v>15.19671</v>
      </c>
      <c r="V164" s="8">
        <f t="shared" si="1"/>
        <v>-0.005418932406</v>
      </c>
      <c r="W164" s="9">
        <f t="shared" si="2"/>
        <v>-0.003214882966</v>
      </c>
      <c r="X164" s="9">
        <f t="shared" si="3"/>
        <v>0.002474259717</v>
      </c>
      <c r="Y164" s="9">
        <f t="shared" si="4"/>
        <v>0.007533642944</v>
      </c>
      <c r="Z164" s="9">
        <f t="shared" si="5"/>
        <v>-0.000763098573</v>
      </c>
      <c r="AA164" s="9">
        <f t="shared" si="6"/>
        <v>-0.0005064618501</v>
      </c>
      <c r="AB164" s="9">
        <f t="shared" si="7"/>
        <v>-0.003352698299</v>
      </c>
      <c r="AC164" s="9">
        <f t="shared" si="8"/>
        <v>0.002652669069</v>
      </c>
      <c r="AD164" s="9">
        <f t="shared" si="9"/>
        <v>0.01775401851</v>
      </c>
      <c r="AE164" s="10">
        <f t="shared" si="10"/>
        <v>-0.01174727951</v>
      </c>
    </row>
    <row r="165">
      <c r="A165" s="18" t="s">
        <v>240</v>
      </c>
      <c r="B165" s="12">
        <v>327.2486</v>
      </c>
      <c r="C165" s="18" t="s">
        <v>241</v>
      </c>
      <c r="D165" s="12">
        <v>63.3904</v>
      </c>
      <c r="E165" s="18" t="s">
        <v>241</v>
      </c>
      <c r="F165" s="12">
        <v>628.0</v>
      </c>
      <c r="G165" s="18" t="s">
        <v>241</v>
      </c>
      <c r="H165" s="12">
        <v>100.2272</v>
      </c>
      <c r="I165" s="18" t="s">
        <v>241</v>
      </c>
      <c r="J165" s="12">
        <v>1424.678</v>
      </c>
      <c r="K165" s="18" t="s">
        <v>241</v>
      </c>
      <c r="L165" s="12">
        <v>487.2528</v>
      </c>
      <c r="M165" s="18" t="s">
        <v>241</v>
      </c>
      <c r="N165" s="12">
        <v>494.5932</v>
      </c>
      <c r="O165" s="18" t="s">
        <v>241</v>
      </c>
      <c r="P165" s="12">
        <v>563.3774</v>
      </c>
      <c r="Q165" s="18" t="s">
        <v>237</v>
      </c>
      <c r="R165" s="12">
        <v>46.81698</v>
      </c>
      <c r="S165" s="18" t="s">
        <v>155</v>
      </c>
      <c r="T165" s="12">
        <v>15.01819</v>
      </c>
      <c r="V165" s="14">
        <f t="shared" si="1"/>
        <v>0.003783667829</v>
      </c>
      <c r="W165" s="15">
        <f t="shared" si="2"/>
        <v>-0.01581943007</v>
      </c>
      <c r="X165" s="15">
        <f t="shared" si="3"/>
        <v>0.01265923567</v>
      </c>
      <c r="Y165" s="15">
        <f t="shared" si="4"/>
        <v>0.02193416558</v>
      </c>
      <c r="Z165" s="15">
        <f t="shared" si="5"/>
        <v>0.02082295087</v>
      </c>
      <c r="AA165" s="15">
        <f t="shared" si="6"/>
        <v>0.03293157063</v>
      </c>
      <c r="AB165" s="15">
        <f t="shared" si="7"/>
        <v>-0.03561896929</v>
      </c>
      <c r="AC165" s="15">
        <f t="shared" si="8"/>
        <v>0.007854415175</v>
      </c>
      <c r="AD165" s="15">
        <f t="shared" si="9"/>
        <v>0.04161417503</v>
      </c>
      <c r="AE165" s="16">
        <f t="shared" si="10"/>
        <v>-0.03539840687</v>
      </c>
    </row>
    <row r="166">
      <c r="A166" s="17" t="s">
        <v>242</v>
      </c>
      <c r="B166" s="6">
        <v>328.4868</v>
      </c>
      <c r="C166" s="17" t="s">
        <v>243</v>
      </c>
      <c r="D166" s="6">
        <v>62.3876</v>
      </c>
      <c r="E166" s="17" t="s">
        <v>243</v>
      </c>
      <c r="F166" s="6">
        <v>635.95</v>
      </c>
      <c r="G166" s="17" t="s">
        <v>243</v>
      </c>
      <c r="H166" s="6">
        <v>102.4256</v>
      </c>
      <c r="I166" s="17" t="s">
        <v>243</v>
      </c>
      <c r="J166" s="6">
        <v>1454.344</v>
      </c>
      <c r="K166" s="17" t="s">
        <v>243</v>
      </c>
      <c r="L166" s="6">
        <v>503.2988</v>
      </c>
      <c r="M166" s="17" t="s">
        <v>243</v>
      </c>
      <c r="N166" s="6">
        <v>476.9763</v>
      </c>
      <c r="O166" s="17" t="s">
        <v>243</v>
      </c>
      <c r="P166" s="6">
        <v>567.8024</v>
      </c>
      <c r="Q166" s="17" t="s">
        <v>239</v>
      </c>
      <c r="R166" s="6">
        <v>48.76523</v>
      </c>
      <c r="S166" s="17" t="s">
        <v>157</v>
      </c>
      <c r="T166" s="6">
        <v>14.48657</v>
      </c>
      <c r="V166" s="8">
        <f t="shared" si="1"/>
        <v>-0.02201458323</v>
      </c>
      <c r="W166" s="9">
        <f t="shared" si="2"/>
        <v>0.02496874379</v>
      </c>
      <c r="X166" s="9">
        <f t="shared" si="3"/>
        <v>0.000707602799</v>
      </c>
      <c r="Y166" s="9">
        <f t="shared" si="4"/>
        <v>0.01414685391</v>
      </c>
      <c r="Z166" s="9">
        <f t="shared" si="5"/>
        <v>-0.007989169</v>
      </c>
      <c r="AA166" s="9">
        <f t="shared" si="6"/>
        <v>0.03658999386</v>
      </c>
      <c r="AB166" s="9">
        <f t="shared" si="7"/>
        <v>-0.02000623511</v>
      </c>
      <c r="AC166" s="9">
        <f t="shared" si="8"/>
        <v>0.02280564506</v>
      </c>
      <c r="AD166" s="9">
        <f t="shared" si="9"/>
        <v>0.009839182549</v>
      </c>
      <c r="AE166" s="10">
        <f t="shared" si="10"/>
        <v>0.01883813767</v>
      </c>
    </row>
    <row r="167">
      <c r="A167" s="18" t="s">
        <v>244</v>
      </c>
      <c r="B167" s="12">
        <v>321.2553</v>
      </c>
      <c r="C167" s="13">
        <v>44935.0</v>
      </c>
      <c r="D167" s="12">
        <v>63.94534</v>
      </c>
      <c r="E167" s="13">
        <v>44935.0</v>
      </c>
      <c r="F167" s="12">
        <v>636.4</v>
      </c>
      <c r="G167" s="13">
        <v>44935.0</v>
      </c>
      <c r="H167" s="12">
        <v>103.8746</v>
      </c>
      <c r="I167" s="13">
        <v>44935.0</v>
      </c>
      <c r="J167" s="12">
        <v>1442.725</v>
      </c>
      <c r="K167" s="13">
        <v>44935.0</v>
      </c>
      <c r="L167" s="12">
        <v>521.7145</v>
      </c>
      <c r="M167" s="13">
        <v>44935.0</v>
      </c>
      <c r="N167" s="12">
        <v>467.4338</v>
      </c>
      <c r="O167" s="13">
        <v>44935.0</v>
      </c>
      <c r="P167" s="12">
        <v>580.7515</v>
      </c>
      <c r="Q167" s="18" t="s">
        <v>241</v>
      </c>
      <c r="R167" s="12">
        <v>49.24504</v>
      </c>
      <c r="S167" s="18" t="s">
        <v>159</v>
      </c>
      <c r="T167" s="12">
        <v>14.75947</v>
      </c>
      <c r="V167" s="14">
        <f t="shared" si="1"/>
        <v>-0.001387370107</v>
      </c>
      <c r="W167" s="15">
        <f t="shared" si="2"/>
        <v>0.02481728927</v>
      </c>
      <c r="X167" s="15">
        <f t="shared" si="3"/>
        <v>0.02168447517</v>
      </c>
      <c r="Y167" s="15">
        <f t="shared" si="4"/>
        <v>0.005290995104</v>
      </c>
      <c r="Z167" s="15">
        <f t="shared" si="5"/>
        <v>0.002981164117</v>
      </c>
      <c r="AA167" s="15">
        <f t="shared" si="6"/>
        <v>-0.01807521163</v>
      </c>
      <c r="AB167" s="15">
        <f t="shared" si="7"/>
        <v>0.0478435663</v>
      </c>
      <c r="AC167" s="15">
        <f t="shared" si="8"/>
        <v>0.01997102031</v>
      </c>
      <c r="AD167" s="15">
        <f t="shared" si="9"/>
        <v>0.001847292641</v>
      </c>
      <c r="AE167" s="16">
        <f t="shared" si="10"/>
        <v>0.03718155191</v>
      </c>
    </row>
    <row r="168">
      <c r="A168" s="17" t="s">
        <v>245</v>
      </c>
      <c r="B168" s="6">
        <v>320.8096</v>
      </c>
      <c r="C168" s="7">
        <v>45025.0</v>
      </c>
      <c r="D168" s="6">
        <v>65.53229</v>
      </c>
      <c r="E168" s="7">
        <v>45025.0</v>
      </c>
      <c r="F168" s="6">
        <v>650.2</v>
      </c>
      <c r="G168" s="7">
        <v>45025.0</v>
      </c>
      <c r="H168" s="6">
        <v>104.4242</v>
      </c>
      <c r="I168" s="7">
        <v>45025.0</v>
      </c>
      <c r="J168" s="6">
        <v>1447.026</v>
      </c>
      <c r="K168" s="7">
        <v>45025.0</v>
      </c>
      <c r="L168" s="6">
        <v>512.2844</v>
      </c>
      <c r="M168" s="7">
        <v>45025.0</v>
      </c>
      <c r="N168" s="6">
        <v>489.7975</v>
      </c>
      <c r="O168" s="7">
        <v>45025.0</v>
      </c>
      <c r="P168" s="6">
        <v>592.3497</v>
      </c>
      <c r="Q168" s="17" t="s">
        <v>243</v>
      </c>
      <c r="R168" s="6">
        <v>49.33601</v>
      </c>
      <c r="S168" s="17" t="s">
        <v>162</v>
      </c>
      <c r="T168" s="6">
        <v>15.30825</v>
      </c>
      <c r="V168" s="8">
        <f t="shared" si="1"/>
        <v>0.01096164205</v>
      </c>
      <c r="W168" s="9">
        <f t="shared" si="2"/>
        <v>0.005645613788</v>
      </c>
      <c r="X168" s="9">
        <f t="shared" si="3"/>
        <v>-0.005998154414</v>
      </c>
      <c r="Y168" s="9">
        <f t="shared" si="4"/>
        <v>-0.01339727764</v>
      </c>
      <c r="Z168" s="9">
        <f t="shared" si="5"/>
        <v>0.01013457948</v>
      </c>
      <c r="AA168" s="9">
        <f t="shared" si="6"/>
        <v>0.01156525555</v>
      </c>
      <c r="AB168" s="9">
        <f t="shared" si="7"/>
        <v>0.03067226762</v>
      </c>
      <c r="AC168" s="9">
        <f t="shared" si="8"/>
        <v>0.008099607377</v>
      </c>
      <c r="AD168" s="9">
        <f t="shared" si="9"/>
        <v>-0.01714102944</v>
      </c>
      <c r="AE168" s="10">
        <f t="shared" si="10"/>
        <v>0.02235853216</v>
      </c>
    </row>
    <row r="169">
      <c r="A169" s="18" t="s">
        <v>246</v>
      </c>
      <c r="B169" s="12">
        <v>324.3262</v>
      </c>
      <c r="C169" s="13">
        <v>45055.0</v>
      </c>
      <c r="D169" s="12">
        <v>65.90226</v>
      </c>
      <c r="E169" s="13">
        <v>45055.0</v>
      </c>
      <c r="F169" s="12">
        <v>646.3</v>
      </c>
      <c r="G169" s="13">
        <v>45055.0</v>
      </c>
      <c r="H169" s="12">
        <v>103.0252</v>
      </c>
      <c r="I169" s="13">
        <v>45055.0</v>
      </c>
      <c r="J169" s="12">
        <v>1461.691</v>
      </c>
      <c r="K169" s="13">
        <v>45055.0</v>
      </c>
      <c r="L169" s="12">
        <v>518.2091</v>
      </c>
      <c r="M169" s="13">
        <v>45055.0</v>
      </c>
      <c r="N169" s="12">
        <v>504.8207</v>
      </c>
      <c r="O169" s="13">
        <v>45055.0</v>
      </c>
      <c r="P169" s="12">
        <v>597.1475</v>
      </c>
      <c r="Q169" s="13">
        <v>44935.0</v>
      </c>
      <c r="R169" s="12">
        <v>48.49034</v>
      </c>
      <c r="S169" s="18" t="s">
        <v>247</v>
      </c>
      <c r="T169" s="12">
        <v>15.65052</v>
      </c>
      <c r="V169" s="14">
        <f t="shared" si="1"/>
        <v>0.01802074578</v>
      </c>
      <c r="W169" s="15">
        <f t="shared" si="2"/>
        <v>-0.01255738422</v>
      </c>
      <c r="X169" s="15">
        <f t="shared" si="3"/>
        <v>0.004177626489</v>
      </c>
      <c r="Y169" s="15">
        <f t="shared" si="4"/>
        <v>0.00581896468</v>
      </c>
      <c r="Z169" s="15">
        <f t="shared" si="5"/>
        <v>-0.003762081042</v>
      </c>
      <c r="AA169" s="15">
        <f t="shared" si="6"/>
        <v>-0.01162330032</v>
      </c>
      <c r="AB169" s="15">
        <f t="shared" si="7"/>
        <v>-0.01754543742</v>
      </c>
      <c r="AC169" s="15">
        <f t="shared" si="8"/>
        <v>-0.01045252639</v>
      </c>
      <c r="AD169" s="15">
        <f t="shared" si="9"/>
        <v>0.0008038714515</v>
      </c>
      <c r="AE169" s="16">
        <f t="shared" si="10"/>
        <v>-0.01356376657</v>
      </c>
    </row>
    <row r="170">
      <c r="A170" s="17" t="s">
        <v>248</v>
      </c>
      <c r="B170" s="6">
        <v>330.1708</v>
      </c>
      <c r="C170" s="7">
        <v>45086.0</v>
      </c>
      <c r="D170" s="6">
        <v>65.0747</v>
      </c>
      <c r="E170" s="7">
        <v>45086.0</v>
      </c>
      <c r="F170" s="6">
        <v>649.0</v>
      </c>
      <c r="G170" s="7">
        <v>45086.0</v>
      </c>
      <c r="H170" s="6">
        <v>103.6247</v>
      </c>
      <c r="I170" s="7">
        <v>45086.0</v>
      </c>
      <c r="J170" s="6">
        <v>1456.192</v>
      </c>
      <c r="K170" s="7">
        <v>45086.0</v>
      </c>
      <c r="L170" s="6">
        <v>512.1858</v>
      </c>
      <c r="M170" s="7">
        <v>45086.0</v>
      </c>
      <c r="N170" s="6">
        <v>495.9634</v>
      </c>
      <c r="O170" s="7">
        <v>45086.0</v>
      </c>
      <c r="P170" s="6">
        <v>590.9058</v>
      </c>
      <c r="Q170" s="7">
        <v>45055.0</v>
      </c>
      <c r="R170" s="6">
        <v>48.52932</v>
      </c>
      <c r="S170" s="17" t="s">
        <v>249</v>
      </c>
      <c r="T170" s="6">
        <v>15.43824</v>
      </c>
      <c r="V170" s="8">
        <f t="shared" si="1"/>
        <v>-0.01245113135</v>
      </c>
      <c r="W170" s="9">
        <f t="shared" si="2"/>
        <v>0.01331546669</v>
      </c>
      <c r="X170" s="9">
        <f t="shared" si="3"/>
        <v>0.01117103236</v>
      </c>
      <c r="Y170" s="9">
        <f t="shared" si="4"/>
        <v>0.03327006013</v>
      </c>
      <c r="Z170" s="9">
        <f t="shared" si="5"/>
        <v>-0.02789879357</v>
      </c>
      <c r="AA170" s="9">
        <f t="shared" si="6"/>
        <v>-0.01127832908</v>
      </c>
      <c r="AB170" s="9">
        <f t="shared" si="7"/>
        <v>0.01302414654</v>
      </c>
      <c r="AC170" s="9">
        <f t="shared" si="8"/>
        <v>0.02136194974</v>
      </c>
      <c r="AD170" s="9">
        <f t="shared" si="9"/>
        <v>-0.03054977898</v>
      </c>
      <c r="AE170" s="10">
        <f t="shared" si="10"/>
        <v>0.04111867674</v>
      </c>
    </row>
    <row r="171">
      <c r="A171" s="18" t="s">
        <v>250</v>
      </c>
      <c r="B171" s="12">
        <v>326.0598</v>
      </c>
      <c r="C171" s="13">
        <v>45116.0</v>
      </c>
      <c r="D171" s="12">
        <v>65.9412</v>
      </c>
      <c r="E171" s="13">
        <v>45116.0</v>
      </c>
      <c r="F171" s="12">
        <v>656.25</v>
      </c>
      <c r="G171" s="13">
        <v>45116.0</v>
      </c>
      <c r="H171" s="12">
        <v>107.0723</v>
      </c>
      <c r="I171" s="13">
        <v>45116.0</v>
      </c>
      <c r="J171" s="12">
        <v>1415.566</v>
      </c>
      <c r="K171" s="13">
        <v>45116.0</v>
      </c>
      <c r="L171" s="12">
        <v>506.4092</v>
      </c>
      <c r="M171" s="13">
        <v>45116.0</v>
      </c>
      <c r="N171" s="12">
        <v>502.4229</v>
      </c>
      <c r="O171" s="13">
        <v>45116.0</v>
      </c>
      <c r="P171" s="12">
        <v>603.5287</v>
      </c>
      <c r="Q171" s="13">
        <v>45086.0</v>
      </c>
      <c r="R171" s="12">
        <v>47.04676</v>
      </c>
      <c r="S171" s="18" t="s">
        <v>165</v>
      </c>
      <c r="T171" s="12">
        <v>16.07304</v>
      </c>
      <c r="V171" s="14">
        <f t="shared" si="1"/>
        <v>-0.001063301885</v>
      </c>
      <c r="W171" s="15">
        <f t="shared" si="2"/>
        <v>0.001328759562</v>
      </c>
      <c r="X171" s="15">
        <f t="shared" si="3"/>
        <v>0.01379047619</v>
      </c>
      <c r="Y171" s="15">
        <f t="shared" si="4"/>
        <v>-0.01306593769</v>
      </c>
      <c r="Z171" s="15">
        <f t="shared" si="5"/>
        <v>-0.007139900224</v>
      </c>
      <c r="AA171" s="15">
        <f t="shared" si="6"/>
        <v>0.01101678248</v>
      </c>
      <c r="AB171" s="15">
        <f t="shared" si="7"/>
        <v>0.01363592304</v>
      </c>
      <c r="AC171" s="15">
        <f t="shared" si="8"/>
        <v>-0.007408926866</v>
      </c>
      <c r="AD171" s="15">
        <f t="shared" si="9"/>
        <v>-0.01742415418</v>
      </c>
      <c r="AE171" s="16">
        <f t="shared" si="10"/>
        <v>0.03497720406</v>
      </c>
    </row>
    <row r="172">
      <c r="A172" s="5">
        <v>44995.0</v>
      </c>
      <c r="B172" s="6">
        <v>325.7131</v>
      </c>
      <c r="C172" s="7">
        <v>45147.0</v>
      </c>
      <c r="D172" s="6">
        <v>66.02882</v>
      </c>
      <c r="E172" s="7">
        <v>45147.0</v>
      </c>
      <c r="F172" s="6">
        <v>665.3</v>
      </c>
      <c r="G172" s="7">
        <v>45147.0</v>
      </c>
      <c r="H172" s="6">
        <v>105.6733</v>
      </c>
      <c r="I172" s="7">
        <v>45147.0</v>
      </c>
      <c r="J172" s="6">
        <v>1405.459</v>
      </c>
      <c r="K172" s="7">
        <v>45147.0</v>
      </c>
      <c r="L172" s="6">
        <v>511.9882</v>
      </c>
      <c r="M172" s="7">
        <v>45147.0</v>
      </c>
      <c r="N172" s="6">
        <v>509.2739</v>
      </c>
      <c r="O172" s="7">
        <v>45147.0</v>
      </c>
      <c r="P172" s="6">
        <v>599.0572</v>
      </c>
      <c r="Q172" s="7">
        <v>45116.0</v>
      </c>
      <c r="R172" s="6">
        <v>46.22701</v>
      </c>
      <c r="S172" s="17" t="s">
        <v>167</v>
      </c>
      <c r="T172" s="6">
        <v>16.63523</v>
      </c>
      <c r="V172" s="8">
        <f t="shared" si="1"/>
        <v>-0.004258041817</v>
      </c>
      <c r="W172" s="9">
        <f t="shared" si="2"/>
        <v>0.06148618134</v>
      </c>
      <c r="X172" s="9">
        <f t="shared" si="3"/>
        <v>-0.01570719976</v>
      </c>
      <c r="Y172" s="9">
        <f t="shared" si="4"/>
        <v>-0.007092614691</v>
      </c>
      <c r="Z172" s="9">
        <f t="shared" si="5"/>
        <v>-0.01843668154</v>
      </c>
      <c r="AA172" s="9">
        <f t="shared" si="6"/>
        <v>-0.01947915987</v>
      </c>
      <c r="AB172" s="9">
        <f t="shared" si="7"/>
        <v>0.05678869465</v>
      </c>
      <c r="AC172" s="9">
        <f t="shared" si="8"/>
        <v>0.006298063023</v>
      </c>
      <c r="AD172" s="9">
        <f t="shared" si="9"/>
        <v>-0.01446751585</v>
      </c>
      <c r="AE172" s="10">
        <f t="shared" si="10"/>
        <v>0.0373797056</v>
      </c>
    </row>
    <row r="173">
      <c r="A173" s="11">
        <v>45026.0</v>
      </c>
      <c r="B173" s="12">
        <v>324.3262</v>
      </c>
      <c r="C173" s="13">
        <v>45239.0</v>
      </c>
      <c r="D173" s="12">
        <v>70.08868</v>
      </c>
      <c r="E173" s="13">
        <v>45239.0</v>
      </c>
      <c r="F173" s="12">
        <v>654.85</v>
      </c>
      <c r="G173" s="13">
        <v>45239.0</v>
      </c>
      <c r="H173" s="12">
        <v>104.9238</v>
      </c>
      <c r="I173" s="13">
        <v>45239.0</v>
      </c>
      <c r="J173" s="12">
        <v>1379.547</v>
      </c>
      <c r="K173" s="13">
        <v>45239.0</v>
      </c>
      <c r="L173" s="12">
        <v>502.0151</v>
      </c>
      <c r="M173" s="13">
        <v>45239.0</v>
      </c>
      <c r="N173" s="12">
        <v>538.1949</v>
      </c>
      <c r="O173" s="13">
        <v>45239.0</v>
      </c>
      <c r="P173" s="12">
        <v>602.8301</v>
      </c>
      <c r="Q173" s="13">
        <v>45147.0</v>
      </c>
      <c r="R173" s="12">
        <v>45.55822</v>
      </c>
      <c r="S173" s="18" t="s">
        <v>169</v>
      </c>
      <c r="T173" s="12">
        <v>17.25705</v>
      </c>
      <c r="V173" s="14">
        <f t="shared" si="1"/>
        <v>0.005497859871</v>
      </c>
      <c r="W173" s="15">
        <f t="shared" si="2"/>
        <v>-0.03097632885</v>
      </c>
      <c r="X173" s="15">
        <f t="shared" si="3"/>
        <v>-0.0162632664</v>
      </c>
      <c r="Y173" s="15">
        <f t="shared" si="4"/>
        <v>-0.04476200824</v>
      </c>
      <c r="Z173" s="15">
        <f t="shared" si="5"/>
        <v>-0.008726777703</v>
      </c>
      <c r="AA173" s="15">
        <f t="shared" si="6"/>
        <v>-0.02212821885</v>
      </c>
      <c r="AB173" s="15">
        <f t="shared" si="7"/>
        <v>-0.007364989895</v>
      </c>
      <c r="AC173" s="15">
        <f t="shared" si="8"/>
        <v>-0.03276146961</v>
      </c>
      <c r="AD173" s="15">
        <f t="shared" si="9"/>
        <v>-0.008645640677</v>
      </c>
      <c r="AE173" s="16">
        <f t="shared" si="10"/>
        <v>-0.035604579</v>
      </c>
    </row>
    <row r="174">
      <c r="A174" s="5">
        <v>45056.0</v>
      </c>
      <c r="B174" s="6">
        <v>326.1093</v>
      </c>
      <c r="C174" s="7">
        <v>45269.0</v>
      </c>
      <c r="D174" s="6">
        <v>67.91759</v>
      </c>
      <c r="E174" s="7">
        <v>45269.0</v>
      </c>
      <c r="F174" s="6">
        <v>644.2</v>
      </c>
      <c r="G174" s="7">
        <v>45269.0</v>
      </c>
      <c r="H174" s="6">
        <v>100.2272</v>
      </c>
      <c r="I174" s="7">
        <v>45269.0</v>
      </c>
      <c r="J174" s="6">
        <v>1367.508</v>
      </c>
      <c r="K174" s="7">
        <v>45269.0</v>
      </c>
      <c r="L174" s="6">
        <v>490.9064</v>
      </c>
      <c r="M174" s="7">
        <v>45269.0</v>
      </c>
      <c r="N174" s="6">
        <v>534.2311</v>
      </c>
      <c r="O174" s="7">
        <v>45269.0</v>
      </c>
      <c r="P174" s="6">
        <v>583.0805</v>
      </c>
      <c r="Q174" s="7">
        <v>45239.0</v>
      </c>
      <c r="R174" s="6">
        <v>45.16434</v>
      </c>
      <c r="S174" s="17" t="s">
        <v>171</v>
      </c>
      <c r="T174" s="6">
        <v>16.64262</v>
      </c>
      <c r="V174" s="8">
        <f t="shared" si="1"/>
        <v>-0.007290500455</v>
      </c>
      <c r="W174" s="9">
        <f t="shared" si="2"/>
        <v>0.04572806544</v>
      </c>
      <c r="X174" s="9">
        <f t="shared" si="3"/>
        <v>-0.01816206147</v>
      </c>
      <c r="Y174" s="9">
        <f t="shared" si="4"/>
        <v>0.02691983813</v>
      </c>
      <c r="Z174" s="9">
        <f t="shared" si="5"/>
        <v>0.002463605332</v>
      </c>
      <c r="AA174" s="9">
        <f t="shared" si="6"/>
        <v>-0.006134978073</v>
      </c>
      <c r="AB174" s="9">
        <f t="shared" si="7"/>
        <v>-0.03151033326</v>
      </c>
      <c r="AC174" s="9">
        <f t="shared" si="8"/>
        <v>0.04361713348</v>
      </c>
      <c r="AD174" s="9">
        <f t="shared" si="9"/>
        <v>-0.006817546764</v>
      </c>
      <c r="AE174" s="10">
        <f t="shared" si="10"/>
        <v>0.03045854559</v>
      </c>
    </row>
    <row r="175">
      <c r="A175" s="11">
        <v>45087.0</v>
      </c>
      <c r="B175" s="12">
        <v>323.7318</v>
      </c>
      <c r="C175" s="18" t="s">
        <v>251</v>
      </c>
      <c r="D175" s="12">
        <v>71.02333</v>
      </c>
      <c r="E175" s="18" t="s">
        <v>251</v>
      </c>
      <c r="F175" s="12">
        <v>632.5</v>
      </c>
      <c r="G175" s="18" t="s">
        <v>251</v>
      </c>
      <c r="H175" s="12">
        <v>102.9253</v>
      </c>
      <c r="I175" s="18" t="s">
        <v>251</v>
      </c>
      <c r="J175" s="12">
        <v>1370.877</v>
      </c>
      <c r="K175" s="18" t="s">
        <v>251</v>
      </c>
      <c r="L175" s="12">
        <v>487.8947</v>
      </c>
      <c r="M175" s="18" t="s">
        <v>251</v>
      </c>
      <c r="N175" s="12">
        <v>517.3973</v>
      </c>
      <c r="O175" s="18" t="s">
        <v>251</v>
      </c>
      <c r="P175" s="12">
        <v>608.5128</v>
      </c>
      <c r="Q175" s="13">
        <v>45269.0</v>
      </c>
      <c r="R175" s="12">
        <v>44.85643</v>
      </c>
      <c r="S175" s="18" t="s">
        <v>173</v>
      </c>
      <c r="T175" s="12">
        <v>17.14953</v>
      </c>
      <c r="V175" s="14">
        <f t="shared" si="1"/>
        <v>-0.01254587903</v>
      </c>
      <c r="W175" s="15">
        <f t="shared" si="2"/>
        <v>0.0006854085833</v>
      </c>
      <c r="X175" s="15">
        <f t="shared" si="3"/>
        <v>-0.0002371541502</v>
      </c>
      <c r="Y175" s="15">
        <f t="shared" si="4"/>
        <v>-0.007767769441</v>
      </c>
      <c r="Z175" s="15">
        <f t="shared" si="5"/>
        <v>-0.002023522169</v>
      </c>
      <c r="AA175" s="15">
        <f t="shared" si="6"/>
        <v>0.02357824342</v>
      </c>
      <c r="AB175" s="15">
        <f t="shared" si="7"/>
        <v>0.03584576108</v>
      </c>
      <c r="AC175" s="15">
        <f t="shared" si="8"/>
        <v>-0.00214325812</v>
      </c>
      <c r="AD175" s="15">
        <f t="shared" si="9"/>
        <v>0.01370617323</v>
      </c>
      <c r="AE175" s="16">
        <f t="shared" si="10"/>
        <v>-0.02896114354</v>
      </c>
    </row>
    <row r="176">
      <c r="A176" s="5">
        <v>45179.0</v>
      </c>
      <c r="B176" s="6">
        <v>319.6703</v>
      </c>
      <c r="C176" s="17" t="s">
        <v>252</v>
      </c>
      <c r="D176" s="6">
        <v>71.07201</v>
      </c>
      <c r="E176" s="17" t="s">
        <v>252</v>
      </c>
      <c r="F176" s="6">
        <v>632.35</v>
      </c>
      <c r="G176" s="17" t="s">
        <v>252</v>
      </c>
      <c r="H176" s="6">
        <v>102.1258</v>
      </c>
      <c r="I176" s="17" t="s">
        <v>252</v>
      </c>
      <c r="J176" s="6">
        <v>1368.103</v>
      </c>
      <c r="K176" s="17" t="s">
        <v>252</v>
      </c>
      <c r="L176" s="6">
        <v>499.3984</v>
      </c>
      <c r="M176" s="17" t="s">
        <v>252</v>
      </c>
      <c r="N176" s="6">
        <v>535.9438</v>
      </c>
      <c r="O176" s="17" t="s">
        <v>252</v>
      </c>
      <c r="P176" s="6">
        <v>607.2086</v>
      </c>
      <c r="Q176" s="17" t="s">
        <v>251</v>
      </c>
      <c r="R176" s="6">
        <v>45.47124</v>
      </c>
      <c r="S176" s="17" t="s">
        <v>253</v>
      </c>
      <c r="T176" s="6">
        <v>16.65286</v>
      </c>
      <c r="V176" s="8">
        <f t="shared" si="1"/>
        <v>0.001859415779</v>
      </c>
      <c r="W176" s="9">
        <f t="shared" si="2"/>
        <v>-0.0004108509102</v>
      </c>
      <c r="X176" s="9">
        <f t="shared" si="3"/>
        <v>0.0240373211</v>
      </c>
      <c r="Y176" s="9">
        <f t="shared" si="4"/>
        <v>-0.004892005742</v>
      </c>
      <c r="Z176" s="9">
        <f t="shared" si="5"/>
        <v>-0.02730496169</v>
      </c>
      <c r="AA176" s="9">
        <f t="shared" si="6"/>
        <v>-0.003460363509</v>
      </c>
      <c r="AB176" s="9">
        <f t="shared" si="7"/>
        <v>-0.0382577427</v>
      </c>
      <c r="AC176" s="9">
        <f t="shared" si="8"/>
        <v>-0.001457653927</v>
      </c>
      <c r="AD176" s="9">
        <f t="shared" si="9"/>
        <v>0.002110784751</v>
      </c>
      <c r="AE176" s="10">
        <f t="shared" si="10"/>
        <v>0.01912704484</v>
      </c>
    </row>
    <row r="177">
      <c r="A177" s="19">
        <v>45209.0</v>
      </c>
      <c r="B177" s="12">
        <v>320.2647</v>
      </c>
      <c r="C177" s="18" t="s">
        <v>254</v>
      </c>
      <c r="D177" s="12">
        <v>71.04281</v>
      </c>
      <c r="E177" s="18" t="s">
        <v>254</v>
      </c>
      <c r="F177" s="12">
        <v>647.55</v>
      </c>
      <c r="G177" s="18" t="s">
        <v>254</v>
      </c>
      <c r="H177" s="12">
        <v>101.6262</v>
      </c>
      <c r="I177" s="18" t="s">
        <v>254</v>
      </c>
      <c r="J177" s="12">
        <v>1330.747</v>
      </c>
      <c r="K177" s="18" t="s">
        <v>254</v>
      </c>
      <c r="L177" s="12">
        <v>497.6703</v>
      </c>
      <c r="M177" s="18" t="s">
        <v>254</v>
      </c>
      <c r="N177" s="12">
        <v>515.4398</v>
      </c>
      <c r="O177" s="18" t="s">
        <v>254</v>
      </c>
      <c r="P177" s="12">
        <v>606.3235</v>
      </c>
      <c r="Q177" s="18" t="s">
        <v>252</v>
      </c>
      <c r="R177" s="12">
        <v>45.56722</v>
      </c>
      <c r="S177" s="18" t="s">
        <v>255</v>
      </c>
      <c r="T177" s="12">
        <v>16.97138</v>
      </c>
      <c r="V177" s="14">
        <f t="shared" si="1"/>
        <v>0.0004639911923</v>
      </c>
      <c r="W177" s="15">
        <f t="shared" si="2"/>
        <v>0.02028227769</v>
      </c>
      <c r="X177" s="15">
        <f t="shared" si="3"/>
        <v>-0.02640722724</v>
      </c>
      <c r="Y177" s="15">
        <f t="shared" si="4"/>
        <v>-0.006391068445</v>
      </c>
      <c r="Z177" s="15">
        <f t="shared" si="5"/>
        <v>0.03309720029</v>
      </c>
      <c r="AA177" s="15">
        <f t="shared" si="6"/>
        <v>-0.02966260996</v>
      </c>
      <c r="AB177" s="15">
        <f t="shared" si="7"/>
        <v>-0.02174123923</v>
      </c>
      <c r="AC177" s="15">
        <f t="shared" si="8"/>
        <v>-0.004670773935</v>
      </c>
      <c r="AD177" s="15">
        <f t="shared" si="9"/>
        <v>-0.03687958142</v>
      </c>
      <c r="AE177" s="16">
        <f t="shared" si="10"/>
        <v>-0.04132545497</v>
      </c>
    </row>
    <row r="178">
      <c r="A178" s="20">
        <v>45240.0</v>
      </c>
      <c r="B178" s="6">
        <v>320.4133</v>
      </c>
      <c r="C178" s="17" t="s">
        <v>256</v>
      </c>
      <c r="D178" s="6">
        <v>72.48372</v>
      </c>
      <c r="E178" s="17" t="s">
        <v>256</v>
      </c>
      <c r="F178" s="6">
        <v>630.45</v>
      </c>
      <c r="G178" s="17" t="s">
        <v>256</v>
      </c>
      <c r="H178" s="6">
        <v>100.9767</v>
      </c>
      <c r="I178" s="17" t="s">
        <v>256</v>
      </c>
      <c r="J178" s="6">
        <v>1374.791</v>
      </c>
      <c r="K178" s="17" t="s">
        <v>256</v>
      </c>
      <c r="L178" s="6">
        <v>482.9081</v>
      </c>
      <c r="M178" s="17" t="s">
        <v>256</v>
      </c>
      <c r="N178" s="6">
        <v>504.2335</v>
      </c>
      <c r="O178" s="17" t="s">
        <v>256</v>
      </c>
      <c r="P178" s="6">
        <v>603.4915</v>
      </c>
      <c r="Q178" s="17" t="s">
        <v>254</v>
      </c>
      <c r="R178" s="6">
        <v>43.88672</v>
      </c>
      <c r="S178" s="17" t="s">
        <v>175</v>
      </c>
      <c r="T178" s="6">
        <v>16.27003</v>
      </c>
      <c r="V178" s="8">
        <f t="shared" si="1"/>
        <v>-0.001236527947</v>
      </c>
      <c r="W178" s="9">
        <f t="shared" si="2"/>
        <v>-0.003357995423</v>
      </c>
      <c r="X178" s="9">
        <f t="shared" si="3"/>
        <v>-0.008327385201</v>
      </c>
      <c r="Y178" s="9">
        <f t="shared" si="4"/>
        <v>-0.01286514612</v>
      </c>
      <c r="Z178" s="9">
        <f t="shared" si="5"/>
        <v>-0.01491935865</v>
      </c>
      <c r="AA178" s="9">
        <f t="shared" si="6"/>
        <v>-0.008281285818</v>
      </c>
      <c r="AB178" s="9">
        <f t="shared" si="7"/>
        <v>0.007181791769</v>
      </c>
      <c r="AC178" s="9">
        <f t="shared" si="8"/>
        <v>-0.01731540544</v>
      </c>
      <c r="AD178" s="9">
        <f t="shared" si="9"/>
        <v>0.001503416068</v>
      </c>
      <c r="AE178" s="10">
        <f t="shared" si="10"/>
        <v>0.02148858976</v>
      </c>
    </row>
    <row r="179">
      <c r="A179" s="19">
        <v>45270.0</v>
      </c>
      <c r="B179" s="12">
        <v>320.0171</v>
      </c>
      <c r="C179" s="18" t="s">
        <v>257</v>
      </c>
      <c r="D179" s="12">
        <v>72.24032</v>
      </c>
      <c r="E179" s="18" t="s">
        <v>257</v>
      </c>
      <c r="F179" s="12">
        <v>625.2</v>
      </c>
      <c r="G179" s="18" t="s">
        <v>257</v>
      </c>
      <c r="H179" s="12">
        <v>99.67762</v>
      </c>
      <c r="I179" s="18" t="s">
        <v>257</v>
      </c>
      <c r="J179" s="12">
        <v>1354.28</v>
      </c>
      <c r="K179" s="18" t="s">
        <v>257</v>
      </c>
      <c r="L179" s="12">
        <v>478.909</v>
      </c>
      <c r="M179" s="18" t="s">
        <v>257</v>
      </c>
      <c r="N179" s="12">
        <v>507.8548</v>
      </c>
      <c r="O179" s="18" t="s">
        <v>257</v>
      </c>
      <c r="P179" s="12">
        <v>593.0418</v>
      </c>
      <c r="Q179" s="18" t="s">
        <v>256</v>
      </c>
      <c r="R179" s="12">
        <v>43.9527</v>
      </c>
      <c r="S179" s="18" t="s">
        <v>178</v>
      </c>
      <c r="T179" s="12">
        <v>16.61965</v>
      </c>
      <c r="V179" s="14">
        <f t="shared" si="1"/>
        <v>-0.005417523001</v>
      </c>
      <c r="W179" s="15">
        <f t="shared" si="2"/>
        <v>-0.01765496055</v>
      </c>
      <c r="X179" s="15">
        <f t="shared" si="3"/>
        <v>-0.03254958413</v>
      </c>
      <c r="Y179" s="15">
        <f t="shared" si="4"/>
        <v>-0.03107768825</v>
      </c>
      <c r="Z179" s="15">
        <f t="shared" si="5"/>
        <v>-0.009182000768</v>
      </c>
      <c r="AA179" s="15">
        <f t="shared" si="6"/>
        <v>0.01298952411</v>
      </c>
      <c r="AB179" s="15">
        <f t="shared" si="7"/>
        <v>-0.00558899906</v>
      </c>
      <c r="AC179" s="15">
        <f t="shared" si="8"/>
        <v>-0.009386522164</v>
      </c>
      <c r="AD179" s="15">
        <f t="shared" si="9"/>
        <v>-0.01014408671</v>
      </c>
      <c r="AE179" s="16">
        <f t="shared" si="10"/>
        <v>-0.03807601243</v>
      </c>
    </row>
    <row r="180">
      <c r="A180" s="17" t="s">
        <v>258</v>
      </c>
      <c r="B180" s="6">
        <v>318.2834</v>
      </c>
      <c r="C180" s="17" t="s">
        <v>259</v>
      </c>
      <c r="D180" s="6">
        <v>70.96492</v>
      </c>
      <c r="E180" s="17" t="s">
        <v>259</v>
      </c>
      <c r="F180" s="6">
        <v>604.85</v>
      </c>
      <c r="G180" s="17" t="s">
        <v>259</v>
      </c>
      <c r="H180" s="6">
        <v>96.57987</v>
      </c>
      <c r="I180" s="17" t="s">
        <v>259</v>
      </c>
      <c r="J180" s="6">
        <v>1341.845</v>
      </c>
      <c r="K180" s="17" t="s">
        <v>259</v>
      </c>
      <c r="L180" s="6">
        <v>485.1298</v>
      </c>
      <c r="M180" s="17" t="s">
        <v>259</v>
      </c>
      <c r="N180" s="6">
        <v>505.0164</v>
      </c>
      <c r="O180" s="17" t="s">
        <v>259</v>
      </c>
      <c r="P180" s="6">
        <v>587.4752</v>
      </c>
      <c r="Q180" s="17" t="s">
        <v>260</v>
      </c>
      <c r="R180" s="6">
        <v>43.50684</v>
      </c>
      <c r="S180" s="17" t="s">
        <v>180</v>
      </c>
      <c r="T180" s="6">
        <v>15.98684</v>
      </c>
      <c r="V180" s="8">
        <f t="shared" si="1"/>
        <v>0.005758075979</v>
      </c>
      <c r="W180" s="9">
        <f t="shared" si="2"/>
        <v>0.05076141846</v>
      </c>
      <c r="X180" s="9">
        <f t="shared" si="3"/>
        <v>-0.02736215591</v>
      </c>
      <c r="Y180" s="9">
        <f t="shared" si="4"/>
        <v>0.01551990078</v>
      </c>
      <c r="Z180" s="9">
        <f t="shared" si="5"/>
        <v>-0.01355074543</v>
      </c>
      <c r="AA180" s="9">
        <f t="shared" si="6"/>
        <v>-0.006615136815</v>
      </c>
      <c r="AB180" s="9">
        <f t="shared" si="7"/>
        <v>0.02500037623</v>
      </c>
      <c r="AC180" s="9">
        <f t="shared" si="8"/>
        <v>-0.008228943111</v>
      </c>
      <c r="AD180" s="9">
        <f t="shared" si="9"/>
        <v>-0.02943468199</v>
      </c>
      <c r="AE180" s="10">
        <f t="shared" si="10"/>
        <v>0.1240783044</v>
      </c>
    </row>
    <row r="181">
      <c r="A181" s="18" t="s">
        <v>261</v>
      </c>
      <c r="B181" s="12">
        <v>320.1161</v>
      </c>
      <c r="C181" s="18" t="s">
        <v>262</v>
      </c>
      <c r="D181" s="12">
        <v>74.5672</v>
      </c>
      <c r="E181" s="18" t="s">
        <v>262</v>
      </c>
      <c r="F181" s="12">
        <v>588.3</v>
      </c>
      <c r="G181" s="18" t="s">
        <v>262</v>
      </c>
      <c r="H181" s="12">
        <v>98.07878</v>
      </c>
      <c r="I181" s="18" t="s">
        <v>262</v>
      </c>
      <c r="J181" s="12">
        <v>1323.662</v>
      </c>
      <c r="K181" s="18" t="s">
        <v>262</v>
      </c>
      <c r="L181" s="12">
        <v>481.9206</v>
      </c>
      <c r="M181" s="18" t="s">
        <v>262</v>
      </c>
      <c r="N181" s="12">
        <v>517.642</v>
      </c>
      <c r="O181" s="18" t="s">
        <v>262</v>
      </c>
      <c r="P181" s="12">
        <v>582.6409</v>
      </c>
      <c r="Q181" s="18" t="s">
        <v>257</v>
      </c>
      <c r="R181" s="12">
        <v>42.22623</v>
      </c>
      <c r="S181" s="18" t="s">
        <v>183</v>
      </c>
      <c r="T181" s="12">
        <v>17.97046</v>
      </c>
      <c r="V181" s="14">
        <f t="shared" si="1"/>
        <v>-0.00634363595</v>
      </c>
      <c r="W181" s="15">
        <f t="shared" si="2"/>
        <v>-0.02062931155</v>
      </c>
      <c r="X181" s="15">
        <f t="shared" si="3"/>
        <v>-0.0119836818</v>
      </c>
      <c r="Y181" s="15">
        <f t="shared" si="4"/>
        <v>-0.01171680561</v>
      </c>
      <c r="Z181" s="15">
        <f t="shared" si="5"/>
        <v>0.02953170825</v>
      </c>
      <c r="AA181" s="15">
        <f t="shared" si="6"/>
        <v>0.0007171305813</v>
      </c>
      <c r="AB181" s="15">
        <f t="shared" si="7"/>
        <v>-0.0160711457</v>
      </c>
      <c r="AC181" s="15">
        <f t="shared" si="8"/>
        <v>0.01114665998</v>
      </c>
      <c r="AD181" s="15">
        <f t="shared" si="9"/>
        <v>-0.02893059598</v>
      </c>
      <c r="AE181" s="16">
        <f t="shared" si="10"/>
        <v>0.05157686559</v>
      </c>
    </row>
    <row r="182">
      <c r="A182" s="17" t="s">
        <v>263</v>
      </c>
      <c r="B182" s="6">
        <v>318.0854</v>
      </c>
      <c r="C182" s="17" t="s">
        <v>264</v>
      </c>
      <c r="D182" s="6">
        <v>73.02893</v>
      </c>
      <c r="E182" s="17" t="s">
        <v>264</v>
      </c>
      <c r="F182" s="6">
        <v>581.25</v>
      </c>
      <c r="G182" s="17" t="s">
        <v>264</v>
      </c>
      <c r="H182" s="6">
        <v>96.92961</v>
      </c>
      <c r="I182" s="17" t="s">
        <v>264</v>
      </c>
      <c r="J182" s="6">
        <v>1362.752</v>
      </c>
      <c r="K182" s="17" t="s">
        <v>264</v>
      </c>
      <c r="L182" s="6">
        <v>482.2662</v>
      </c>
      <c r="M182" s="17" t="s">
        <v>264</v>
      </c>
      <c r="N182" s="6">
        <v>509.3229</v>
      </c>
      <c r="O182" s="17" t="s">
        <v>264</v>
      </c>
      <c r="P182" s="6">
        <v>589.1354</v>
      </c>
      <c r="Q182" s="17" t="s">
        <v>259</v>
      </c>
      <c r="R182" s="6">
        <v>41.0046</v>
      </c>
      <c r="S182" s="17" t="s">
        <v>181</v>
      </c>
      <c r="T182" s="6">
        <v>18.89732</v>
      </c>
      <c r="V182" s="8">
        <f t="shared" si="1"/>
        <v>-0.01183455764</v>
      </c>
      <c r="W182" s="9">
        <f t="shared" si="2"/>
        <v>-0.013331566</v>
      </c>
      <c r="X182" s="9">
        <f t="shared" si="3"/>
        <v>0.01376344086</v>
      </c>
      <c r="Y182" s="9">
        <f t="shared" si="4"/>
        <v>-0.01804113315</v>
      </c>
      <c r="Z182" s="9">
        <f t="shared" si="5"/>
        <v>-0.02097740455</v>
      </c>
      <c r="AA182" s="9">
        <f t="shared" si="6"/>
        <v>-0.009520675511</v>
      </c>
      <c r="AB182" s="9">
        <f t="shared" si="7"/>
        <v>-0.01104937555</v>
      </c>
      <c r="AC182" s="9">
        <f t="shared" si="8"/>
        <v>0.00290086116</v>
      </c>
      <c r="AD182" s="9">
        <f t="shared" si="9"/>
        <v>0.01445715847</v>
      </c>
      <c r="AE182" s="10">
        <f t="shared" si="10"/>
        <v>-0.01129366492</v>
      </c>
    </row>
    <row r="183">
      <c r="A183" s="18" t="s">
        <v>265</v>
      </c>
      <c r="B183" s="12">
        <v>314.321</v>
      </c>
      <c r="C183" s="18" t="s">
        <v>266</v>
      </c>
      <c r="D183" s="12">
        <v>72.05534</v>
      </c>
      <c r="E183" s="18" t="s">
        <v>266</v>
      </c>
      <c r="F183" s="12">
        <v>589.25</v>
      </c>
      <c r="G183" s="18" t="s">
        <v>266</v>
      </c>
      <c r="H183" s="12">
        <v>95.18089</v>
      </c>
      <c r="I183" s="18" t="s">
        <v>266</v>
      </c>
      <c r="J183" s="12">
        <v>1334.165</v>
      </c>
      <c r="K183" s="18" t="s">
        <v>266</v>
      </c>
      <c r="L183" s="12">
        <v>477.6747</v>
      </c>
      <c r="M183" s="18" t="s">
        <v>266</v>
      </c>
      <c r="N183" s="12">
        <v>503.6952</v>
      </c>
      <c r="O183" s="18" t="s">
        <v>266</v>
      </c>
      <c r="P183" s="12">
        <v>590.8444</v>
      </c>
      <c r="Q183" s="18" t="s">
        <v>262</v>
      </c>
      <c r="R183" s="12">
        <v>41.59741</v>
      </c>
      <c r="S183" s="13">
        <v>44933.0</v>
      </c>
      <c r="T183" s="12">
        <v>18.6839</v>
      </c>
      <c r="V183" s="14">
        <f t="shared" si="1"/>
        <v>0.002206343197</v>
      </c>
      <c r="W183" s="15">
        <f t="shared" si="2"/>
        <v>0.01134974868</v>
      </c>
      <c r="X183" s="15">
        <f t="shared" si="3"/>
        <v>0.03750530335</v>
      </c>
      <c r="Y183" s="15">
        <f t="shared" si="4"/>
        <v>0.01679780469</v>
      </c>
      <c r="Z183" s="15">
        <f t="shared" si="5"/>
        <v>-0.005792386999</v>
      </c>
      <c r="AA183" s="15">
        <f t="shared" si="6"/>
        <v>0.0160205261</v>
      </c>
      <c r="AB183" s="15">
        <f t="shared" si="7"/>
        <v>-0.0003885286181</v>
      </c>
      <c r="AC183" s="15">
        <f t="shared" si="8"/>
        <v>0.003967034299</v>
      </c>
      <c r="AD183" s="15">
        <f t="shared" si="9"/>
        <v>0.01470812726</v>
      </c>
      <c r="AE183" s="16">
        <f t="shared" si="10"/>
        <v>0.04119536071</v>
      </c>
    </row>
    <row r="184">
      <c r="A184" s="17" t="s">
        <v>267</v>
      </c>
      <c r="B184" s="6">
        <v>315.0145</v>
      </c>
      <c r="C184" s="17" t="s">
        <v>268</v>
      </c>
      <c r="D184" s="6">
        <v>72.87315</v>
      </c>
      <c r="E184" s="17" t="s">
        <v>268</v>
      </c>
      <c r="F184" s="6">
        <v>611.35</v>
      </c>
      <c r="G184" s="17" t="s">
        <v>268</v>
      </c>
      <c r="H184" s="6">
        <v>96.77972</v>
      </c>
      <c r="I184" s="17" t="s">
        <v>268</v>
      </c>
      <c r="J184" s="6">
        <v>1326.437</v>
      </c>
      <c r="K184" s="17" t="s">
        <v>268</v>
      </c>
      <c r="L184" s="6">
        <v>485.3273</v>
      </c>
      <c r="M184" s="17" t="s">
        <v>268</v>
      </c>
      <c r="N184" s="6">
        <v>503.4995</v>
      </c>
      <c r="O184" s="17" t="s">
        <v>268</v>
      </c>
      <c r="P184" s="6">
        <v>593.1883</v>
      </c>
      <c r="Q184" s="17" t="s">
        <v>264</v>
      </c>
      <c r="R184" s="6">
        <v>42.20923</v>
      </c>
      <c r="S184" s="7">
        <v>44964.0</v>
      </c>
      <c r="T184" s="6">
        <v>19.45359</v>
      </c>
      <c r="V184" s="8">
        <f t="shared" si="1"/>
        <v>-0.01352191725</v>
      </c>
      <c r="W184" s="9">
        <f t="shared" si="2"/>
        <v>0.0008016670063</v>
      </c>
      <c r="X184" s="9">
        <f t="shared" si="3"/>
        <v>-0.01308579374</v>
      </c>
      <c r="Y184" s="9">
        <f t="shared" si="4"/>
        <v>0.007227753914</v>
      </c>
      <c r="Z184" s="9">
        <f t="shared" si="5"/>
        <v>-0.008703014165</v>
      </c>
      <c r="AA184" s="9">
        <f t="shared" si="6"/>
        <v>-0.03468957959</v>
      </c>
      <c r="AB184" s="9">
        <f t="shared" si="7"/>
        <v>-0.007678259859</v>
      </c>
      <c r="AC184" s="9">
        <f t="shared" si="8"/>
        <v>-0.01366480087</v>
      </c>
      <c r="AD184" s="9">
        <f t="shared" si="9"/>
        <v>-0.007365924467</v>
      </c>
      <c r="AE184" s="10">
        <f t="shared" si="10"/>
        <v>-0.01095170609</v>
      </c>
    </row>
    <row r="185">
      <c r="A185" s="18" t="s">
        <v>269</v>
      </c>
      <c r="B185" s="12">
        <v>310.7549</v>
      </c>
      <c r="C185" s="18" t="s">
        <v>270</v>
      </c>
      <c r="D185" s="12">
        <v>72.93157</v>
      </c>
      <c r="E185" s="18" t="s">
        <v>270</v>
      </c>
      <c r="F185" s="12">
        <v>603.35</v>
      </c>
      <c r="G185" s="18" t="s">
        <v>270</v>
      </c>
      <c r="H185" s="12">
        <v>97.47922</v>
      </c>
      <c r="I185" s="18" t="s">
        <v>270</v>
      </c>
      <c r="J185" s="12">
        <v>1314.893</v>
      </c>
      <c r="K185" s="18" t="s">
        <v>270</v>
      </c>
      <c r="L185" s="12">
        <v>468.4915</v>
      </c>
      <c r="M185" s="18" t="s">
        <v>270</v>
      </c>
      <c r="N185" s="12">
        <v>499.6335</v>
      </c>
      <c r="O185" s="18" t="s">
        <v>270</v>
      </c>
      <c r="P185" s="12">
        <v>585.0825</v>
      </c>
      <c r="Q185" s="18" t="s">
        <v>266</v>
      </c>
      <c r="R185" s="12">
        <v>41.89832</v>
      </c>
      <c r="S185" s="13">
        <v>44992.0</v>
      </c>
      <c r="T185" s="12">
        <v>19.24054</v>
      </c>
      <c r="V185" s="14">
        <f t="shared" si="1"/>
        <v>-0.03347139498</v>
      </c>
      <c r="W185" s="15">
        <f t="shared" si="2"/>
        <v>0.004538775183</v>
      </c>
      <c r="X185" s="15">
        <f t="shared" si="3"/>
        <v>-0.003977790669</v>
      </c>
      <c r="Y185" s="15">
        <f t="shared" si="4"/>
        <v>0.04613065226</v>
      </c>
      <c r="Z185" s="15">
        <f t="shared" si="5"/>
        <v>-0.003693076167</v>
      </c>
      <c r="AA185" s="15">
        <f t="shared" si="6"/>
        <v>0.01875850469</v>
      </c>
      <c r="AB185" s="15">
        <f t="shared" si="7"/>
        <v>-0.01645426097</v>
      </c>
      <c r="AC185" s="15">
        <f t="shared" si="8"/>
        <v>0.02169916208</v>
      </c>
      <c r="AD185" s="15">
        <f t="shared" si="9"/>
        <v>0.01329003168</v>
      </c>
      <c r="AE185" s="16">
        <f t="shared" si="10"/>
        <v>-0.00505755036</v>
      </c>
    </row>
    <row r="186">
      <c r="A186" s="17" t="s">
        <v>271</v>
      </c>
      <c r="B186" s="6">
        <v>300.3535</v>
      </c>
      <c r="C186" s="17" t="s">
        <v>272</v>
      </c>
      <c r="D186" s="6">
        <v>73.26259</v>
      </c>
      <c r="E186" s="17" t="s">
        <v>272</v>
      </c>
      <c r="F186" s="6">
        <v>600.95</v>
      </c>
      <c r="G186" s="17" t="s">
        <v>272</v>
      </c>
      <c r="H186" s="6">
        <v>101.976</v>
      </c>
      <c r="I186" s="17" t="s">
        <v>272</v>
      </c>
      <c r="J186" s="6">
        <v>1310.037</v>
      </c>
      <c r="K186" s="17" t="s">
        <v>272</v>
      </c>
      <c r="L186" s="6">
        <v>477.2797</v>
      </c>
      <c r="M186" s="17" t="s">
        <v>272</v>
      </c>
      <c r="N186" s="6">
        <v>491.4124</v>
      </c>
      <c r="O186" s="17" t="s">
        <v>272</v>
      </c>
      <c r="P186" s="6">
        <v>597.7783</v>
      </c>
      <c r="Q186" s="17" t="s">
        <v>268</v>
      </c>
      <c r="R186" s="6">
        <v>42.45515</v>
      </c>
      <c r="S186" s="7">
        <v>45023.0</v>
      </c>
      <c r="T186" s="6">
        <v>19.14323</v>
      </c>
      <c r="V186" s="8">
        <f t="shared" si="1"/>
        <v>-0.02935374484</v>
      </c>
      <c r="W186" s="9">
        <f t="shared" si="2"/>
        <v>0.0217940698</v>
      </c>
      <c r="X186" s="9">
        <f t="shared" si="3"/>
        <v>-0.01073300607</v>
      </c>
      <c r="Y186" s="9">
        <f t="shared" si="4"/>
        <v>0</v>
      </c>
      <c r="Z186" s="9">
        <f t="shared" si="5"/>
        <v>0.02042232395</v>
      </c>
      <c r="AA186" s="9">
        <f t="shared" si="6"/>
        <v>0.02792995386</v>
      </c>
      <c r="AB186" s="9">
        <f t="shared" si="7"/>
        <v>-0.001394348209</v>
      </c>
      <c r="AC186" s="9">
        <f t="shared" si="8"/>
        <v>-0.000898660925</v>
      </c>
      <c r="AD186" s="9">
        <f t="shared" si="9"/>
        <v>0.01462296094</v>
      </c>
      <c r="AE186" s="10">
        <f t="shared" si="10"/>
        <v>-0.007854996257</v>
      </c>
    </row>
    <row r="187">
      <c r="A187" s="18" t="s">
        <v>273</v>
      </c>
      <c r="B187" s="12">
        <v>291.537</v>
      </c>
      <c r="C187" s="13">
        <v>44995.0</v>
      </c>
      <c r="D187" s="12">
        <v>74.85928</v>
      </c>
      <c r="E187" s="13">
        <v>44995.0</v>
      </c>
      <c r="F187" s="12">
        <v>594.5</v>
      </c>
      <c r="G187" s="13">
        <v>44995.0</v>
      </c>
      <c r="H187" s="12">
        <v>101.976</v>
      </c>
      <c r="I187" s="13">
        <v>44995.0</v>
      </c>
      <c r="J187" s="12">
        <v>1336.791</v>
      </c>
      <c r="K187" s="13">
        <v>44995.0</v>
      </c>
      <c r="L187" s="12">
        <v>490.6101</v>
      </c>
      <c r="M187" s="13">
        <v>44995.0</v>
      </c>
      <c r="N187" s="12">
        <v>490.7272</v>
      </c>
      <c r="O187" s="13">
        <v>44995.0</v>
      </c>
      <c r="P187" s="12">
        <v>597.2411</v>
      </c>
      <c r="Q187" s="18" t="s">
        <v>270</v>
      </c>
      <c r="R187" s="12">
        <v>43.07597</v>
      </c>
      <c r="S187" s="13">
        <v>45053.0</v>
      </c>
      <c r="T187" s="12">
        <v>18.99286</v>
      </c>
      <c r="V187" s="14">
        <f t="shared" si="1"/>
        <v>-0.02446481922</v>
      </c>
      <c r="W187" s="15">
        <f t="shared" si="2"/>
        <v>-0.02926263785</v>
      </c>
      <c r="X187" s="15">
        <f t="shared" si="3"/>
        <v>-0.009671993272</v>
      </c>
      <c r="Y187" s="15">
        <f t="shared" si="4"/>
        <v>-0.01959872911</v>
      </c>
      <c r="Z187" s="15">
        <f t="shared" si="5"/>
        <v>-0.005522179608</v>
      </c>
      <c r="AA187" s="15">
        <f t="shared" si="6"/>
        <v>-0.01096899554</v>
      </c>
      <c r="AB187" s="15">
        <f t="shared" si="7"/>
        <v>-0.009273991741</v>
      </c>
      <c r="AC187" s="15">
        <f t="shared" si="8"/>
        <v>0.00842138962</v>
      </c>
      <c r="AD187" s="15">
        <f t="shared" si="9"/>
        <v>0.009515049806</v>
      </c>
      <c r="AE187" s="16">
        <f t="shared" si="10"/>
        <v>0.0387793097</v>
      </c>
    </row>
    <row r="188">
      <c r="A188" s="17" t="s">
        <v>274</v>
      </c>
      <c r="B188" s="6">
        <v>284.4046</v>
      </c>
      <c r="C188" s="7">
        <v>45026.0</v>
      </c>
      <c r="D188" s="6">
        <v>72.6687</v>
      </c>
      <c r="E188" s="7">
        <v>45026.0</v>
      </c>
      <c r="F188" s="6">
        <v>588.75</v>
      </c>
      <c r="G188" s="7">
        <v>45026.0</v>
      </c>
      <c r="H188" s="6">
        <v>99.9774</v>
      </c>
      <c r="I188" s="7">
        <v>45026.0</v>
      </c>
      <c r="J188" s="6">
        <v>1329.409</v>
      </c>
      <c r="K188" s="7">
        <v>45026.0</v>
      </c>
      <c r="L188" s="6">
        <v>485.2286</v>
      </c>
      <c r="M188" s="7">
        <v>45026.0</v>
      </c>
      <c r="N188" s="6">
        <v>486.1762</v>
      </c>
      <c r="O188" s="7">
        <v>45026.0</v>
      </c>
      <c r="P188" s="6">
        <v>602.2707</v>
      </c>
      <c r="Q188" s="17" t="s">
        <v>272</v>
      </c>
      <c r="R188" s="6">
        <v>43.48584</v>
      </c>
      <c r="S188" s="7">
        <v>45084.0</v>
      </c>
      <c r="T188" s="6">
        <v>19.72939</v>
      </c>
      <c r="V188" s="8">
        <f t="shared" si="1"/>
        <v>0.04319058131</v>
      </c>
      <c r="W188" s="9">
        <f t="shared" si="2"/>
        <v>-0.005091050205</v>
      </c>
      <c r="X188" s="9">
        <f t="shared" si="3"/>
        <v>0.01061571125</v>
      </c>
      <c r="Y188" s="9">
        <f t="shared" si="4"/>
        <v>0.001999451876</v>
      </c>
      <c r="Z188" s="9">
        <f t="shared" si="5"/>
        <v>-0.009838206301</v>
      </c>
      <c r="AA188" s="9">
        <f t="shared" si="6"/>
        <v>0.04466822442</v>
      </c>
      <c r="AB188" s="9">
        <f t="shared" si="7"/>
        <v>-0.005636433869</v>
      </c>
      <c r="AC188" s="9">
        <f t="shared" si="8"/>
        <v>-0.00664833936</v>
      </c>
      <c r="AD188" s="9">
        <f t="shared" si="9"/>
        <v>0.02949511841</v>
      </c>
      <c r="AE188" s="10">
        <f t="shared" si="10"/>
        <v>0.08896727167</v>
      </c>
    </row>
    <row r="189">
      <c r="A189" s="18" t="s">
        <v>275</v>
      </c>
      <c r="B189" s="12">
        <v>296.6882</v>
      </c>
      <c r="C189" s="13">
        <v>45056.0</v>
      </c>
      <c r="D189" s="12">
        <v>72.29874</v>
      </c>
      <c r="E189" s="13">
        <v>45056.0</v>
      </c>
      <c r="F189" s="12">
        <v>595.0</v>
      </c>
      <c r="G189" s="13">
        <v>45056.0</v>
      </c>
      <c r="H189" s="12">
        <v>100.1773</v>
      </c>
      <c r="I189" s="13">
        <v>45056.0</v>
      </c>
      <c r="J189" s="12">
        <v>1316.33</v>
      </c>
      <c r="K189" s="13">
        <v>45056.0</v>
      </c>
      <c r="L189" s="12">
        <v>506.9029</v>
      </c>
      <c r="M189" s="13">
        <v>45056.0</v>
      </c>
      <c r="N189" s="12">
        <v>483.4359</v>
      </c>
      <c r="O189" s="13">
        <v>45056.0</v>
      </c>
      <c r="P189" s="12">
        <v>598.2666</v>
      </c>
      <c r="Q189" s="13">
        <v>44967.0</v>
      </c>
      <c r="R189" s="12">
        <v>44.76846</v>
      </c>
      <c r="S189" s="13">
        <v>45114.0</v>
      </c>
      <c r="T189" s="12">
        <v>21.48466</v>
      </c>
      <c r="V189" s="14">
        <f t="shared" si="1"/>
        <v>-0.01202036347</v>
      </c>
      <c r="W189" s="15">
        <f t="shared" si="2"/>
        <v>0.01077294016</v>
      </c>
      <c r="X189" s="15">
        <f t="shared" si="3"/>
        <v>0.0005882352941</v>
      </c>
      <c r="Y189" s="15">
        <f t="shared" si="4"/>
        <v>-0.002992993423</v>
      </c>
      <c r="Z189" s="15">
        <f t="shared" si="5"/>
        <v>-0.006812881268</v>
      </c>
      <c r="AA189" s="15">
        <f t="shared" si="6"/>
        <v>-0.001266120198</v>
      </c>
      <c r="AB189" s="15">
        <f t="shared" si="7"/>
        <v>0.0278367825</v>
      </c>
      <c r="AC189" s="15">
        <f t="shared" si="8"/>
        <v>0.006692835602</v>
      </c>
      <c r="AD189" s="15">
        <f t="shared" si="9"/>
        <v>-0.02824823548</v>
      </c>
      <c r="AE189" s="16">
        <f t="shared" si="10"/>
        <v>0.01743616143</v>
      </c>
    </row>
    <row r="190">
      <c r="A190" s="17" t="s">
        <v>276</v>
      </c>
      <c r="B190" s="6">
        <v>293.1219</v>
      </c>
      <c r="C190" s="7">
        <v>45087.0</v>
      </c>
      <c r="D190" s="6">
        <v>73.07761</v>
      </c>
      <c r="E190" s="7">
        <v>45087.0</v>
      </c>
      <c r="F190" s="6">
        <v>595.35</v>
      </c>
      <c r="G190" s="7">
        <v>45087.0</v>
      </c>
      <c r="H190" s="6">
        <v>99.87747</v>
      </c>
      <c r="I190" s="7">
        <v>45087.0</v>
      </c>
      <c r="J190" s="6">
        <v>1307.362</v>
      </c>
      <c r="K190" s="7">
        <v>45087.0</v>
      </c>
      <c r="L190" s="6">
        <v>506.2611</v>
      </c>
      <c r="M190" s="7">
        <v>45087.0</v>
      </c>
      <c r="N190" s="6">
        <v>496.8932</v>
      </c>
      <c r="O190" s="7">
        <v>45087.0</v>
      </c>
      <c r="P190" s="6">
        <v>602.2707</v>
      </c>
      <c r="Q190" s="7">
        <v>44995.0</v>
      </c>
      <c r="R190" s="6">
        <v>43.50383</v>
      </c>
      <c r="S190" s="7">
        <v>45145.0</v>
      </c>
      <c r="T190" s="6">
        <v>21.85927</v>
      </c>
      <c r="V190" s="8">
        <f t="shared" si="1"/>
        <v>-0.009800359509</v>
      </c>
      <c r="W190" s="9">
        <f t="shared" si="2"/>
        <v>-0.02651208763</v>
      </c>
      <c r="X190" s="9">
        <f t="shared" si="3"/>
        <v>-0.02175191064</v>
      </c>
      <c r="Y190" s="9">
        <f t="shared" si="4"/>
        <v>-0.02501244775</v>
      </c>
      <c r="Z190" s="9">
        <f t="shared" si="5"/>
        <v>-0.03005135532</v>
      </c>
      <c r="AA190" s="9">
        <f t="shared" si="6"/>
        <v>0.005948906602</v>
      </c>
      <c r="AB190" s="9">
        <f t="shared" si="7"/>
        <v>0.01319659838</v>
      </c>
      <c r="AC190" s="9">
        <f t="shared" si="8"/>
        <v>-0.008999441613</v>
      </c>
      <c r="AD190" s="9">
        <f t="shared" si="9"/>
        <v>0.01204146853</v>
      </c>
      <c r="AE190" s="10">
        <f t="shared" si="10"/>
        <v>-0.02334341449</v>
      </c>
    </row>
    <row r="191">
      <c r="A191" s="18" t="s">
        <v>277</v>
      </c>
      <c r="B191" s="12">
        <v>290.2492</v>
      </c>
      <c r="C191" s="13">
        <v>45179.0</v>
      </c>
      <c r="D191" s="12">
        <v>71.14017</v>
      </c>
      <c r="E191" s="13">
        <v>45179.0</v>
      </c>
      <c r="F191" s="12">
        <v>582.4</v>
      </c>
      <c r="G191" s="13">
        <v>45179.0</v>
      </c>
      <c r="H191" s="12">
        <v>97.37929</v>
      </c>
      <c r="I191" s="13">
        <v>45179.0</v>
      </c>
      <c r="J191" s="12">
        <v>1268.074</v>
      </c>
      <c r="K191" s="13">
        <v>45179.0</v>
      </c>
      <c r="L191" s="12">
        <v>509.2728</v>
      </c>
      <c r="M191" s="13">
        <v>45179.0</v>
      </c>
      <c r="N191" s="12">
        <v>503.4505</v>
      </c>
      <c r="O191" s="13">
        <v>45179.0</v>
      </c>
      <c r="P191" s="12">
        <v>596.8506</v>
      </c>
      <c r="Q191" s="13">
        <v>45026.0</v>
      </c>
      <c r="R191" s="12">
        <v>44.02768</v>
      </c>
      <c r="S191" s="13">
        <v>45176.0</v>
      </c>
      <c r="T191" s="12">
        <v>21.349</v>
      </c>
      <c r="V191" s="14">
        <f t="shared" si="1"/>
        <v>-0.03105813901</v>
      </c>
      <c r="W191" s="15">
        <f t="shared" si="2"/>
        <v>0.01957023718</v>
      </c>
      <c r="X191" s="15">
        <f t="shared" si="3"/>
        <v>-0.01236263736</v>
      </c>
      <c r="Y191" s="15">
        <f t="shared" si="4"/>
        <v>0.02360183567</v>
      </c>
      <c r="Z191" s="15">
        <f t="shared" si="5"/>
        <v>-0.001211285777</v>
      </c>
      <c r="AA191" s="15">
        <f t="shared" si="6"/>
        <v>0.04527377076</v>
      </c>
      <c r="AB191" s="15">
        <f t="shared" si="7"/>
        <v>0.00009732833715</v>
      </c>
      <c r="AC191" s="15">
        <f t="shared" si="8"/>
        <v>0.01840778915</v>
      </c>
      <c r="AD191" s="15">
        <f t="shared" si="9"/>
        <v>0.01469075818</v>
      </c>
      <c r="AE191" s="16">
        <f t="shared" si="10"/>
        <v>-0.001649725982</v>
      </c>
    </row>
    <row r="192">
      <c r="A192" s="5">
        <v>44937.0</v>
      </c>
      <c r="B192" s="6">
        <v>281.2346</v>
      </c>
      <c r="C192" s="21">
        <v>45209.0</v>
      </c>
      <c r="D192" s="6">
        <v>72.5324</v>
      </c>
      <c r="E192" s="21">
        <v>45209.0</v>
      </c>
      <c r="F192" s="6">
        <v>575.2</v>
      </c>
      <c r="G192" s="21">
        <v>45209.0</v>
      </c>
      <c r="H192" s="6">
        <v>99.67762</v>
      </c>
      <c r="I192" s="21">
        <v>45209.0</v>
      </c>
      <c r="J192" s="6">
        <v>1266.538</v>
      </c>
      <c r="K192" s="21">
        <v>45209.0</v>
      </c>
      <c r="L192" s="6">
        <v>532.3295</v>
      </c>
      <c r="M192" s="21">
        <v>45209.0</v>
      </c>
      <c r="N192" s="6">
        <v>503.4995</v>
      </c>
      <c r="O192" s="21">
        <v>45209.0</v>
      </c>
      <c r="P192" s="6">
        <v>607.8373</v>
      </c>
      <c r="Q192" s="7">
        <v>45056.0</v>
      </c>
      <c r="R192" s="6">
        <v>44.67448</v>
      </c>
      <c r="S192" s="7">
        <v>45206.0</v>
      </c>
      <c r="T192" s="6">
        <v>21.31378</v>
      </c>
      <c r="V192" s="8">
        <f t="shared" si="1"/>
        <v>0.01725961173</v>
      </c>
      <c r="W192" s="9">
        <f t="shared" si="2"/>
        <v>-0.007114062129</v>
      </c>
      <c r="X192" s="9">
        <f t="shared" si="3"/>
        <v>0.003998609179</v>
      </c>
      <c r="Y192" s="9">
        <f t="shared" si="4"/>
        <v>-0.01203008258</v>
      </c>
      <c r="Z192" s="9">
        <f t="shared" si="5"/>
        <v>0.007275739062</v>
      </c>
      <c r="AA192" s="9">
        <f t="shared" si="6"/>
        <v>0.001947853726</v>
      </c>
      <c r="AB192" s="9">
        <f t="shared" si="7"/>
        <v>0.003401592256</v>
      </c>
      <c r="AC192" s="9">
        <f t="shared" si="8"/>
        <v>0.003293809051</v>
      </c>
      <c r="AD192" s="9">
        <f t="shared" si="9"/>
        <v>0.02403340789</v>
      </c>
      <c r="AE192" s="10">
        <f t="shared" si="10"/>
        <v>0.03655616226</v>
      </c>
    </row>
    <row r="193">
      <c r="A193" s="11">
        <v>44968.0</v>
      </c>
      <c r="B193" s="12">
        <v>286.0886</v>
      </c>
      <c r="C193" s="22">
        <v>45240.0</v>
      </c>
      <c r="D193" s="12">
        <v>72.0164</v>
      </c>
      <c r="E193" s="22">
        <v>45240.0</v>
      </c>
      <c r="F193" s="12">
        <v>577.5</v>
      </c>
      <c r="G193" s="22">
        <v>45240.0</v>
      </c>
      <c r="H193" s="12">
        <v>98.47849</v>
      </c>
      <c r="I193" s="22">
        <v>45240.0</v>
      </c>
      <c r="J193" s="12">
        <v>1275.753</v>
      </c>
      <c r="K193" s="22">
        <v>45240.0</v>
      </c>
      <c r="L193" s="12">
        <v>533.3664</v>
      </c>
      <c r="M193" s="22">
        <v>45240.0</v>
      </c>
      <c r="N193" s="12">
        <v>505.2122</v>
      </c>
      <c r="O193" s="22">
        <v>45240.0</v>
      </c>
      <c r="P193" s="12">
        <v>609.8394</v>
      </c>
      <c r="Q193" s="13">
        <v>45087.0</v>
      </c>
      <c r="R193" s="12">
        <v>45.74816</v>
      </c>
      <c r="S193" s="13">
        <v>45237.0</v>
      </c>
      <c r="T193" s="12">
        <v>22.09293</v>
      </c>
      <c r="V193" s="14">
        <f t="shared" si="1"/>
        <v>-0.02025631221</v>
      </c>
      <c r="W193" s="15">
        <f t="shared" si="2"/>
        <v>-0.001487161258</v>
      </c>
      <c r="X193" s="15">
        <f t="shared" si="3"/>
        <v>0.01567099567</v>
      </c>
      <c r="Y193" s="15">
        <f t="shared" si="4"/>
        <v>-0.004058855898</v>
      </c>
      <c r="Z193" s="15">
        <f t="shared" si="5"/>
        <v>0.0115727731</v>
      </c>
      <c r="AA193" s="15">
        <f t="shared" si="6"/>
        <v>0.006664649292</v>
      </c>
      <c r="AB193" s="15">
        <f t="shared" si="7"/>
        <v>-0.00968602896</v>
      </c>
      <c r="AC193" s="15">
        <f t="shared" si="8"/>
        <v>0.007766798931</v>
      </c>
      <c r="AD193" s="15">
        <f t="shared" si="9"/>
        <v>-0.01068589425</v>
      </c>
      <c r="AE193" s="16">
        <f t="shared" si="10"/>
        <v>-0.005220222035</v>
      </c>
    </row>
    <row r="194">
      <c r="A194" s="5">
        <v>44996.0</v>
      </c>
      <c r="B194" s="6">
        <v>280.2935</v>
      </c>
      <c r="C194" s="21">
        <v>45270.0</v>
      </c>
      <c r="D194" s="6">
        <v>71.9093</v>
      </c>
      <c r="E194" s="21">
        <v>45270.0</v>
      </c>
      <c r="F194" s="6">
        <v>586.55</v>
      </c>
      <c r="G194" s="21">
        <v>45270.0</v>
      </c>
      <c r="H194" s="6">
        <v>98.07878</v>
      </c>
      <c r="I194" s="21">
        <v>45270.0</v>
      </c>
      <c r="J194" s="6">
        <v>1290.517</v>
      </c>
      <c r="K194" s="21">
        <v>45270.0</v>
      </c>
      <c r="L194" s="6">
        <v>536.9211</v>
      </c>
      <c r="M194" s="21">
        <v>45270.0</v>
      </c>
      <c r="N194" s="6">
        <v>500.3187</v>
      </c>
      <c r="O194" s="21">
        <v>45270.0</v>
      </c>
      <c r="P194" s="6">
        <v>614.5759</v>
      </c>
      <c r="Q194" s="7">
        <v>45179.0</v>
      </c>
      <c r="R194" s="6">
        <v>45.2593</v>
      </c>
      <c r="S194" s="7">
        <v>45267.0</v>
      </c>
      <c r="T194" s="6">
        <v>21.9776</v>
      </c>
      <c r="V194" s="8">
        <f t="shared" si="1"/>
        <v>0.0402899104</v>
      </c>
      <c r="W194" s="9">
        <f t="shared" si="2"/>
        <v>-0.007446463809</v>
      </c>
      <c r="X194" s="9">
        <f t="shared" si="3"/>
        <v>0.001790128719</v>
      </c>
      <c r="Y194" s="9">
        <f t="shared" si="4"/>
        <v>-0.01069793079</v>
      </c>
      <c r="Z194" s="9">
        <f t="shared" si="5"/>
        <v>-0.01370535994</v>
      </c>
      <c r="AA194" s="9">
        <f t="shared" si="6"/>
        <v>-0.0004596578529</v>
      </c>
      <c r="AB194" s="9">
        <f t="shared" si="7"/>
        <v>0.05213217095</v>
      </c>
      <c r="AC194" s="9">
        <f t="shared" si="8"/>
        <v>0.008898819495</v>
      </c>
      <c r="AD194" s="9">
        <f t="shared" si="9"/>
        <v>0.01159651166</v>
      </c>
      <c r="AE194" s="10">
        <f t="shared" si="10"/>
        <v>0.1841920865</v>
      </c>
    </row>
    <row r="195">
      <c r="A195" s="11">
        <v>45088.0</v>
      </c>
      <c r="B195" s="12">
        <v>291.5865</v>
      </c>
      <c r="C195" s="18" t="s">
        <v>278</v>
      </c>
      <c r="D195" s="12">
        <v>71.37383</v>
      </c>
      <c r="E195" s="18" t="s">
        <v>278</v>
      </c>
      <c r="F195" s="12">
        <v>587.6</v>
      </c>
      <c r="G195" s="18" t="s">
        <v>278</v>
      </c>
      <c r="H195" s="12">
        <v>97.02954</v>
      </c>
      <c r="I195" s="18" t="s">
        <v>278</v>
      </c>
      <c r="J195" s="12">
        <v>1272.83</v>
      </c>
      <c r="K195" s="18" t="s">
        <v>278</v>
      </c>
      <c r="L195" s="12">
        <v>536.6743</v>
      </c>
      <c r="M195" s="18" t="s">
        <v>278</v>
      </c>
      <c r="N195" s="12">
        <v>526.4014</v>
      </c>
      <c r="O195" s="18" t="s">
        <v>278</v>
      </c>
      <c r="P195" s="12">
        <v>620.0449</v>
      </c>
      <c r="Q195" s="22">
        <v>45209.0</v>
      </c>
      <c r="R195" s="12">
        <v>45.78415</v>
      </c>
      <c r="S195" s="18" t="s">
        <v>191</v>
      </c>
      <c r="T195" s="12">
        <v>26.0257</v>
      </c>
      <c r="V195" s="14">
        <f t="shared" si="1"/>
        <v>-0.00084914768</v>
      </c>
      <c r="W195" s="15">
        <f t="shared" si="2"/>
        <v>0.01309499574</v>
      </c>
      <c r="X195" s="15">
        <f t="shared" si="3"/>
        <v>0.003999319265</v>
      </c>
      <c r="Y195" s="15">
        <f t="shared" si="4"/>
        <v>-0.001544787288</v>
      </c>
      <c r="Z195" s="15">
        <f t="shared" si="5"/>
        <v>0.007317552226</v>
      </c>
      <c r="AA195" s="15">
        <f t="shared" si="6"/>
        <v>0.001103835231</v>
      </c>
      <c r="AB195" s="15">
        <f t="shared" si="7"/>
        <v>0.028353648</v>
      </c>
      <c r="AC195" s="15">
        <f t="shared" si="8"/>
        <v>0.05370917493</v>
      </c>
      <c r="AD195" s="15">
        <f t="shared" si="9"/>
        <v>0.02200958192</v>
      </c>
      <c r="AE195" s="16">
        <f t="shared" si="10"/>
        <v>0.02728149483</v>
      </c>
    </row>
    <row r="196">
      <c r="A196" s="5">
        <v>45118.0</v>
      </c>
      <c r="B196" s="6">
        <v>291.3389</v>
      </c>
      <c r="C196" s="17" t="s">
        <v>279</v>
      </c>
      <c r="D196" s="6">
        <v>72.30847</v>
      </c>
      <c r="E196" s="17" t="s">
        <v>279</v>
      </c>
      <c r="F196" s="6">
        <v>589.95</v>
      </c>
      <c r="G196" s="17" t="s">
        <v>279</v>
      </c>
      <c r="H196" s="6">
        <v>96.87965</v>
      </c>
      <c r="I196" s="17" t="s">
        <v>279</v>
      </c>
      <c r="J196" s="6">
        <v>1282.144</v>
      </c>
      <c r="K196" s="17" t="s">
        <v>279</v>
      </c>
      <c r="L196" s="6">
        <v>537.2667</v>
      </c>
      <c r="M196" s="17" t="s">
        <v>279</v>
      </c>
      <c r="N196" s="6">
        <v>541.3268</v>
      </c>
      <c r="O196" s="17" t="s">
        <v>279</v>
      </c>
      <c r="P196" s="6">
        <v>653.347</v>
      </c>
      <c r="Q196" s="21">
        <v>45240.0</v>
      </c>
      <c r="R196" s="6">
        <v>46.79184</v>
      </c>
      <c r="S196" s="17" t="s">
        <v>192</v>
      </c>
      <c r="T196" s="6">
        <v>26.73572</v>
      </c>
      <c r="V196" s="8">
        <f t="shared" si="1"/>
        <v>-0.0008502125875</v>
      </c>
      <c r="W196" s="9">
        <f t="shared" si="2"/>
        <v>0.01669583107</v>
      </c>
      <c r="X196" s="9">
        <f t="shared" si="3"/>
        <v>0.008983812187</v>
      </c>
      <c r="Y196" s="9">
        <f t="shared" si="4"/>
        <v>0.0221763807</v>
      </c>
      <c r="Z196" s="9">
        <f t="shared" si="5"/>
        <v>-0.003863840567</v>
      </c>
      <c r="AA196" s="9">
        <f t="shared" si="6"/>
        <v>0.0191141569</v>
      </c>
      <c r="AB196" s="9">
        <f t="shared" si="7"/>
        <v>-0.004158486149</v>
      </c>
      <c r="AC196" s="9">
        <f t="shared" si="8"/>
        <v>-0.0245142321</v>
      </c>
      <c r="AD196" s="9">
        <f t="shared" si="9"/>
        <v>0.002969748572</v>
      </c>
      <c r="AE196" s="10">
        <f t="shared" si="10"/>
        <v>0.0245229977</v>
      </c>
    </row>
    <row r="197">
      <c r="A197" s="11">
        <v>45149.0</v>
      </c>
      <c r="B197" s="12">
        <v>291.0912</v>
      </c>
      <c r="C197" s="18" t="s">
        <v>280</v>
      </c>
      <c r="D197" s="12">
        <v>73.51572</v>
      </c>
      <c r="E197" s="18" t="s">
        <v>280</v>
      </c>
      <c r="F197" s="12">
        <v>595.25</v>
      </c>
      <c r="G197" s="18" t="s">
        <v>280</v>
      </c>
      <c r="H197" s="12">
        <v>99.02809</v>
      </c>
      <c r="I197" s="18" t="s">
        <v>280</v>
      </c>
      <c r="J197" s="12">
        <v>1277.19</v>
      </c>
      <c r="K197" s="18" t="s">
        <v>280</v>
      </c>
      <c r="L197" s="12">
        <v>547.5361</v>
      </c>
      <c r="M197" s="18" t="s">
        <v>280</v>
      </c>
      <c r="N197" s="12">
        <v>539.0757</v>
      </c>
      <c r="O197" s="18" t="s">
        <v>280</v>
      </c>
      <c r="P197" s="12">
        <v>637.3307</v>
      </c>
      <c r="Q197" s="22">
        <v>45270.0</v>
      </c>
      <c r="R197" s="12">
        <v>46.9308</v>
      </c>
      <c r="S197" s="18" t="s">
        <v>281</v>
      </c>
      <c r="T197" s="12">
        <v>27.39136</v>
      </c>
      <c r="V197" s="14">
        <f t="shared" si="1"/>
        <v>0.07571888123</v>
      </c>
      <c r="W197" s="15">
        <f t="shared" si="2"/>
        <v>-0.01509717922</v>
      </c>
      <c r="X197" s="15">
        <f t="shared" si="3"/>
        <v>-0.004787904242</v>
      </c>
      <c r="Y197" s="15">
        <f t="shared" si="4"/>
        <v>0.00353172519</v>
      </c>
      <c r="Z197" s="15">
        <f t="shared" si="5"/>
        <v>-0.01668036862</v>
      </c>
      <c r="AA197" s="15">
        <f t="shared" si="6"/>
        <v>-0.01415687477</v>
      </c>
      <c r="AB197" s="15">
        <f t="shared" si="7"/>
        <v>-0.02432812312</v>
      </c>
      <c r="AC197" s="15">
        <f t="shared" si="8"/>
        <v>0.02382781812</v>
      </c>
      <c r="AD197" s="15">
        <f t="shared" si="9"/>
        <v>-0.03161143641</v>
      </c>
      <c r="AE197" s="16">
        <f t="shared" si="10"/>
        <v>-0.0002657772378</v>
      </c>
    </row>
    <row r="198">
      <c r="A198" s="5">
        <v>45180.0</v>
      </c>
      <c r="B198" s="6">
        <v>313.1323</v>
      </c>
      <c r="C198" s="17" t="s">
        <v>282</v>
      </c>
      <c r="D198" s="6">
        <v>72.40584</v>
      </c>
      <c r="E198" s="17" t="s">
        <v>282</v>
      </c>
      <c r="F198" s="6">
        <v>592.4</v>
      </c>
      <c r="G198" s="17" t="s">
        <v>282</v>
      </c>
      <c r="H198" s="6">
        <v>99.37783</v>
      </c>
      <c r="I198" s="17" t="s">
        <v>282</v>
      </c>
      <c r="J198" s="6">
        <v>1255.886</v>
      </c>
      <c r="K198" s="17" t="s">
        <v>282</v>
      </c>
      <c r="L198" s="6">
        <v>539.7847</v>
      </c>
      <c r="M198" s="17" t="s">
        <v>282</v>
      </c>
      <c r="N198" s="6">
        <v>525.961</v>
      </c>
      <c r="O198" s="17" t="s">
        <v>282</v>
      </c>
      <c r="P198" s="6">
        <v>652.5169</v>
      </c>
      <c r="Q198" s="17" t="s">
        <v>278</v>
      </c>
      <c r="R198" s="6">
        <v>45.44725</v>
      </c>
      <c r="S198" s="17" t="s">
        <v>283</v>
      </c>
      <c r="T198" s="6">
        <v>27.38408</v>
      </c>
      <c r="V198" s="8">
        <f t="shared" si="1"/>
        <v>-0.01850687393</v>
      </c>
      <c r="W198" s="9">
        <f t="shared" si="2"/>
        <v>0.005647334524</v>
      </c>
      <c r="X198" s="9">
        <f t="shared" si="3"/>
        <v>0.00430452397</v>
      </c>
      <c r="Y198" s="9">
        <f t="shared" si="4"/>
        <v>-0.003519296004</v>
      </c>
      <c r="Z198" s="9">
        <f t="shared" si="5"/>
        <v>-0.006075392193</v>
      </c>
      <c r="AA198" s="9">
        <f t="shared" si="6"/>
        <v>0.005670964738</v>
      </c>
      <c r="AB198" s="9">
        <f t="shared" si="7"/>
        <v>0.004745028624</v>
      </c>
      <c r="AC198" s="9">
        <f t="shared" si="8"/>
        <v>-0.004340270727</v>
      </c>
      <c r="AD198" s="9">
        <f t="shared" si="9"/>
        <v>0.01394605834</v>
      </c>
      <c r="AE198" s="10">
        <f t="shared" si="10"/>
        <v>-0.01867179763</v>
      </c>
    </row>
    <row r="199">
      <c r="A199" s="19">
        <v>45210.0</v>
      </c>
      <c r="B199" s="12">
        <v>307.3372</v>
      </c>
      <c r="C199" s="18" t="s">
        <v>284</v>
      </c>
      <c r="D199" s="12">
        <v>72.81474</v>
      </c>
      <c r="E199" s="18" t="s">
        <v>284</v>
      </c>
      <c r="F199" s="12">
        <v>594.95</v>
      </c>
      <c r="G199" s="18" t="s">
        <v>284</v>
      </c>
      <c r="H199" s="12">
        <v>99.02809</v>
      </c>
      <c r="I199" s="18" t="s">
        <v>284</v>
      </c>
      <c r="J199" s="12">
        <v>1248.256</v>
      </c>
      <c r="K199" s="18" t="s">
        <v>284</v>
      </c>
      <c r="L199" s="12">
        <v>542.8458</v>
      </c>
      <c r="M199" s="18" t="s">
        <v>284</v>
      </c>
      <c r="N199" s="12">
        <v>528.4567</v>
      </c>
      <c r="O199" s="18" t="s">
        <v>284</v>
      </c>
      <c r="P199" s="12">
        <v>649.6848</v>
      </c>
      <c r="Q199" s="18" t="s">
        <v>279</v>
      </c>
      <c r="R199" s="12">
        <v>46.08106</v>
      </c>
      <c r="S199" s="18" t="s">
        <v>193</v>
      </c>
      <c r="T199" s="12">
        <v>26.87277</v>
      </c>
      <c r="V199" s="14">
        <f t="shared" si="1"/>
        <v>0.01643829644</v>
      </c>
      <c r="W199" s="15">
        <f t="shared" si="2"/>
        <v>-0.01243484492</v>
      </c>
      <c r="X199" s="15">
        <f t="shared" si="3"/>
        <v>-0.008151945542</v>
      </c>
      <c r="Y199" s="15">
        <f t="shared" si="4"/>
        <v>0.00353172519</v>
      </c>
      <c r="Z199" s="15">
        <f t="shared" si="5"/>
        <v>-0.02349598159</v>
      </c>
      <c r="AA199" s="15">
        <f t="shared" si="6"/>
        <v>-0.00309240672</v>
      </c>
      <c r="AB199" s="15">
        <f t="shared" si="7"/>
        <v>-0.0003705128537</v>
      </c>
      <c r="AC199" s="15">
        <f t="shared" si="8"/>
        <v>-0.01225117165</v>
      </c>
      <c r="AD199" s="15">
        <f t="shared" si="9"/>
        <v>-0.04679471349</v>
      </c>
      <c r="AE199" s="16">
        <f t="shared" si="10"/>
        <v>-0.04942810138</v>
      </c>
    </row>
    <row r="200">
      <c r="A200" s="17" t="s">
        <v>285</v>
      </c>
      <c r="B200" s="6">
        <v>312.3893</v>
      </c>
      <c r="C200" s="17" t="s">
        <v>286</v>
      </c>
      <c r="D200" s="6">
        <v>71.9093</v>
      </c>
      <c r="E200" s="17" t="s">
        <v>286</v>
      </c>
      <c r="F200" s="6">
        <v>590.1</v>
      </c>
      <c r="G200" s="17" t="s">
        <v>286</v>
      </c>
      <c r="H200" s="6">
        <v>99.37783</v>
      </c>
      <c r="I200" s="17" t="s">
        <v>286</v>
      </c>
      <c r="J200" s="6">
        <v>1218.927</v>
      </c>
      <c r="K200" s="17" t="s">
        <v>286</v>
      </c>
      <c r="L200" s="6">
        <v>541.1671</v>
      </c>
      <c r="M200" s="17" t="s">
        <v>286</v>
      </c>
      <c r="N200" s="6">
        <v>528.2609</v>
      </c>
      <c r="O200" s="17" t="s">
        <v>286</v>
      </c>
      <c r="P200" s="6">
        <v>641.7254</v>
      </c>
      <c r="Q200" s="17" t="s">
        <v>280</v>
      </c>
      <c r="R200" s="6">
        <v>43.92471</v>
      </c>
      <c r="S200" s="17" t="s">
        <v>195</v>
      </c>
      <c r="T200" s="6">
        <v>25.5445</v>
      </c>
      <c r="V200" s="8">
        <f t="shared" si="1"/>
        <v>-0.00206089005</v>
      </c>
      <c r="W200" s="9">
        <f t="shared" si="2"/>
        <v>-0.03723259717</v>
      </c>
      <c r="X200" s="9">
        <f t="shared" si="3"/>
        <v>-0.006100660905</v>
      </c>
      <c r="Y200" s="9">
        <f t="shared" si="4"/>
        <v>-0.05681236952</v>
      </c>
      <c r="Z200" s="9">
        <f t="shared" si="5"/>
        <v>-0.006625499312</v>
      </c>
      <c r="AA200" s="9">
        <f t="shared" si="6"/>
        <v>-0.0394124107</v>
      </c>
      <c r="AB200" s="9">
        <f t="shared" si="7"/>
        <v>-0.01287621325</v>
      </c>
      <c r="AC200" s="9">
        <f t="shared" si="8"/>
        <v>-0.006543920499</v>
      </c>
      <c r="AD200" s="9">
        <f t="shared" si="9"/>
        <v>-0.03964670455</v>
      </c>
      <c r="AE200" s="10">
        <f t="shared" si="10"/>
        <v>0.03240815048</v>
      </c>
    </row>
    <row r="201">
      <c r="A201" s="18" t="s">
        <v>287</v>
      </c>
      <c r="B201" s="12">
        <v>311.7455</v>
      </c>
      <c r="C201" s="18" t="s">
        <v>288</v>
      </c>
      <c r="D201" s="12">
        <v>69.23193</v>
      </c>
      <c r="E201" s="18" t="s">
        <v>288</v>
      </c>
      <c r="F201" s="12">
        <v>586.5</v>
      </c>
      <c r="G201" s="18" t="s">
        <v>288</v>
      </c>
      <c r="H201" s="12">
        <v>93.73194</v>
      </c>
      <c r="I201" s="18" t="s">
        <v>288</v>
      </c>
      <c r="J201" s="12">
        <v>1210.851</v>
      </c>
      <c r="K201" s="18" t="s">
        <v>288</v>
      </c>
      <c r="L201" s="12">
        <v>519.8384</v>
      </c>
      <c r="M201" s="18" t="s">
        <v>288</v>
      </c>
      <c r="N201" s="12">
        <v>521.4589</v>
      </c>
      <c r="O201" s="18" t="s">
        <v>288</v>
      </c>
      <c r="P201" s="12">
        <v>637.526</v>
      </c>
      <c r="Q201" s="18" t="s">
        <v>282</v>
      </c>
      <c r="R201" s="12">
        <v>42.18324</v>
      </c>
      <c r="S201" s="18" t="s">
        <v>197</v>
      </c>
      <c r="T201" s="12">
        <v>26.37235</v>
      </c>
      <c r="V201" s="14">
        <f t="shared" si="1"/>
        <v>0.004289717093</v>
      </c>
      <c r="W201" s="15">
        <f t="shared" si="2"/>
        <v>-0.005062548451</v>
      </c>
      <c r="X201" s="15">
        <f t="shared" si="3"/>
        <v>0.00358056266</v>
      </c>
      <c r="Y201" s="15">
        <f t="shared" si="4"/>
        <v>-0.02665238765</v>
      </c>
      <c r="Z201" s="15">
        <f t="shared" si="5"/>
        <v>-0.0122343707</v>
      </c>
      <c r="AA201" s="15">
        <f t="shared" si="6"/>
        <v>-0.002184525037</v>
      </c>
      <c r="AB201" s="15">
        <f t="shared" si="7"/>
        <v>-0.01022899408</v>
      </c>
      <c r="AC201" s="15">
        <f t="shared" si="8"/>
        <v>-0.006663571368</v>
      </c>
      <c r="AD201" s="15">
        <f t="shared" si="9"/>
        <v>-0.002251368079</v>
      </c>
      <c r="AE201" s="16">
        <f t="shared" si="10"/>
        <v>-0.03781157159</v>
      </c>
    </row>
    <row r="202">
      <c r="A202" s="17" t="s">
        <v>289</v>
      </c>
      <c r="B202" s="6">
        <v>313.0828</v>
      </c>
      <c r="C202" s="17" t="s">
        <v>290</v>
      </c>
      <c r="D202" s="6">
        <v>68.88144</v>
      </c>
      <c r="E202" s="17" t="s">
        <v>290</v>
      </c>
      <c r="F202" s="6">
        <v>588.6</v>
      </c>
      <c r="G202" s="17" t="s">
        <v>290</v>
      </c>
      <c r="H202" s="6">
        <v>91.23376</v>
      </c>
      <c r="I202" s="17" t="s">
        <v>290</v>
      </c>
      <c r="J202" s="6">
        <v>1196.037</v>
      </c>
      <c r="K202" s="17" t="s">
        <v>290</v>
      </c>
      <c r="L202" s="6">
        <v>518.7028</v>
      </c>
      <c r="M202" s="17" t="s">
        <v>290</v>
      </c>
      <c r="N202" s="6">
        <v>516.1249</v>
      </c>
      <c r="O202" s="17" t="s">
        <v>290</v>
      </c>
      <c r="P202" s="6">
        <v>633.2778</v>
      </c>
      <c r="Q202" s="17" t="s">
        <v>284</v>
      </c>
      <c r="R202" s="6">
        <v>42.08827</v>
      </c>
      <c r="S202" s="17" t="s">
        <v>198</v>
      </c>
      <c r="T202" s="6">
        <v>25.37517</v>
      </c>
      <c r="V202" s="8">
        <f t="shared" si="1"/>
        <v>-0.001582009615</v>
      </c>
      <c r="W202" s="9">
        <f t="shared" si="2"/>
        <v>0.01583038914</v>
      </c>
      <c r="X202" s="9">
        <f t="shared" si="3"/>
        <v>-0.01444104655</v>
      </c>
      <c r="Y202" s="9">
        <f t="shared" si="4"/>
        <v>-0.01807236707</v>
      </c>
      <c r="Z202" s="9">
        <f t="shared" si="5"/>
        <v>0.01106069461</v>
      </c>
      <c r="AA202" s="9">
        <f t="shared" si="6"/>
        <v>0.006853250069</v>
      </c>
      <c r="AB202" s="9">
        <f t="shared" si="7"/>
        <v>-0.01128292783</v>
      </c>
      <c r="AC202" s="9">
        <f t="shared" si="8"/>
        <v>-0.002698657682</v>
      </c>
      <c r="AD202" s="9">
        <f t="shared" si="9"/>
        <v>-0.01695935708</v>
      </c>
      <c r="AE202" s="10">
        <f t="shared" si="10"/>
        <v>0.006663994763</v>
      </c>
    </row>
    <row r="203">
      <c r="A203" s="18" t="s">
        <v>291</v>
      </c>
      <c r="B203" s="12">
        <v>312.5875</v>
      </c>
      <c r="C203" s="18" t="s">
        <v>292</v>
      </c>
      <c r="D203" s="12">
        <v>69.97186</v>
      </c>
      <c r="E203" s="18" t="s">
        <v>292</v>
      </c>
      <c r="F203" s="12">
        <v>580.1</v>
      </c>
      <c r="G203" s="18" t="s">
        <v>292</v>
      </c>
      <c r="H203" s="12">
        <v>89.58495</v>
      </c>
      <c r="I203" s="18" t="s">
        <v>292</v>
      </c>
      <c r="J203" s="12">
        <v>1209.266</v>
      </c>
      <c r="K203" s="18" t="s">
        <v>292</v>
      </c>
      <c r="L203" s="12">
        <v>522.2576</v>
      </c>
      <c r="M203" s="18" t="s">
        <v>292</v>
      </c>
      <c r="N203" s="12">
        <v>510.3015</v>
      </c>
      <c r="O203" s="18" t="s">
        <v>292</v>
      </c>
      <c r="P203" s="12">
        <v>631.5688</v>
      </c>
      <c r="Q203" s="18" t="s">
        <v>286</v>
      </c>
      <c r="R203" s="12">
        <v>41.37448</v>
      </c>
      <c r="S203" s="18" t="s">
        <v>199</v>
      </c>
      <c r="T203" s="12">
        <v>25.54427</v>
      </c>
      <c r="V203" s="14">
        <f t="shared" si="1"/>
        <v>0.002535290119</v>
      </c>
      <c r="W203" s="15">
        <f t="shared" si="2"/>
        <v>0.05969113869</v>
      </c>
      <c r="X203" s="15">
        <f t="shared" si="3"/>
        <v>0.01318738149</v>
      </c>
      <c r="Y203" s="15">
        <f t="shared" si="4"/>
        <v>0.03179027281</v>
      </c>
      <c r="Z203" s="15">
        <f t="shared" si="5"/>
        <v>0.05285106833</v>
      </c>
      <c r="AA203" s="15">
        <f t="shared" si="6"/>
        <v>0.02552476019</v>
      </c>
      <c r="AB203" s="15">
        <f t="shared" si="7"/>
        <v>0.005370354584</v>
      </c>
      <c r="AC203" s="15">
        <f t="shared" si="8"/>
        <v>0.02883850501</v>
      </c>
      <c r="AD203" s="15">
        <f t="shared" si="9"/>
        <v>0.03836978737</v>
      </c>
      <c r="AE203" s="16">
        <f t="shared" si="10"/>
        <v>-0.03950866476</v>
      </c>
    </row>
    <row r="204">
      <c r="A204" s="17" t="s">
        <v>293</v>
      </c>
      <c r="B204" s="6">
        <v>313.38</v>
      </c>
      <c r="C204" s="17" t="s">
        <v>294</v>
      </c>
      <c r="D204" s="6">
        <v>74.14856</v>
      </c>
      <c r="E204" s="17" t="s">
        <v>294</v>
      </c>
      <c r="F204" s="6">
        <v>587.75</v>
      </c>
      <c r="G204" s="17" t="s">
        <v>294</v>
      </c>
      <c r="H204" s="6">
        <v>92.43288</v>
      </c>
      <c r="I204" s="17" t="s">
        <v>294</v>
      </c>
      <c r="J204" s="6">
        <v>1273.177</v>
      </c>
      <c r="K204" s="17" t="s">
        <v>294</v>
      </c>
      <c r="L204" s="6">
        <v>535.5881</v>
      </c>
      <c r="M204" s="17" t="s">
        <v>294</v>
      </c>
      <c r="N204" s="6">
        <v>513.042</v>
      </c>
      <c r="O204" s="17" t="s">
        <v>294</v>
      </c>
      <c r="P204" s="6">
        <v>649.7823</v>
      </c>
      <c r="Q204" s="17" t="s">
        <v>288</v>
      </c>
      <c r="R204" s="6">
        <v>42.96201</v>
      </c>
      <c r="S204" s="17" t="s">
        <v>295</v>
      </c>
      <c r="T204" s="6">
        <v>24.53505</v>
      </c>
      <c r="V204" s="8">
        <f t="shared" si="1"/>
        <v>-0.011696024</v>
      </c>
      <c r="W204" s="9">
        <f t="shared" si="2"/>
        <v>0.004726861857</v>
      </c>
      <c r="X204" s="9">
        <f t="shared" si="3"/>
        <v>0.0004253509145</v>
      </c>
      <c r="Y204" s="9">
        <f t="shared" si="4"/>
        <v>0.03189189821</v>
      </c>
      <c r="Z204" s="9">
        <f t="shared" si="5"/>
        <v>-0.0108178203</v>
      </c>
      <c r="AA204" s="9">
        <f t="shared" si="6"/>
        <v>-0.0006452719917</v>
      </c>
      <c r="AB204" s="9">
        <f t="shared" si="7"/>
        <v>-0.01163705895</v>
      </c>
      <c r="AC204" s="9">
        <f t="shared" si="8"/>
        <v>0.02840628315</v>
      </c>
      <c r="AD204" s="9">
        <f t="shared" si="9"/>
        <v>0.01600902751</v>
      </c>
      <c r="AE204" s="10">
        <f t="shared" si="10"/>
        <v>0.009446485742</v>
      </c>
    </row>
    <row r="205">
      <c r="A205" s="18" t="s">
        <v>296</v>
      </c>
      <c r="B205" s="12">
        <v>309.7147</v>
      </c>
      <c r="C205" s="18" t="s">
        <v>297</v>
      </c>
      <c r="D205" s="12">
        <v>74.49905</v>
      </c>
      <c r="E205" s="18" t="s">
        <v>297</v>
      </c>
      <c r="F205" s="12">
        <v>588.0</v>
      </c>
      <c r="G205" s="18" t="s">
        <v>297</v>
      </c>
      <c r="H205" s="12">
        <v>95.38074</v>
      </c>
      <c r="I205" s="18" t="s">
        <v>297</v>
      </c>
      <c r="J205" s="12">
        <v>1259.404</v>
      </c>
      <c r="K205" s="18" t="s">
        <v>297</v>
      </c>
      <c r="L205" s="12">
        <v>535.2425</v>
      </c>
      <c r="M205" s="18" t="s">
        <v>297</v>
      </c>
      <c r="N205" s="12">
        <v>507.0717</v>
      </c>
      <c r="O205" s="18" t="s">
        <v>297</v>
      </c>
      <c r="P205" s="12">
        <v>668.2402</v>
      </c>
      <c r="Q205" s="18" t="s">
        <v>298</v>
      </c>
      <c r="R205" s="12">
        <v>43.64979</v>
      </c>
      <c r="S205" s="18" t="s">
        <v>299</v>
      </c>
      <c r="T205" s="12">
        <v>24.76682</v>
      </c>
      <c r="V205" s="14">
        <f t="shared" si="1"/>
        <v>0.05197493048</v>
      </c>
      <c r="W205" s="15">
        <f t="shared" si="2"/>
        <v>0.004574018058</v>
      </c>
      <c r="X205" s="15">
        <f t="shared" si="3"/>
        <v>-0.01360544218</v>
      </c>
      <c r="Y205" s="15">
        <f t="shared" si="4"/>
        <v>0.09481431996</v>
      </c>
      <c r="Z205" s="15">
        <f t="shared" si="5"/>
        <v>-0.007592480253</v>
      </c>
      <c r="AA205" s="15">
        <f t="shared" si="6"/>
        <v>0.01033120501</v>
      </c>
      <c r="AB205" s="15">
        <f t="shared" si="7"/>
        <v>0.0135109098</v>
      </c>
      <c r="AC205" s="15">
        <f t="shared" si="8"/>
        <v>0.01052241395</v>
      </c>
      <c r="AD205" s="15">
        <f t="shared" si="9"/>
        <v>-0.0431486612</v>
      </c>
      <c r="AE205" s="16">
        <f t="shared" si="10"/>
        <v>-0.05593491615</v>
      </c>
    </row>
    <row r="206">
      <c r="A206" s="17" t="s">
        <v>300</v>
      </c>
      <c r="B206" s="6">
        <v>325.8121</v>
      </c>
      <c r="C206" s="17" t="s">
        <v>301</v>
      </c>
      <c r="D206" s="6">
        <v>74.83981</v>
      </c>
      <c r="E206" s="17" t="s">
        <v>301</v>
      </c>
      <c r="F206" s="6">
        <v>580.0</v>
      </c>
      <c r="G206" s="17" t="s">
        <v>301</v>
      </c>
      <c r="H206" s="6">
        <v>104.4242</v>
      </c>
      <c r="I206" s="17" t="s">
        <v>301</v>
      </c>
      <c r="J206" s="6">
        <v>1249.842</v>
      </c>
      <c r="K206" s="17" t="s">
        <v>301</v>
      </c>
      <c r="L206" s="6">
        <v>540.7722</v>
      </c>
      <c r="M206" s="17" t="s">
        <v>301</v>
      </c>
      <c r="N206" s="6">
        <v>513.9227</v>
      </c>
      <c r="O206" s="17" t="s">
        <v>301</v>
      </c>
      <c r="P206" s="6">
        <v>675.2717</v>
      </c>
      <c r="Q206" s="17" t="s">
        <v>290</v>
      </c>
      <c r="R206" s="6">
        <v>41.76636</v>
      </c>
      <c r="S206" s="17" t="s">
        <v>201</v>
      </c>
      <c r="T206" s="6">
        <v>23.38149</v>
      </c>
      <c r="V206" s="8">
        <f t="shared" si="1"/>
        <v>-0.007296843794</v>
      </c>
      <c r="W206" s="9">
        <f t="shared" si="2"/>
        <v>-0.002731968454</v>
      </c>
      <c r="X206" s="9">
        <f t="shared" si="3"/>
        <v>-0.0550862069</v>
      </c>
      <c r="Y206" s="9">
        <f t="shared" si="4"/>
        <v>0.02009495883</v>
      </c>
      <c r="Z206" s="9">
        <f t="shared" si="5"/>
        <v>0.008601887279</v>
      </c>
      <c r="AA206" s="9">
        <f t="shared" si="6"/>
        <v>0.04847993296</v>
      </c>
      <c r="AB206" s="9">
        <f t="shared" si="7"/>
        <v>0.008284319801</v>
      </c>
      <c r="AC206" s="9">
        <f t="shared" si="8"/>
        <v>0.001084748554</v>
      </c>
      <c r="AD206" s="9">
        <f t="shared" si="9"/>
        <v>-0.03477822822</v>
      </c>
      <c r="AE206" s="10">
        <f t="shared" si="10"/>
        <v>-0.004369695858</v>
      </c>
    </row>
    <row r="207">
      <c r="A207" s="18" t="s">
        <v>302</v>
      </c>
      <c r="B207" s="12">
        <v>323.4347</v>
      </c>
      <c r="C207" s="13">
        <v>44937.0</v>
      </c>
      <c r="D207" s="12">
        <v>74.63535</v>
      </c>
      <c r="E207" s="13">
        <v>44937.0</v>
      </c>
      <c r="F207" s="12">
        <v>548.05</v>
      </c>
      <c r="G207" s="13">
        <v>44937.0</v>
      </c>
      <c r="H207" s="12">
        <v>106.5226</v>
      </c>
      <c r="I207" s="13">
        <v>44937.0</v>
      </c>
      <c r="J207" s="12">
        <v>1260.593</v>
      </c>
      <c r="K207" s="13">
        <v>44937.0</v>
      </c>
      <c r="L207" s="12">
        <v>566.9888</v>
      </c>
      <c r="M207" s="13">
        <v>44937.0</v>
      </c>
      <c r="N207" s="12">
        <v>518.1802</v>
      </c>
      <c r="O207" s="13">
        <v>44937.0</v>
      </c>
      <c r="P207" s="12">
        <v>676.0042</v>
      </c>
      <c r="Q207" s="18" t="s">
        <v>292</v>
      </c>
      <c r="R207" s="12">
        <v>40.3138</v>
      </c>
      <c r="S207" s="18" t="s">
        <v>203</v>
      </c>
      <c r="T207" s="12">
        <v>23.27932</v>
      </c>
      <c r="V207" s="14">
        <f t="shared" si="1"/>
        <v>0.05773344666</v>
      </c>
      <c r="W207" s="15">
        <f t="shared" si="2"/>
        <v>0.01265325345</v>
      </c>
      <c r="X207" s="15">
        <f t="shared" si="3"/>
        <v>0.00155095338</v>
      </c>
      <c r="Y207" s="15">
        <f t="shared" si="4"/>
        <v>-0.0004684451938</v>
      </c>
      <c r="Z207" s="15">
        <f t="shared" si="5"/>
        <v>-0.00142155319</v>
      </c>
      <c r="AA207" s="15">
        <f t="shared" si="6"/>
        <v>0.006095358497</v>
      </c>
      <c r="AB207" s="15">
        <f t="shared" si="7"/>
        <v>0.04174146368</v>
      </c>
      <c r="AC207" s="15">
        <f t="shared" si="8"/>
        <v>0.008017849593</v>
      </c>
      <c r="AD207" s="15">
        <f t="shared" si="9"/>
        <v>0.004314899613</v>
      </c>
      <c r="AE207" s="16">
        <f t="shared" si="10"/>
        <v>0.08151999285</v>
      </c>
    </row>
    <row r="208">
      <c r="A208" s="17" t="s">
        <v>303</v>
      </c>
      <c r="B208" s="6">
        <v>342.1077</v>
      </c>
      <c r="C208" s="7">
        <v>44968.0</v>
      </c>
      <c r="D208" s="6">
        <v>75.57973</v>
      </c>
      <c r="E208" s="7">
        <v>44968.0</v>
      </c>
      <c r="F208" s="6">
        <v>548.9</v>
      </c>
      <c r="G208" s="7">
        <v>44968.0</v>
      </c>
      <c r="H208" s="6">
        <v>106.4727</v>
      </c>
      <c r="I208" s="7">
        <v>44968.0</v>
      </c>
      <c r="J208" s="6">
        <v>1258.801</v>
      </c>
      <c r="K208" s="7">
        <v>44968.0</v>
      </c>
      <c r="L208" s="6">
        <v>570.4448</v>
      </c>
      <c r="M208" s="7">
        <v>44968.0</v>
      </c>
      <c r="N208" s="6">
        <v>539.8098</v>
      </c>
      <c r="O208" s="7">
        <v>44968.0</v>
      </c>
      <c r="P208" s="6">
        <v>681.4243</v>
      </c>
      <c r="Q208" s="17" t="s">
        <v>294</v>
      </c>
      <c r="R208" s="6">
        <v>40.48775</v>
      </c>
      <c r="S208" s="17" t="s">
        <v>205</v>
      </c>
      <c r="T208" s="6">
        <v>25.17705</v>
      </c>
      <c r="V208" s="8">
        <f t="shared" si="1"/>
        <v>-0.003040562957</v>
      </c>
      <c r="W208" s="9">
        <f t="shared" si="2"/>
        <v>-0.001674655361</v>
      </c>
      <c r="X208" s="9">
        <f t="shared" si="3"/>
        <v>-0.005192202587</v>
      </c>
      <c r="Y208" s="9">
        <f t="shared" si="4"/>
        <v>-0.01783180102</v>
      </c>
      <c r="Z208" s="9">
        <f t="shared" si="5"/>
        <v>-0.007157604737</v>
      </c>
      <c r="AA208" s="9">
        <f t="shared" si="6"/>
        <v>0.01739642468</v>
      </c>
      <c r="AB208" s="9">
        <f t="shared" si="7"/>
        <v>-0.03707750397</v>
      </c>
      <c r="AC208" s="9">
        <f t="shared" si="8"/>
        <v>-0.004586129376</v>
      </c>
      <c r="AD208" s="9">
        <f t="shared" si="9"/>
        <v>0.01632098598</v>
      </c>
      <c r="AE208" s="10">
        <f t="shared" si="10"/>
        <v>-0.003086541116</v>
      </c>
    </row>
    <row r="209">
      <c r="A209" s="18" t="s">
        <v>304</v>
      </c>
      <c r="B209" s="12">
        <v>341.0675</v>
      </c>
      <c r="C209" s="13">
        <v>44996.0</v>
      </c>
      <c r="D209" s="12">
        <v>75.45316</v>
      </c>
      <c r="E209" s="13">
        <v>44996.0</v>
      </c>
      <c r="F209" s="12">
        <v>546.05</v>
      </c>
      <c r="G209" s="13">
        <v>44996.0</v>
      </c>
      <c r="H209" s="12">
        <v>104.5741</v>
      </c>
      <c r="I209" s="13">
        <v>44996.0</v>
      </c>
      <c r="J209" s="12">
        <v>1249.791</v>
      </c>
      <c r="K209" s="13">
        <v>44996.0</v>
      </c>
      <c r="L209" s="12">
        <v>580.3685</v>
      </c>
      <c r="M209" s="13">
        <v>44996.0</v>
      </c>
      <c r="N209" s="12">
        <v>519.795</v>
      </c>
      <c r="O209" s="13">
        <v>44996.0</v>
      </c>
      <c r="P209" s="12">
        <v>678.2992</v>
      </c>
      <c r="Q209" s="18" t="s">
        <v>297</v>
      </c>
      <c r="R209" s="12">
        <v>41.14855</v>
      </c>
      <c r="S209" s="18" t="s">
        <v>208</v>
      </c>
      <c r="T209" s="12">
        <v>25.09934</v>
      </c>
      <c r="V209" s="14">
        <f t="shared" si="1"/>
        <v>0.0140866544</v>
      </c>
      <c r="W209" s="15">
        <f t="shared" si="2"/>
        <v>-0.006709593077</v>
      </c>
      <c r="X209" s="15">
        <f t="shared" si="3"/>
        <v>-0.005310868968</v>
      </c>
      <c r="Y209" s="15">
        <f t="shared" si="4"/>
        <v>0.0367892241</v>
      </c>
      <c r="Z209" s="15">
        <f t="shared" si="5"/>
        <v>0.00880227174</v>
      </c>
      <c r="AA209" s="15">
        <f t="shared" si="6"/>
        <v>0.01650365242</v>
      </c>
      <c r="AB209" s="15">
        <f t="shared" si="7"/>
        <v>-0.00376571533</v>
      </c>
      <c r="AC209" s="15">
        <f t="shared" si="8"/>
        <v>0.01065444276</v>
      </c>
      <c r="AD209" s="15">
        <f t="shared" si="9"/>
        <v>-0.009256219235</v>
      </c>
      <c r="AE209" s="16">
        <f t="shared" si="10"/>
        <v>-0.01005922865</v>
      </c>
    </row>
    <row r="210">
      <c r="A210" s="17" t="s">
        <v>305</v>
      </c>
      <c r="B210" s="6">
        <v>345.872</v>
      </c>
      <c r="C210" s="7">
        <v>45088.0</v>
      </c>
      <c r="D210" s="6">
        <v>74.9469</v>
      </c>
      <c r="E210" s="7">
        <v>45088.0</v>
      </c>
      <c r="F210" s="6">
        <v>543.15</v>
      </c>
      <c r="G210" s="7">
        <v>45088.0</v>
      </c>
      <c r="H210" s="6">
        <v>108.4213</v>
      </c>
      <c r="I210" s="7">
        <v>45088.0</v>
      </c>
      <c r="J210" s="6">
        <v>1260.792</v>
      </c>
      <c r="K210" s="7">
        <v>45088.0</v>
      </c>
      <c r="L210" s="6">
        <v>589.9467</v>
      </c>
      <c r="M210" s="7">
        <v>45088.0</v>
      </c>
      <c r="N210" s="6">
        <v>517.8376</v>
      </c>
      <c r="O210" s="7">
        <v>45088.0</v>
      </c>
      <c r="P210" s="6">
        <v>685.5261</v>
      </c>
      <c r="Q210" s="17" t="s">
        <v>301</v>
      </c>
      <c r="R210" s="6">
        <v>40.76767</v>
      </c>
      <c r="S210" s="17" t="s">
        <v>211</v>
      </c>
      <c r="T210" s="6">
        <v>24.84686</v>
      </c>
      <c r="V210" s="8">
        <f t="shared" si="1"/>
        <v>0.06487197576</v>
      </c>
      <c r="W210" s="9">
        <f t="shared" si="2"/>
        <v>0.006885007919</v>
      </c>
      <c r="X210" s="9">
        <f t="shared" si="3"/>
        <v>0.00174905643</v>
      </c>
      <c r="Y210" s="9">
        <f t="shared" si="4"/>
        <v>0.04193548685</v>
      </c>
      <c r="Z210" s="9">
        <f t="shared" si="5"/>
        <v>0.005685315262</v>
      </c>
      <c r="AA210" s="9">
        <f t="shared" si="6"/>
        <v>-0.02276341236</v>
      </c>
      <c r="AB210" s="9">
        <f t="shared" si="7"/>
        <v>0.003307407573</v>
      </c>
      <c r="AC210" s="9">
        <f t="shared" si="8"/>
        <v>-0.02642641907</v>
      </c>
      <c r="AD210" s="9">
        <f t="shared" si="9"/>
        <v>0.03788614851</v>
      </c>
      <c r="AE210" s="10">
        <f t="shared" si="10"/>
        <v>0.01296381112</v>
      </c>
    </row>
    <row r="211">
      <c r="A211" s="18" t="s">
        <v>306</v>
      </c>
      <c r="B211" s="12">
        <v>368.3094</v>
      </c>
      <c r="C211" s="13">
        <v>45118.0</v>
      </c>
      <c r="D211" s="12">
        <v>75.46291</v>
      </c>
      <c r="E211" s="13">
        <v>45118.0</v>
      </c>
      <c r="F211" s="12">
        <v>544.1</v>
      </c>
      <c r="G211" s="13">
        <v>45118.0</v>
      </c>
      <c r="H211" s="12">
        <v>112.968</v>
      </c>
      <c r="I211" s="13">
        <v>45118.0</v>
      </c>
      <c r="J211" s="12">
        <v>1267.96</v>
      </c>
      <c r="K211" s="13">
        <v>45118.0</v>
      </c>
      <c r="L211" s="12">
        <v>576.5175</v>
      </c>
      <c r="M211" s="13">
        <v>45118.0</v>
      </c>
      <c r="N211" s="12">
        <v>519.5503</v>
      </c>
      <c r="O211" s="13">
        <v>45118.0</v>
      </c>
      <c r="P211" s="12">
        <v>667.4101</v>
      </c>
      <c r="Q211" s="13">
        <v>44937.0</v>
      </c>
      <c r="R211" s="12">
        <v>42.3122</v>
      </c>
      <c r="S211" s="18" t="s">
        <v>307</v>
      </c>
      <c r="T211" s="12">
        <v>25.16897</v>
      </c>
      <c r="V211" s="14">
        <f t="shared" si="1"/>
        <v>-0.006320772698</v>
      </c>
      <c r="W211" s="15">
        <f t="shared" si="2"/>
        <v>-0.006579921182</v>
      </c>
      <c r="X211" s="15">
        <f t="shared" si="3"/>
        <v>0.001378423084</v>
      </c>
      <c r="Y211" s="15">
        <f t="shared" si="4"/>
        <v>0.02255594505</v>
      </c>
      <c r="Z211" s="15">
        <f t="shared" si="5"/>
        <v>-0.004553771412</v>
      </c>
      <c r="AA211" s="15">
        <f t="shared" si="6"/>
        <v>0.002931914469</v>
      </c>
      <c r="AB211" s="15">
        <f t="shared" si="7"/>
        <v>0.009607539443</v>
      </c>
      <c r="AC211" s="15">
        <f t="shared" si="8"/>
        <v>0.01316941413</v>
      </c>
      <c r="AD211" s="15">
        <f t="shared" si="9"/>
        <v>0.02790306342</v>
      </c>
      <c r="AE211" s="16">
        <f t="shared" si="10"/>
        <v>-0.03607418182</v>
      </c>
    </row>
    <row r="212">
      <c r="A212" s="5">
        <v>44938.0</v>
      </c>
      <c r="B212" s="6">
        <v>365.9814</v>
      </c>
      <c r="C212" s="7">
        <v>45149.0</v>
      </c>
      <c r="D212" s="6">
        <v>74.96637</v>
      </c>
      <c r="E212" s="7">
        <v>45149.0</v>
      </c>
      <c r="F212" s="6">
        <v>544.85</v>
      </c>
      <c r="G212" s="7">
        <v>45149.0</v>
      </c>
      <c r="H212" s="6">
        <v>115.5161</v>
      </c>
      <c r="I212" s="7">
        <v>45149.0</v>
      </c>
      <c r="J212" s="6">
        <v>1262.186</v>
      </c>
      <c r="K212" s="7">
        <v>45149.0</v>
      </c>
      <c r="L212" s="6">
        <v>578.2078</v>
      </c>
      <c r="M212" s="7">
        <v>45149.0</v>
      </c>
      <c r="N212" s="6">
        <v>524.5419</v>
      </c>
      <c r="O212" s="7">
        <v>45149.0</v>
      </c>
      <c r="P212" s="6">
        <v>676.1995</v>
      </c>
      <c r="Q212" s="7">
        <v>44968.0</v>
      </c>
      <c r="R212" s="6">
        <v>43.49284</v>
      </c>
      <c r="S212" s="17" t="s">
        <v>308</v>
      </c>
      <c r="T212" s="6">
        <v>24.26102</v>
      </c>
      <c r="V212" s="8">
        <f t="shared" si="1"/>
        <v>-0.01745826427</v>
      </c>
      <c r="W212" s="9">
        <f t="shared" si="2"/>
        <v>-0.002597297962</v>
      </c>
      <c r="X212" s="9">
        <f t="shared" si="3"/>
        <v>-0.01027805818</v>
      </c>
      <c r="Y212" s="9">
        <f t="shared" si="4"/>
        <v>0.01730148438</v>
      </c>
      <c r="Z212" s="9">
        <f t="shared" si="5"/>
        <v>0.01269860385</v>
      </c>
      <c r="AA212" s="9">
        <f t="shared" si="6"/>
        <v>0.002493221295</v>
      </c>
      <c r="AB212" s="9">
        <f t="shared" si="7"/>
        <v>0.01809864951</v>
      </c>
      <c r="AC212" s="9">
        <f t="shared" si="8"/>
        <v>-0.02368576138</v>
      </c>
      <c r="AD212" s="9">
        <f t="shared" si="9"/>
        <v>0.03445509652</v>
      </c>
      <c r="AE212" s="10">
        <f t="shared" si="10"/>
        <v>-0.0222603996</v>
      </c>
    </row>
    <row r="213">
      <c r="A213" s="11">
        <v>45028.0</v>
      </c>
      <c r="B213" s="12">
        <v>359.592</v>
      </c>
      <c r="C213" s="13">
        <v>45180.0</v>
      </c>
      <c r="D213" s="12">
        <v>74.77166</v>
      </c>
      <c r="E213" s="13">
        <v>45180.0</v>
      </c>
      <c r="F213" s="12">
        <v>539.25</v>
      </c>
      <c r="G213" s="13">
        <v>45180.0</v>
      </c>
      <c r="H213" s="12">
        <v>117.5147</v>
      </c>
      <c r="I213" s="13">
        <v>45180.0</v>
      </c>
      <c r="J213" s="12">
        <v>1278.214</v>
      </c>
      <c r="K213" s="13">
        <v>45180.0</v>
      </c>
      <c r="L213" s="12">
        <v>579.6494</v>
      </c>
      <c r="M213" s="13">
        <v>45180.0</v>
      </c>
      <c r="N213" s="12">
        <v>534.0354</v>
      </c>
      <c r="O213" s="13">
        <v>45180.0</v>
      </c>
      <c r="P213" s="12">
        <v>660.1832</v>
      </c>
      <c r="Q213" s="13">
        <v>44996.0</v>
      </c>
      <c r="R213" s="12">
        <v>44.99139</v>
      </c>
      <c r="S213" s="18" t="s">
        <v>213</v>
      </c>
      <c r="T213" s="12">
        <v>23.72096</v>
      </c>
      <c r="V213" s="14">
        <f t="shared" si="1"/>
        <v>0.002341542637</v>
      </c>
      <c r="W213" s="15">
        <f t="shared" si="2"/>
        <v>0.008854156775</v>
      </c>
      <c r="X213" s="15">
        <f t="shared" si="3"/>
        <v>0.009828465461</v>
      </c>
      <c r="Y213" s="15">
        <f t="shared" si="4"/>
        <v>0.004251383018</v>
      </c>
      <c r="Z213" s="15">
        <f t="shared" si="5"/>
        <v>-0.006347919832</v>
      </c>
      <c r="AA213" s="15">
        <f t="shared" si="6"/>
        <v>0.0006861043934</v>
      </c>
      <c r="AB213" s="15">
        <f t="shared" si="7"/>
        <v>0.00212308023</v>
      </c>
      <c r="AC213" s="15">
        <f t="shared" si="8"/>
        <v>-0.000665724302</v>
      </c>
      <c r="AD213" s="15">
        <f t="shared" si="9"/>
        <v>0.01657583818</v>
      </c>
      <c r="AE213" s="16">
        <f t="shared" si="10"/>
        <v>0.01171074021</v>
      </c>
    </row>
    <row r="214">
      <c r="A214" s="5">
        <v>45058.0</v>
      </c>
      <c r="B214" s="6">
        <v>360.434</v>
      </c>
      <c r="C214" s="21">
        <v>45210.0</v>
      </c>
      <c r="D214" s="6">
        <v>75.4337</v>
      </c>
      <c r="E214" s="21">
        <v>45210.0</v>
      </c>
      <c r="F214" s="6">
        <v>544.55</v>
      </c>
      <c r="G214" s="21">
        <v>45210.0</v>
      </c>
      <c r="H214" s="6">
        <v>118.0143</v>
      </c>
      <c r="I214" s="21">
        <v>45210.0</v>
      </c>
      <c r="J214" s="6">
        <v>1270.1</v>
      </c>
      <c r="K214" s="21">
        <v>45210.0</v>
      </c>
      <c r="L214" s="6">
        <v>580.0471</v>
      </c>
      <c r="M214" s="21">
        <v>45210.0</v>
      </c>
      <c r="N214" s="6">
        <v>535.1692</v>
      </c>
      <c r="O214" s="21">
        <v>45210.0</v>
      </c>
      <c r="P214" s="6">
        <v>659.7437</v>
      </c>
      <c r="Q214" s="7">
        <v>45088.0</v>
      </c>
      <c r="R214" s="6">
        <v>45.73716</v>
      </c>
      <c r="S214" s="7">
        <v>44934.0</v>
      </c>
      <c r="T214" s="6">
        <v>23.99875</v>
      </c>
      <c r="V214" s="8">
        <f t="shared" si="1"/>
        <v>-0.01758962806</v>
      </c>
      <c r="W214" s="9">
        <f t="shared" si="2"/>
        <v>0.04401123105</v>
      </c>
      <c r="X214" s="9">
        <f t="shared" si="3"/>
        <v>0.007161876779</v>
      </c>
      <c r="Y214" s="9">
        <f t="shared" si="4"/>
        <v>0.0177817434</v>
      </c>
      <c r="Z214" s="9">
        <f t="shared" si="5"/>
        <v>0.01081725848</v>
      </c>
      <c r="AA214" s="9">
        <f t="shared" si="6"/>
        <v>-0.0002570480914</v>
      </c>
      <c r="AB214" s="9">
        <f t="shared" si="7"/>
        <v>-0.001750287573</v>
      </c>
      <c r="AC214" s="9">
        <f t="shared" si="8"/>
        <v>0.006365199092</v>
      </c>
      <c r="AD214" s="9">
        <f t="shared" si="9"/>
        <v>0.00445895635</v>
      </c>
      <c r="AE214" s="10">
        <f t="shared" si="10"/>
        <v>-0.03554476796</v>
      </c>
    </row>
    <row r="215">
      <c r="A215" s="11">
        <v>45089.0</v>
      </c>
      <c r="B215" s="12">
        <v>354.0941</v>
      </c>
      <c r="C215" s="18" t="s">
        <v>309</v>
      </c>
      <c r="D215" s="12">
        <v>78.75363</v>
      </c>
      <c r="E215" s="18" t="s">
        <v>309</v>
      </c>
      <c r="F215" s="12">
        <v>548.45</v>
      </c>
      <c r="G215" s="18" t="s">
        <v>309</v>
      </c>
      <c r="H215" s="12">
        <v>120.1128</v>
      </c>
      <c r="I215" s="18" t="s">
        <v>309</v>
      </c>
      <c r="J215" s="12">
        <v>1283.839</v>
      </c>
      <c r="K215" s="18" t="s">
        <v>309</v>
      </c>
      <c r="L215" s="12">
        <v>579.898</v>
      </c>
      <c r="M215" s="18" t="s">
        <v>309</v>
      </c>
      <c r="N215" s="12">
        <v>534.2325</v>
      </c>
      <c r="O215" s="18" t="s">
        <v>309</v>
      </c>
      <c r="P215" s="12">
        <v>663.9431</v>
      </c>
      <c r="Q215" s="13">
        <v>45118.0</v>
      </c>
      <c r="R215" s="12">
        <v>45.9411</v>
      </c>
      <c r="S215" s="13">
        <v>44965.0</v>
      </c>
      <c r="T215" s="12">
        <v>23.14572</v>
      </c>
      <c r="V215" s="14">
        <f t="shared" si="1"/>
        <v>0.05091612653</v>
      </c>
      <c r="W215" s="15">
        <f t="shared" si="2"/>
        <v>0.007294012987</v>
      </c>
      <c r="X215" s="15">
        <f t="shared" si="3"/>
        <v>-0.002187984319</v>
      </c>
      <c r="Y215" s="15">
        <f t="shared" si="4"/>
        <v>-0.01622308363</v>
      </c>
      <c r="Z215" s="15">
        <f t="shared" si="5"/>
        <v>-0.007793033239</v>
      </c>
      <c r="AA215" s="15">
        <f t="shared" si="6"/>
        <v>0.05006432166</v>
      </c>
      <c r="AB215" s="15">
        <f t="shared" si="7"/>
        <v>0.03377331031</v>
      </c>
      <c r="AC215" s="15">
        <f t="shared" si="8"/>
        <v>0.04015600132</v>
      </c>
      <c r="AD215" s="15">
        <f t="shared" si="9"/>
        <v>0.0134696383</v>
      </c>
      <c r="AE215" s="16">
        <f t="shared" si="10"/>
        <v>-0.02202005382</v>
      </c>
    </row>
    <row r="216">
      <c r="A216" s="5">
        <v>45119.0</v>
      </c>
      <c r="B216" s="6">
        <v>372.1232</v>
      </c>
      <c r="C216" s="17" t="s">
        <v>310</v>
      </c>
      <c r="D216" s="6">
        <v>79.32806</v>
      </c>
      <c r="E216" s="17" t="s">
        <v>310</v>
      </c>
      <c r="F216" s="6">
        <v>547.25</v>
      </c>
      <c r="G216" s="17" t="s">
        <v>310</v>
      </c>
      <c r="H216" s="6">
        <v>118.1642</v>
      </c>
      <c r="I216" s="17" t="s">
        <v>310</v>
      </c>
      <c r="J216" s="6">
        <v>1273.834</v>
      </c>
      <c r="K216" s="17" t="s">
        <v>310</v>
      </c>
      <c r="L216" s="6">
        <v>608.9302</v>
      </c>
      <c r="M216" s="17" t="s">
        <v>310</v>
      </c>
      <c r="N216" s="6">
        <v>552.2753</v>
      </c>
      <c r="O216" s="17" t="s">
        <v>310</v>
      </c>
      <c r="P216" s="6">
        <v>690.6044</v>
      </c>
      <c r="Q216" s="7">
        <v>45149.0</v>
      </c>
      <c r="R216" s="6">
        <v>46.55991</v>
      </c>
      <c r="S216" s="7">
        <v>44993.0</v>
      </c>
      <c r="T216" s="6">
        <v>22.63605</v>
      </c>
      <c r="V216" s="8">
        <f t="shared" si="1"/>
        <v>0.005856662525</v>
      </c>
      <c r="W216" s="9">
        <f t="shared" si="2"/>
        <v>-0.003559144141</v>
      </c>
      <c r="X216" s="9">
        <f t="shared" si="3"/>
        <v>-0.004385564185</v>
      </c>
      <c r="Y216" s="9">
        <f t="shared" si="4"/>
        <v>-0.0118394573</v>
      </c>
      <c r="Z216" s="9">
        <f t="shared" si="5"/>
        <v>0.006760692524</v>
      </c>
      <c r="AA216" s="9">
        <f t="shared" si="6"/>
        <v>0.01069465761</v>
      </c>
      <c r="AB216" s="9">
        <f t="shared" si="7"/>
        <v>-0.03043844257</v>
      </c>
      <c r="AC216" s="9">
        <f t="shared" si="8"/>
        <v>0.001272653345</v>
      </c>
      <c r="AD216" s="9">
        <f t="shared" si="9"/>
        <v>0.008073254437</v>
      </c>
      <c r="AE216" s="10">
        <f t="shared" si="10"/>
        <v>0.006961020143</v>
      </c>
    </row>
    <row r="217">
      <c r="A217" s="11">
        <v>45150.0</v>
      </c>
      <c r="B217" s="12">
        <v>374.3026</v>
      </c>
      <c r="C217" s="18" t="s">
        <v>311</v>
      </c>
      <c r="D217" s="12">
        <v>79.04572</v>
      </c>
      <c r="E217" s="18" t="s">
        <v>311</v>
      </c>
      <c r="F217" s="12">
        <v>544.85</v>
      </c>
      <c r="G217" s="18" t="s">
        <v>311</v>
      </c>
      <c r="H217" s="12">
        <v>116.7652</v>
      </c>
      <c r="I217" s="18" t="s">
        <v>311</v>
      </c>
      <c r="J217" s="12">
        <v>1282.446</v>
      </c>
      <c r="K217" s="18" t="s">
        <v>311</v>
      </c>
      <c r="L217" s="12">
        <v>615.4425</v>
      </c>
      <c r="M217" s="18" t="s">
        <v>311</v>
      </c>
      <c r="N217" s="12">
        <v>535.4649</v>
      </c>
      <c r="O217" s="18" t="s">
        <v>311</v>
      </c>
      <c r="P217" s="12">
        <v>691.4833</v>
      </c>
      <c r="Q217" s="13">
        <v>45180.0</v>
      </c>
      <c r="R217" s="12">
        <v>46.9358</v>
      </c>
      <c r="S217" s="13">
        <v>45024.0</v>
      </c>
      <c r="T217" s="12">
        <v>22.79362</v>
      </c>
      <c r="V217" s="14">
        <f t="shared" si="1"/>
        <v>0.03175852906</v>
      </c>
      <c r="W217" s="15">
        <f t="shared" si="2"/>
        <v>-0.02007648232</v>
      </c>
      <c r="X217" s="15">
        <f t="shared" si="3"/>
        <v>-0.0003670735065</v>
      </c>
      <c r="Y217" s="15">
        <f t="shared" si="4"/>
        <v>-0.0008555631301</v>
      </c>
      <c r="Z217" s="15">
        <f t="shared" si="5"/>
        <v>-0.005900443371</v>
      </c>
      <c r="AA217" s="15">
        <f t="shared" si="6"/>
        <v>0.00581581545</v>
      </c>
      <c r="AB217" s="15">
        <f t="shared" si="7"/>
        <v>0.00626035432</v>
      </c>
      <c r="AC217" s="15">
        <f t="shared" si="8"/>
        <v>-0.001412326227</v>
      </c>
      <c r="AD217" s="15">
        <f t="shared" si="9"/>
        <v>0.02949944392</v>
      </c>
      <c r="AE217" s="16">
        <f t="shared" si="10"/>
        <v>-0.007081806225</v>
      </c>
    </row>
    <row r="218">
      <c r="A218" s="20">
        <v>45242.0</v>
      </c>
      <c r="B218" s="6">
        <v>386.1899</v>
      </c>
      <c r="C218" s="17" t="s">
        <v>312</v>
      </c>
      <c r="D218" s="6">
        <v>77.45876</v>
      </c>
      <c r="E218" s="17" t="s">
        <v>312</v>
      </c>
      <c r="F218" s="6">
        <v>544.65</v>
      </c>
      <c r="G218" s="17" t="s">
        <v>312</v>
      </c>
      <c r="H218" s="6">
        <v>116.6653</v>
      </c>
      <c r="I218" s="17" t="s">
        <v>312</v>
      </c>
      <c r="J218" s="6">
        <v>1274.879</v>
      </c>
      <c r="K218" s="17" t="s">
        <v>312</v>
      </c>
      <c r="L218" s="6">
        <v>619.0218</v>
      </c>
      <c r="M218" s="17" t="s">
        <v>312</v>
      </c>
      <c r="N218" s="6">
        <v>538.8171</v>
      </c>
      <c r="O218" s="17" t="s">
        <v>312</v>
      </c>
      <c r="P218" s="6">
        <v>690.5067</v>
      </c>
      <c r="Q218" s="21">
        <v>45210.0</v>
      </c>
      <c r="R218" s="6">
        <v>48.32038</v>
      </c>
      <c r="S218" s="7">
        <v>45054.0</v>
      </c>
      <c r="T218" s="6">
        <v>22.6322</v>
      </c>
      <c r="V218" s="8">
        <f t="shared" si="1"/>
        <v>-0.007567002659</v>
      </c>
      <c r="W218" s="9">
        <f t="shared" si="2"/>
        <v>0.003393676842</v>
      </c>
      <c r="X218" s="9">
        <f t="shared" si="3"/>
        <v>0.009914624071</v>
      </c>
      <c r="Y218" s="9">
        <f t="shared" si="4"/>
        <v>0.02441085738</v>
      </c>
      <c r="Z218" s="9">
        <f t="shared" si="5"/>
        <v>-0.01749264048</v>
      </c>
      <c r="AA218" s="9">
        <f t="shared" si="6"/>
        <v>-0.001927395772</v>
      </c>
      <c r="AB218" s="9">
        <f t="shared" si="7"/>
        <v>0.0001831790416</v>
      </c>
      <c r="AC218" s="9">
        <f t="shared" si="8"/>
        <v>0.001060670374</v>
      </c>
      <c r="AD218" s="9">
        <f t="shared" si="9"/>
        <v>0.005896269855</v>
      </c>
      <c r="AE218" s="10">
        <f t="shared" si="10"/>
        <v>0.02445630562</v>
      </c>
    </row>
    <row r="219">
      <c r="A219" s="19">
        <v>45272.0</v>
      </c>
      <c r="B219" s="12">
        <v>383.2676</v>
      </c>
      <c r="C219" s="18" t="s">
        <v>313</v>
      </c>
      <c r="D219" s="12">
        <v>77.72163</v>
      </c>
      <c r="E219" s="18" t="s">
        <v>313</v>
      </c>
      <c r="F219" s="12">
        <v>550.05</v>
      </c>
      <c r="G219" s="18" t="s">
        <v>313</v>
      </c>
      <c r="H219" s="12">
        <v>119.5132</v>
      </c>
      <c r="I219" s="18" t="s">
        <v>313</v>
      </c>
      <c r="J219" s="12">
        <v>1252.578</v>
      </c>
      <c r="K219" s="18" t="s">
        <v>313</v>
      </c>
      <c r="L219" s="12">
        <v>617.8287</v>
      </c>
      <c r="M219" s="18" t="s">
        <v>313</v>
      </c>
      <c r="N219" s="12">
        <v>538.9158</v>
      </c>
      <c r="O219" s="18" t="s">
        <v>313</v>
      </c>
      <c r="P219" s="12">
        <v>691.2391</v>
      </c>
      <c r="Q219" s="18" t="s">
        <v>309</v>
      </c>
      <c r="R219" s="12">
        <v>48.60529</v>
      </c>
      <c r="S219" s="13">
        <v>45085.0</v>
      </c>
      <c r="T219" s="12">
        <v>23.1857</v>
      </c>
      <c r="V219" s="14">
        <f t="shared" si="1"/>
        <v>0.01925573672</v>
      </c>
      <c r="W219" s="15">
        <f t="shared" si="2"/>
        <v>-0.004885383901</v>
      </c>
      <c r="X219" s="15">
        <f t="shared" si="3"/>
        <v>0.02645214071</v>
      </c>
      <c r="Y219" s="15">
        <f t="shared" si="4"/>
        <v>0.00250850952</v>
      </c>
      <c r="Z219" s="15">
        <f t="shared" si="5"/>
        <v>0.00838590491</v>
      </c>
      <c r="AA219" s="15">
        <f t="shared" si="6"/>
        <v>-0.008850835191</v>
      </c>
      <c r="AB219" s="15">
        <f t="shared" si="7"/>
        <v>0.007958386078</v>
      </c>
      <c r="AC219" s="15">
        <f t="shared" si="8"/>
        <v>-0.0004944743432</v>
      </c>
      <c r="AD219" s="15">
        <f t="shared" si="9"/>
        <v>0.02130817448</v>
      </c>
      <c r="AE219" s="16">
        <f t="shared" si="10"/>
        <v>-0.005043626028</v>
      </c>
    </row>
    <row r="220">
      <c r="A220" s="17" t="s">
        <v>314</v>
      </c>
      <c r="B220" s="6">
        <v>390.6477</v>
      </c>
      <c r="C220" s="17" t="s">
        <v>315</v>
      </c>
      <c r="D220" s="6">
        <v>77.34193</v>
      </c>
      <c r="E220" s="17" t="s">
        <v>315</v>
      </c>
      <c r="F220" s="6">
        <v>564.6</v>
      </c>
      <c r="G220" s="17" t="s">
        <v>315</v>
      </c>
      <c r="H220" s="6">
        <v>119.813</v>
      </c>
      <c r="I220" s="17" t="s">
        <v>315</v>
      </c>
      <c r="J220" s="6">
        <v>1263.082</v>
      </c>
      <c r="K220" s="17" t="s">
        <v>315</v>
      </c>
      <c r="L220" s="6">
        <v>612.3604</v>
      </c>
      <c r="M220" s="17" t="s">
        <v>315</v>
      </c>
      <c r="N220" s="6">
        <v>543.2047</v>
      </c>
      <c r="O220" s="17" t="s">
        <v>315</v>
      </c>
      <c r="P220" s="6">
        <v>690.8973</v>
      </c>
      <c r="Q220" s="17" t="s">
        <v>316</v>
      </c>
      <c r="R220" s="6">
        <v>49.64098</v>
      </c>
      <c r="S220" s="7">
        <v>45115.0</v>
      </c>
      <c r="T220" s="6">
        <v>23.06876</v>
      </c>
      <c r="V220" s="8">
        <f t="shared" si="1"/>
        <v>-0.02117406553</v>
      </c>
      <c r="W220" s="9">
        <f t="shared" si="2"/>
        <v>-0.006419932888</v>
      </c>
      <c r="X220" s="9">
        <f t="shared" si="3"/>
        <v>-0.005313496281</v>
      </c>
      <c r="Y220" s="9">
        <f t="shared" si="4"/>
        <v>-0.006672063966</v>
      </c>
      <c r="Z220" s="9">
        <f t="shared" si="5"/>
        <v>-0.006226832462</v>
      </c>
      <c r="AA220" s="9">
        <f t="shared" si="6"/>
        <v>0.0144503139</v>
      </c>
      <c r="AB220" s="9">
        <f t="shared" si="7"/>
        <v>-0.01987482803</v>
      </c>
      <c r="AC220" s="9">
        <f t="shared" si="8"/>
        <v>-0.02261638597</v>
      </c>
      <c r="AD220" s="9">
        <f t="shared" si="9"/>
        <v>-0.01546645534</v>
      </c>
      <c r="AE220" s="10">
        <f t="shared" si="10"/>
        <v>0.04954752661</v>
      </c>
    </row>
    <row r="221">
      <c r="A221" s="18" t="s">
        <v>317</v>
      </c>
      <c r="B221" s="12">
        <v>382.3761</v>
      </c>
      <c r="C221" s="18" t="s">
        <v>318</v>
      </c>
      <c r="D221" s="12">
        <v>76.8454</v>
      </c>
      <c r="E221" s="18" t="s">
        <v>318</v>
      </c>
      <c r="F221" s="12">
        <v>561.6</v>
      </c>
      <c r="G221" s="18" t="s">
        <v>318</v>
      </c>
      <c r="H221" s="12">
        <v>119.0136</v>
      </c>
      <c r="I221" s="18" t="s">
        <v>318</v>
      </c>
      <c r="J221" s="12">
        <v>1255.217</v>
      </c>
      <c r="K221" s="18" t="s">
        <v>318</v>
      </c>
      <c r="L221" s="12">
        <v>621.2092</v>
      </c>
      <c r="M221" s="18" t="s">
        <v>318</v>
      </c>
      <c r="N221" s="12">
        <v>532.4086</v>
      </c>
      <c r="O221" s="18" t="s">
        <v>318</v>
      </c>
      <c r="P221" s="12">
        <v>675.2717</v>
      </c>
      <c r="Q221" s="18" t="s">
        <v>310</v>
      </c>
      <c r="R221" s="12">
        <v>48.87321</v>
      </c>
      <c r="S221" s="13">
        <v>45146.0</v>
      </c>
      <c r="T221" s="12">
        <v>24.21176</v>
      </c>
      <c r="V221" s="14">
        <f t="shared" si="1"/>
        <v>-0.04222805766</v>
      </c>
      <c r="W221" s="15">
        <f t="shared" si="2"/>
        <v>-0.003547512278</v>
      </c>
      <c r="X221" s="15">
        <f t="shared" si="3"/>
        <v>-0.007478632479</v>
      </c>
      <c r="Y221" s="15">
        <f t="shared" si="4"/>
        <v>0.04198091647</v>
      </c>
      <c r="Z221" s="15">
        <f t="shared" si="5"/>
        <v>0.02688778116</v>
      </c>
      <c r="AA221" s="15">
        <f t="shared" si="6"/>
        <v>-0.004161400057</v>
      </c>
      <c r="AB221" s="15">
        <f t="shared" si="7"/>
        <v>0.000555400495</v>
      </c>
      <c r="AC221" s="15">
        <f t="shared" si="8"/>
        <v>0.02111505635</v>
      </c>
      <c r="AD221" s="15">
        <f t="shared" si="9"/>
        <v>0.01210949721</v>
      </c>
      <c r="AE221" s="16">
        <f t="shared" si="10"/>
        <v>0.0068879751</v>
      </c>
    </row>
    <row r="222">
      <c r="A222" s="17" t="s">
        <v>319</v>
      </c>
      <c r="B222" s="6">
        <v>366.2291</v>
      </c>
      <c r="C222" s="17" t="s">
        <v>320</v>
      </c>
      <c r="D222" s="6">
        <v>76.57279</v>
      </c>
      <c r="E222" s="17" t="s">
        <v>320</v>
      </c>
      <c r="F222" s="6">
        <v>557.4</v>
      </c>
      <c r="G222" s="17" t="s">
        <v>320</v>
      </c>
      <c r="H222" s="6">
        <v>124.0099</v>
      </c>
      <c r="I222" s="17" t="s">
        <v>320</v>
      </c>
      <c r="J222" s="6">
        <v>1288.967</v>
      </c>
      <c r="K222" s="17" t="s">
        <v>320</v>
      </c>
      <c r="L222" s="6">
        <v>618.6241</v>
      </c>
      <c r="M222" s="17" t="s">
        <v>320</v>
      </c>
      <c r="N222" s="6">
        <v>532.7043</v>
      </c>
      <c r="O222" s="17" t="s">
        <v>320</v>
      </c>
      <c r="P222" s="6">
        <v>689.5301</v>
      </c>
      <c r="Q222" s="17" t="s">
        <v>311</v>
      </c>
      <c r="R222" s="6">
        <v>49.46504</v>
      </c>
      <c r="S222" s="7">
        <v>45177.0</v>
      </c>
      <c r="T222" s="6">
        <v>24.37853</v>
      </c>
      <c r="V222" s="23">
        <f t="shared" si="1"/>
        <v>-0.002163946011</v>
      </c>
      <c r="W222" s="24">
        <f t="shared" si="2"/>
        <v>-0.00877295969</v>
      </c>
      <c r="X222" s="24">
        <f t="shared" si="3"/>
        <v>0.02359167564</v>
      </c>
      <c r="Y222" s="24">
        <f t="shared" si="4"/>
        <v>-0.009266195683</v>
      </c>
      <c r="Z222" s="24">
        <f t="shared" si="5"/>
        <v>0.01421138012</v>
      </c>
      <c r="AA222" s="24">
        <f t="shared" si="6"/>
        <v>-0.01342010439</v>
      </c>
      <c r="AB222" s="24">
        <f t="shared" si="7"/>
        <v>0.005182237125</v>
      </c>
      <c r="AC222" s="24">
        <f t="shared" si="8"/>
        <v>-0.01827070348</v>
      </c>
      <c r="AD222" s="24">
        <f t="shared" si="9"/>
        <v>-0.003678355461</v>
      </c>
      <c r="AE222" s="25">
        <f t="shared" si="10"/>
        <v>0.009619940169</v>
      </c>
    </row>
    <row r="223">
      <c r="A223" s="18" t="s">
        <v>321</v>
      </c>
      <c r="B223" s="12">
        <v>365.4366</v>
      </c>
      <c r="C223" s="18" t="s">
        <v>322</v>
      </c>
      <c r="D223" s="12">
        <v>75.90102</v>
      </c>
      <c r="E223" s="18" t="s">
        <v>322</v>
      </c>
      <c r="F223" s="12">
        <v>570.55</v>
      </c>
      <c r="G223" s="18" t="s">
        <v>322</v>
      </c>
      <c r="H223" s="12">
        <v>122.8608</v>
      </c>
      <c r="I223" s="18" t="s">
        <v>322</v>
      </c>
      <c r="J223" s="12">
        <v>1307.285</v>
      </c>
      <c r="K223" s="18" t="s">
        <v>322</v>
      </c>
      <c r="L223" s="12">
        <v>610.3221</v>
      </c>
      <c r="M223" s="18" t="s">
        <v>322</v>
      </c>
      <c r="N223" s="12">
        <v>535.4649</v>
      </c>
      <c r="O223" s="18" t="s">
        <v>322</v>
      </c>
      <c r="P223" s="12">
        <v>676.9319</v>
      </c>
      <c r="Q223" s="18" t="s">
        <v>312</v>
      </c>
      <c r="R223" s="12">
        <v>49.28309</v>
      </c>
      <c r="S223" s="13">
        <v>45207.0</v>
      </c>
      <c r="T223" s="12">
        <v>24.61305</v>
      </c>
    </row>
    <row r="224">
      <c r="A224" s="17" t="s">
        <v>323</v>
      </c>
      <c r="B224" s="6">
        <v>373.9559</v>
      </c>
      <c r="C224" s="17" t="s">
        <v>324</v>
      </c>
      <c r="D224" s="6">
        <v>77.12774</v>
      </c>
      <c r="E224" s="17" t="s">
        <v>324</v>
      </c>
      <c r="F224" s="6">
        <v>562.4</v>
      </c>
      <c r="G224" s="17" t="s">
        <v>324</v>
      </c>
      <c r="H224" s="6">
        <v>121.9115</v>
      </c>
      <c r="I224" s="17" t="s">
        <v>324</v>
      </c>
      <c r="J224" s="6">
        <v>1304.846</v>
      </c>
      <c r="K224" s="17" t="s">
        <v>324</v>
      </c>
      <c r="L224" s="6">
        <v>608.1845</v>
      </c>
      <c r="M224" s="17" t="s">
        <v>324</v>
      </c>
      <c r="N224" s="6">
        <v>536.2537</v>
      </c>
      <c r="O224" s="17" t="s">
        <v>324</v>
      </c>
      <c r="P224" s="6">
        <v>670.1446</v>
      </c>
      <c r="Q224" s="17" t="s">
        <v>313</v>
      </c>
      <c r="R224" s="6">
        <v>50.39375</v>
      </c>
      <c r="S224" s="7">
        <v>45238.0</v>
      </c>
      <c r="T224" s="6">
        <v>24.58286</v>
      </c>
    </row>
    <row r="225">
      <c r="A225" s="18" t="s">
        <v>325</v>
      </c>
      <c r="B225" s="12">
        <v>353.5988</v>
      </c>
      <c r="C225" s="18" t="s">
        <v>326</v>
      </c>
      <c r="D225" s="12">
        <v>78.42262</v>
      </c>
      <c r="E225" s="18" t="s">
        <v>326</v>
      </c>
      <c r="F225" s="12">
        <v>569.1</v>
      </c>
      <c r="G225" s="18" t="s">
        <v>326</v>
      </c>
      <c r="H225" s="12">
        <v>123.5103</v>
      </c>
      <c r="I225" s="18" t="s">
        <v>326</v>
      </c>
      <c r="J225" s="12">
        <v>1301.162</v>
      </c>
      <c r="K225" s="18" t="s">
        <v>326</v>
      </c>
      <c r="L225" s="12">
        <v>624.54</v>
      </c>
      <c r="M225" s="18" t="s">
        <v>326</v>
      </c>
      <c r="N225" s="12">
        <v>550.9935</v>
      </c>
      <c r="O225" s="18" t="s">
        <v>326</v>
      </c>
      <c r="P225" s="12">
        <v>671.8536</v>
      </c>
      <c r="Q225" s="18" t="s">
        <v>315</v>
      </c>
      <c r="R225" s="12">
        <v>49.92889</v>
      </c>
      <c r="S225" s="13">
        <v>45268.0</v>
      </c>
      <c r="T225" s="12">
        <v>24.90673</v>
      </c>
    </row>
    <row r="226">
      <c r="A226" s="17" t="s">
        <v>327</v>
      </c>
      <c r="B226" s="6">
        <v>360.8302</v>
      </c>
      <c r="C226" s="17" t="s">
        <v>328</v>
      </c>
      <c r="D226" s="6">
        <v>78.48103</v>
      </c>
      <c r="E226" s="17" t="s">
        <v>328</v>
      </c>
      <c r="F226" s="6">
        <v>578.0</v>
      </c>
      <c r="G226" s="17" t="s">
        <v>328</v>
      </c>
      <c r="H226" s="6">
        <v>126.5081</v>
      </c>
      <c r="I226" s="17" t="s">
        <v>328</v>
      </c>
      <c r="J226" s="6">
        <v>1332.075</v>
      </c>
      <c r="K226" s="17" t="s">
        <v>328</v>
      </c>
      <c r="L226" s="6">
        <v>626.7273</v>
      </c>
      <c r="M226" s="17" t="s">
        <v>328</v>
      </c>
      <c r="N226" s="6">
        <v>564.2052</v>
      </c>
      <c r="O226" s="17" t="s">
        <v>328</v>
      </c>
      <c r="P226" s="6">
        <v>670.7793</v>
      </c>
      <c r="Q226" s="17" t="s">
        <v>318</v>
      </c>
      <c r="R226" s="6">
        <v>48.70126</v>
      </c>
      <c r="S226" s="17" t="s">
        <v>329</v>
      </c>
      <c r="T226" s="6">
        <v>24.24289</v>
      </c>
    </row>
    <row r="227">
      <c r="A227" s="18" t="s">
        <v>330</v>
      </c>
      <c r="B227" s="12">
        <v>360.2854</v>
      </c>
      <c r="C227" s="13">
        <v>44938.0</v>
      </c>
      <c r="D227" s="12">
        <v>79.89273</v>
      </c>
      <c r="E227" s="13">
        <v>44938.0</v>
      </c>
      <c r="F227" s="12">
        <v>560.4</v>
      </c>
      <c r="G227" s="13">
        <v>44938.0</v>
      </c>
      <c r="H227" s="12">
        <v>126.1084</v>
      </c>
      <c r="I227" s="13">
        <v>44938.0</v>
      </c>
      <c r="J227" s="12">
        <v>1360.2</v>
      </c>
      <c r="K227" s="13">
        <v>44938.0</v>
      </c>
      <c r="L227" s="12">
        <v>631.0523</v>
      </c>
      <c r="M227" s="13">
        <v>44938.0</v>
      </c>
      <c r="N227" s="12">
        <v>577.5647</v>
      </c>
      <c r="O227" s="13">
        <v>44938.0</v>
      </c>
      <c r="P227" s="12">
        <v>686.5515</v>
      </c>
      <c r="Q227" s="18" t="s">
        <v>322</v>
      </c>
      <c r="R227" s="12">
        <v>47.76155</v>
      </c>
      <c r="S227" s="18" t="s">
        <v>223</v>
      </c>
      <c r="T227" s="12">
        <v>25.14282</v>
      </c>
    </row>
    <row r="228">
      <c r="A228" s="17" t="s">
        <v>331</v>
      </c>
      <c r="B228" s="6">
        <v>360.5826</v>
      </c>
      <c r="C228" s="7">
        <v>45028.0</v>
      </c>
      <c r="D228" s="6">
        <v>83.13479</v>
      </c>
      <c r="E228" s="7">
        <v>45028.0</v>
      </c>
      <c r="F228" s="6">
        <v>550.85</v>
      </c>
      <c r="G228" s="7">
        <v>45028.0</v>
      </c>
      <c r="H228" s="6">
        <v>125.359</v>
      </c>
      <c r="I228" s="7">
        <v>45028.0</v>
      </c>
      <c r="J228" s="6">
        <v>1376.975</v>
      </c>
      <c r="K228" s="7">
        <v>45028.0</v>
      </c>
      <c r="L228" s="6">
        <v>631.4998</v>
      </c>
      <c r="M228" s="7">
        <v>45028.0</v>
      </c>
      <c r="N228" s="6">
        <v>594.0792</v>
      </c>
      <c r="O228" s="7">
        <v>45028.0</v>
      </c>
      <c r="P228" s="6">
        <v>694.9014</v>
      </c>
      <c r="Q228" s="17" t="s">
        <v>332</v>
      </c>
      <c r="R228" s="6">
        <v>48.22741</v>
      </c>
      <c r="S228" s="17" t="s">
        <v>226</v>
      </c>
      <c r="T228" s="6">
        <v>23.89659</v>
      </c>
    </row>
    <row r="229">
      <c r="A229" s="18" t="s">
        <v>333</v>
      </c>
      <c r="B229" s="12">
        <v>354.4904</v>
      </c>
      <c r="C229" s="13">
        <v>45058.0</v>
      </c>
      <c r="D229" s="12">
        <v>84.61465</v>
      </c>
      <c r="E229" s="13">
        <v>45058.0</v>
      </c>
      <c r="F229" s="12">
        <v>556.45</v>
      </c>
      <c r="G229" s="13">
        <v>45058.0</v>
      </c>
      <c r="H229" s="12">
        <v>125.9086</v>
      </c>
      <c r="I229" s="13">
        <v>45058.0</v>
      </c>
      <c r="J229" s="12">
        <v>1383.297</v>
      </c>
      <c r="K229" s="13">
        <v>45058.0</v>
      </c>
      <c r="L229" s="12">
        <v>633.9356</v>
      </c>
      <c r="M229" s="13">
        <v>45058.0</v>
      </c>
      <c r="N229" s="12">
        <v>599.5512</v>
      </c>
      <c r="O229" s="13">
        <v>45058.0</v>
      </c>
      <c r="P229" s="12">
        <v>695.878</v>
      </c>
      <c r="Q229" s="18" t="s">
        <v>324</v>
      </c>
      <c r="R229" s="12">
        <v>47.80653</v>
      </c>
      <c r="S229" s="18" t="s">
        <v>224</v>
      </c>
      <c r="T229" s="12">
        <v>22.81198</v>
      </c>
    </row>
    <row r="230">
      <c r="A230" s="17" t="s">
        <v>334</v>
      </c>
      <c r="B230" s="6">
        <v>347.7047</v>
      </c>
      <c r="C230" s="7">
        <v>45089.0</v>
      </c>
      <c r="D230" s="6">
        <v>85.17932</v>
      </c>
      <c r="E230" s="7">
        <v>45089.0</v>
      </c>
      <c r="F230" s="6">
        <v>558.15</v>
      </c>
      <c r="G230" s="7">
        <v>45089.0</v>
      </c>
      <c r="H230" s="6">
        <v>126.2583</v>
      </c>
      <c r="I230" s="7">
        <v>45089.0</v>
      </c>
      <c r="J230" s="6">
        <v>1377.971</v>
      </c>
      <c r="K230" s="7">
        <v>45089.0</v>
      </c>
      <c r="L230" s="6">
        <v>649.5951</v>
      </c>
      <c r="M230" s="7">
        <v>45089.0</v>
      </c>
      <c r="N230" s="6">
        <v>640.3199</v>
      </c>
      <c r="O230" s="7">
        <v>45089.0</v>
      </c>
      <c r="P230" s="6">
        <v>720.1954</v>
      </c>
      <c r="Q230" s="17" t="s">
        <v>326</v>
      </c>
      <c r="R230" s="6">
        <v>48.12544</v>
      </c>
      <c r="S230" s="17" t="s">
        <v>225</v>
      </c>
      <c r="T230" s="6">
        <v>21.70997</v>
      </c>
    </row>
    <row r="231">
      <c r="A231" s="26" t="s">
        <v>335</v>
      </c>
      <c r="B231" s="27">
        <v>349.042</v>
      </c>
      <c r="C231" s="13">
        <v>45119.0</v>
      </c>
      <c r="D231" s="12">
        <v>84.8191</v>
      </c>
      <c r="E231" s="13">
        <v>45119.0</v>
      </c>
      <c r="F231" s="12">
        <v>84.8191</v>
      </c>
      <c r="G231" s="13">
        <v>45119.0</v>
      </c>
      <c r="H231" s="12">
        <v>84.8191</v>
      </c>
      <c r="I231" s="13">
        <v>45119.0</v>
      </c>
      <c r="J231" s="12">
        <v>84.8191</v>
      </c>
      <c r="K231" s="13">
        <v>45119.0</v>
      </c>
      <c r="L231" s="12">
        <v>84.8191</v>
      </c>
      <c r="M231" s="13">
        <v>45119.0</v>
      </c>
      <c r="N231" s="12">
        <v>84.8191</v>
      </c>
      <c r="O231" s="13">
        <v>45119.0</v>
      </c>
      <c r="P231" s="12">
        <v>84.8191</v>
      </c>
      <c r="Q231" s="18" t="s">
        <v>328</v>
      </c>
      <c r="R231" s="12">
        <v>84.8191</v>
      </c>
      <c r="S231" s="18" t="s">
        <v>227</v>
      </c>
      <c r="T231" s="12">
        <v>84.8191</v>
      </c>
    </row>
    <row r="232">
      <c r="C232" s="7">
        <v>45150.0</v>
      </c>
      <c r="D232" s="6">
        <v>85.39351</v>
      </c>
      <c r="E232" s="7">
        <v>45150.0</v>
      </c>
      <c r="F232" s="6">
        <v>562.5</v>
      </c>
      <c r="G232" s="7">
        <v>45150.0</v>
      </c>
      <c r="H232" s="6">
        <v>126.658</v>
      </c>
      <c r="I232" s="7">
        <v>45150.0</v>
      </c>
      <c r="J232" s="6">
        <v>1379.365</v>
      </c>
      <c r="K232" s="7">
        <v>45150.0</v>
      </c>
      <c r="L232" s="6">
        <v>653.9698</v>
      </c>
      <c r="M232" s="7">
        <v>45150.0</v>
      </c>
      <c r="N232" s="6">
        <v>638.4465</v>
      </c>
      <c r="O232" s="7">
        <v>45150.0</v>
      </c>
      <c r="P232" s="6">
        <v>701.7376</v>
      </c>
      <c r="Q232" s="7">
        <v>44938.0</v>
      </c>
      <c r="R232" s="6">
        <v>46.75085</v>
      </c>
      <c r="S232" s="17" t="s">
        <v>336</v>
      </c>
      <c r="T232" s="6">
        <v>21.87904</v>
      </c>
    </row>
    <row r="233">
      <c r="C233" s="22">
        <v>45242.0</v>
      </c>
      <c r="D233" s="12">
        <v>86.98046</v>
      </c>
      <c r="E233" s="22">
        <v>45242.0</v>
      </c>
      <c r="F233" s="12">
        <v>551.5</v>
      </c>
      <c r="G233" s="22">
        <v>45242.0</v>
      </c>
      <c r="H233" s="12">
        <v>127.3076</v>
      </c>
      <c r="I233" s="22">
        <v>45242.0</v>
      </c>
      <c r="J233" s="12">
        <v>1386.582</v>
      </c>
      <c r="K233" s="22">
        <v>45242.0</v>
      </c>
      <c r="L233" s="12">
        <v>656.2566</v>
      </c>
      <c r="M233" s="22">
        <v>45242.0</v>
      </c>
      <c r="N233" s="12">
        <v>637.4114</v>
      </c>
      <c r="O233" s="22">
        <v>45242.0</v>
      </c>
      <c r="P233" s="12">
        <v>707.2066</v>
      </c>
      <c r="Q233" s="13">
        <v>45028.0</v>
      </c>
      <c r="R233" s="12">
        <v>45.49623</v>
      </c>
      <c r="S233" s="18" t="s">
        <v>337</v>
      </c>
      <c r="T233" s="12">
        <v>21.77328</v>
      </c>
    </row>
    <row r="234">
      <c r="C234" s="21">
        <v>45272.0</v>
      </c>
      <c r="D234" s="6">
        <v>86.56182</v>
      </c>
      <c r="E234" s="21">
        <v>45272.0</v>
      </c>
      <c r="F234" s="6">
        <v>551.2</v>
      </c>
      <c r="G234" s="21">
        <v>45272.0</v>
      </c>
      <c r="H234" s="6">
        <v>127.1077</v>
      </c>
      <c r="I234" s="21">
        <v>45272.0</v>
      </c>
      <c r="J234" s="6">
        <v>1348.701</v>
      </c>
      <c r="K234" s="21">
        <v>45272.0</v>
      </c>
      <c r="L234" s="6">
        <v>660.1342</v>
      </c>
      <c r="M234" s="21">
        <v>45272.0</v>
      </c>
      <c r="N234" s="6">
        <v>635.3902</v>
      </c>
      <c r="O234" s="21">
        <v>45272.0</v>
      </c>
      <c r="P234" s="6">
        <v>706.1812</v>
      </c>
      <c r="Q234" s="7">
        <v>45058.0</v>
      </c>
      <c r="R234" s="6">
        <v>46.55601</v>
      </c>
      <c r="S234" s="17" t="s">
        <v>228</v>
      </c>
      <c r="T234" s="6">
        <v>21.20826</v>
      </c>
    </row>
    <row r="235">
      <c r="C235" s="18" t="s">
        <v>338</v>
      </c>
      <c r="D235" s="12">
        <v>87.47699</v>
      </c>
      <c r="E235" s="18" t="s">
        <v>338</v>
      </c>
      <c r="F235" s="12">
        <v>548.95</v>
      </c>
      <c r="G235" s="18" t="s">
        <v>338</v>
      </c>
      <c r="H235" s="12">
        <v>126.4582</v>
      </c>
      <c r="I235" s="18" t="s">
        <v>338</v>
      </c>
      <c r="J235" s="12">
        <v>1362.44</v>
      </c>
      <c r="K235" s="18" t="s">
        <v>338</v>
      </c>
      <c r="L235" s="12">
        <v>667.2928</v>
      </c>
      <c r="M235" s="18" t="s">
        <v>338</v>
      </c>
      <c r="N235" s="12">
        <v>670.8348</v>
      </c>
      <c r="O235" s="18" t="s">
        <v>338</v>
      </c>
      <c r="P235" s="12">
        <v>713.0662</v>
      </c>
      <c r="Q235" s="13">
        <v>45089.0</v>
      </c>
      <c r="R235" s="12">
        <v>45.49323</v>
      </c>
      <c r="S235" s="18" t="s">
        <v>229</v>
      </c>
      <c r="T235" s="12">
        <v>20.54654</v>
      </c>
    </row>
    <row r="236">
      <c r="C236" s="17" t="s">
        <v>339</v>
      </c>
      <c r="D236" s="6">
        <v>87.27254</v>
      </c>
      <c r="E236" s="17" t="s">
        <v>339</v>
      </c>
      <c r="F236" s="6">
        <v>552.0</v>
      </c>
      <c r="G236" s="17" t="s">
        <v>339</v>
      </c>
      <c r="H236" s="6">
        <v>128.6066</v>
      </c>
      <c r="I236" s="17" t="s">
        <v>339</v>
      </c>
      <c r="J236" s="6">
        <v>1360.598</v>
      </c>
      <c r="K236" s="17" t="s">
        <v>339</v>
      </c>
      <c r="L236" s="6">
        <v>696.3748</v>
      </c>
      <c r="M236" s="17" t="s">
        <v>339</v>
      </c>
      <c r="N236" s="6">
        <v>697.5538</v>
      </c>
      <c r="O236" s="17" t="s">
        <v>339</v>
      </c>
      <c r="P236" s="6">
        <v>714.1405</v>
      </c>
      <c r="Q236" s="7">
        <v>45119.0</v>
      </c>
      <c r="R236" s="6">
        <v>46.586</v>
      </c>
      <c r="S236" s="17" t="s">
        <v>231</v>
      </c>
      <c r="T236" s="6">
        <v>21.70362</v>
      </c>
    </row>
    <row r="237">
      <c r="C237" s="18" t="s">
        <v>340</v>
      </c>
      <c r="D237" s="12">
        <v>87.45753</v>
      </c>
      <c r="E237" s="18" t="s">
        <v>340</v>
      </c>
      <c r="F237" s="12">
        <v>545.15</v>
      </c>
      <c r="G237" s="18" t="s">
        <v>340</v>
      </c>
      <c r="H237" s="12">
        <v>125.8086</v>
      </c>
      <c r="I237" s="18" t="s">
        <v>340</v>
      </c>
      <c r="J237" s="12">
        <v>1366.721</v>
      </c>
      <c r="K237" s="18" t="s">
        <v>340</v>
      </c>
      <c r="L237" s="12">
        <v>715.4644</v>
      </c>
      <c r="M237" s="18" t="s">
        <v>340</v>
      </c>
      <c r="N237" s="12">
        <v>660.5317</v>
      </c>
      <c r="O237" s="18" t="s">
        <v>340</v>
      </c>
      <c r="P237" s="12">
        <v>729.9127</v>
      </c>
      <c r="Q237" s="13">
        <v>45150.0</v>
      </c>
      <c r="R237" s="12">
        <v>47.49581</v>
      </c>
      <c r="S237" s="18" t="s">
        <v>233</v>
      </c>
      <c r="T237" s="12">
        <v>21.03303</v>
      </c>
    </row>
    <row r="238">
      <c r="C238" s="17" t="s">
        <v>341</v>
      </c>
      <c r="D238" s="6">
        <v>86.02634</v>
      </c>
      <c r="E238" s="17" t="s">
        <v>341</v>
      </c>
      <c r="F238" s="6">
        <v>541.05</v>
      </c>
      <c r="G238" s="17" t="s">
        <v>341</v>
      </c>
      <c r="H238" s="6">
        <v>126.5081</v>
      </c>
      <c r="I238" s="17" t="s">
        <v>341</v>
      </c>
      <c r="J238" s="6">
        <v>1359.602</v>
      </c>
      <c r="K238" s="17" t="s">
        <v>341</v>
      </c>
      <c r="L238" s="6">
        <v>712.3325</v>
      </c>
      <c r="M238" s="17" t="s">
        <v>341</v>
      </c>
      <c r="N238" s="6">
        <v>655.8978</v>
      </c>
      <c r="O238" s="17" t="s">
        <v>341</v>
      </c>
      <c r="P238" s="6">
        <v>723.5647</v>
      </c>
      <c r="Q238" s="21">
        <v>45242.0</v>
      </c>
      <c r="R238" s="6">
        <v>46.617</v>
      </c>
      <c r="S238" s="17" t="s">
        <v>235</v>
      </c>
      <c r="T238" s="6">
        <v>20.39272</v>
      </c>
    </row>
    <row r="239">
      <c r="C239" s="18" t="s">
        <v>342</v>
      </c>
      <c r="D239" s="12">
        <v>86.83443</v>
      </c>
      <c r="E239" s="18" t="s">
        <v>342</v>
      </c>
      <c r="F239" s="12">
        <v>539.9</v>
      </c>
      <c r="G239" s="18" t="s">
        <v>342</v>
      </c>
      <c r="H239" s="12">
        <v>129.2062</v>
      </c>
      <c r="I239" s="18" t="s">
        <v>342</v>
      </c>
      <c r="J239" s="12">
        <v>1412.716</v>
      </c>
      <c r="K239" s="18" t="s">
        <v>342</v>
      </c>
      <c r="L239" s="12">
        <v>712.5811</v>
      </c>
      <c r="M239" s="18" t="s">
        <v>342</v>
      </c>
      <c r="N239" s="12">
        <v>638.4958</v>
      </c>
      <c r="O239" s="18" t="s">
        <v>342</v>
      </c>
      <c r="P239" s="12">
        <v>721.4162</v>
      </c>
      <c r="Q239" s="22">
        <v>45272.0</v>
      </c>
      <c r="R239" s="12">
        <v>47.64678</v>
      </c>
      <c r="S239" s="18" t="s">
        <v>343</v>
      </c>
      <c r="T239" s="12">
        <v>20.28042</v>
      </c>
    </row>
    <row r="240">
      <c r="C240" s="17" t="s">
        <v>344</v>
      </c>
      <c r="D240" s="6">
        <v>82.94007</v>
      </c>
      <c r="E240" s="17" t="s">
        <v>344</v>
      </c>
      <c r="F240" s="6">
        <v>523.0</v>
      </c>
      <c r="G240" s="17" t="s">
        <v>344</v>
      </c>
      <c r="H240" s="6">
        <v>124.2098</v>
      </c>
      <c r="I240" s="17" t="s">
        <v>344</v>
      </c>
      <c r="J240" s="6">
        <v>1342.628</v>
      </c>
      <c r="K240" s="17" t="s">
        <v>344</v>
      </c>
      <c r="L240" s="6">
        <v>701.9425</v>
      </c>
      <c r="M240" s="17" t="s">
        <v>344</v>
      </c>
      <c r="N240" s="6">
        <v>632.3338</v>
      </c>
      <c r="O240" s="17" t="s">
        <v>344</v>
      </c>
      <c r="P240" s="6">
        <v>692.997</v>
      </c>
      <c r="Q240" s="17" t="s">
        <v>338</v>
      </c>
      <c r="R240" s="6">
        <v>48.07769</v>
      </c>
      <c r="S240" s="17" t="s">
        <v>345</v>
      </c>
      <c r="T240" s="6">
        <v>20.78684</v>
      </c>
    </row>
    <row r="241">
      <c r="C241" s="18" t="s">
        <v>346</v>
      </c>
      <c r="D241" s="12">
        <v>84.10838</v>
      </c>
      <c r="E241" s="18" t="s">
        <v>346</v>
      </c>
      <c r="F241" s="12">
        <v>512.35</v>
      </c>
      <c r="G241" s="18" t="s">
        <v>346</v>
      </c>
      <c r="H241" s="12">
        <v>128.8065</v>
      </c>
      <c r="I241" s="18" t="s">
        <v>346</v>
      </c>
      <c r="J241" s="12">
        <v>1361.146</v>
      </c>
      <c r="K241" s="18" t="s">
        <v>346</v>
      </c>
      <c r="L241" s="12">
        <v>718.994</v>
      </c>
      <c r="M241" s="18" t="s">
        <v>346</v>
      </c>
      <c r="N241" s="12">
        <v>626.7632</v>
      </c>
      <c r="O241" s="18" t="s">
        <v>346</v>
      </c>
      <c r="P241" s="12">
        <v>711.113</v>
      </c>
      <c r="Q241" s="18" t="s">
        <v>339</v>
      </c>
      <c r="R241" s="12">
        <v>48.33962</v>
      </c>
      <c r="S241" s="18" t="s">
        <v>237</v>
      </c>
      <c r="T241" s="12">
        <v>20.5571</v>
      </c>
    </row>
    <row r="242">
      <c r="C242" s="17" t="s">
        <v>347</v>
      </c>
      <c r="D242" s="6">
        <v>82.95954</v>
      </c>
      <c r="E242" s="17" t="s">
        <v>347</v>
      </c>
      <c r="F242" s="6">
        <v>522.4</v>
      </c>
      <c r="G242" s="17" t="s">
        <v>347</v>
      </c>
      <c r="H242" s="6">
        <v>140.3981</v>
      </c>
      <c r="I242" s="17" t="s">
        <v>347</v>
      </c>
      <c r="J242" s="6">
        <v>1376.975</v>
      </c>
      <c r="K242" s="17" t="s">
        <v>347</v>
      </c>
      <c r="L242" s="6">
        <v>736.9402</v>
      </c>
      <c r="M242" s="17" t="s">
        <v>347</v>
      </c>
      <c r="N242" s="6">
        <v>648.6511</v>
      </c>
      <c r="O242" s="17" t="s">
        <v>347</v>
      </c>
      <c r="P242" s="6">
        <v>714.0917</v>
      </c>
      <c r="Q242" s="17" t="s">
        <v>340</v>
      </c>
      <c r="R242" s="6">
        <v>48.87951</v>
      </c>
      <c r="S242" s="17" t="s">
        <v>239</v>
      </c>
      <c r="T242" s="6">
        <v>21.78076</v>
      </c>
    </row>
    <row r="243">
      <c r="C243" s="18" t="s">
        <v>348</v>
      </c>
      <c r="D243" s="12">
        <v>82.83298</v>
      </c>
      <c r="E243" s="18" t="s">
        <v>348</v>
      </c>
      <c r="F243" s="12">
        <v>533.8</v>
      </c>
      <c r="G243" s="18" t="s">
        <v>348</v>
      </c>
      <c r="H243" s="12">
        <v>138.4994</v>
      </c>
      <c r="I243" s="18" t="s">
        <v>348</v>
      </c>
      <c r="J243" s="12">
        <v>1359.354</v>
      </c>
      <c r="K243" s="18" t="s">
        <v>348</v>
      </c>
      <c r="L243" s="12">
        <v>730.4776</v>
      </c>
      <c r="M243" s="18" t="s">
        <v>348</v>
      </c>
      <c r="N243" s="12">
        <v>642.341</v>
      </c>
      <c r="O243" s="18" t="s">
        <v>348</v>
      </c>
      <c r="P243" s="12">
        <v>733.1354</v>
      </c>
      <c r="Q243" s="18" t="s">
        <v>341</v>
      </c>
      <c r="R243" s="12">
        <v>50.06625</v>
      </c>
      <c r="S243" s="18" t="s">
        <v>241</v>
      </c>
      <c r="T243" s="12">
        <v>20.8349</v>
      </c>
    </row>
    <row r="244">
      <c r="C244" s="17" t="s">
        <v>349</v>
      </c>
      <c r="D244" s="6">
        <v>84.21547</v>
      </c>
      <c r="E244" s="17" t="s">
        <v>349</v>
      </c>
      <c r="F244" s="6">
        <v>536.2</v>
      </c>
      <c r="G244" s="17" t="s">
        <v>349</v>
      </c>
      <c r="H244" s="6">
        <v>138.0997</v>
      </c>
      <c r="I244" s="17" t="s">
        <v>349</v>
      </c>
      <c r="J244" s="6">
        <v>1342.429</v>
      </c>
      <c r="K244" s="17" t="s">
        <v>349</v>
      </c>
      <c r="L244" s="6">
        <v>730.7759</v>
      </c>
      <c r="M244" s="17" t="s">
        <v>349</v>
      </c>
      <c r="N244" s="6">
        <v>664.9684</v>
      </c>
      <c r="O244" s="17" t="s">
        <v>349</v>
      </c>
      <c r="P244" s="6">
        <v>724.7366</v>
      </c>
      <c r="Q244" s="17" t="s">
        <v>342</v>
      </c>
      <c r="R244" s="6">
        <v>49.59336</v>
      </c>
      <c r="S244" s="17" t="s">
        <v>243</v>
      </c>
      <c r="T244" s="6">
        <v>19.73509</v>
      </c>
    </row>
    <row r="245">
      <c r="C245" s="18" t="s">
        <v>350</v>
      </c>
      <c r="D245" s="12">
        <v>85.89005</v>
      </c>
      <c r="E245" s="18" t="s">
        <v>350</v>
      </c>
      <c r="F245" s="12">
        <v>540.35</v>
      </c>
      <c r="G245" s="18" t="s">
        <v>350</v>
      </c>
      <c r="H245" s="12">
        <v>138.0497</v>
      </c>
      <c r="I245" s="18" t="s">
        <v>350</v>
      </c>
      <c r="J245" s="12">
        <v>1318.436</v>
      </c>
      <c r="K245" s="18" t="s">
        <v>350</v>
      </c>
      <c r="L245" s="12">
        <v>717.1049</v>
      </c>
      <c r="M245" s="18" t="s">
        <v>350</v>
      </c>
      <c r="N245" s="12">
        <v>698.8356</v>
      </c>
      <c r="O245" s="18" t="s">
        <v>350</v>
      </c>
      <c r="P245" s="12">
        <v>731.231</v>
      </c>
      <c r="Q245" s="18" t="s">
        <v>344</v>
      </c>
      <c r="R245" s="12">
        <v>48.10067</v>
      </c>
      <c r="S245" s="13">
        <v>44935.0</v>
      </c>
      <c r="T245" s="12">
        <v>19.32784</v>
      </c>
    </row>
    <row r="246">
      <c r="C246" s="28" t="s">
        <v>351</v>
      </c>
      <c r="D246" s="29">
        <v>85.18906</v>
      </c>
      <c r="E246" s="28" t="s">
        <v>351</v>
      </c>
      <c r="F246" s="29">
        <v>534.75</v>
      </c>
      <c r="G246" s="28" t="s">
        <v>351</v>
      </c>
      <c r="H246" s="29">
        <v>138.7493</v>
      </c>
      <c r="I246" s="28" t="s">
        <v>351</v>
      </c>
      <c r="J246" s="29">
        <v>1295.936</v>
      </c>
      <c r="K246" s="28" t="s">
        <v>351</v>
      </c>
      <c r="L246" s="29">
        <v>716.906</v>
      </c>
      <c r="M246" s="28" t="s">
        <v>351</v>
      </c>
      <c r="N246" s="29">
        <v>699.8708</v>
      </c>
      <c r="O246" s="28" t="s">
        <v>351</v>
      </c>
      <c r="P246" s="29">
        <v>735.1375</v>
      </c>
      <c r="Q246" s="17" t="s">
        <v>346</v>
      </c>
      <c r="R246" s="6">
        <v>48.97949</v>
      </c>
      <c r="S246" s="7">
        <v>44966.0</v>
      </c>
      <c r="T246" s="6">
        <v>19.49374</v>
      </c>
    </row>
    <row r="247">
      <c r="Q247" s="18" t="s">
        <v>347</v>
      </c>
      <c r="R247" s="12">
        <v>48.81953</v>
      </c>
      <c r="S247" s="13">
        <v>44994.0</v>
      </c>
      <c r="T247" s="12">
        <v>19.57875</v>
      </c>
    </row>
    <row r="248">
      <c r="Q248" s="17" t="s">
        <v>348</v>
      </c>
      <c r="R248" s="6">
        <v>49.26842</v>
      </c>
      <c r="S248" s="7">
        <v>45025.0</v>
      </c>
      <c r="T248" s="6">
        <v>19.49941</v>
      </c>
    </row>
    <row r="249">
      <c r="Q249" s="18" t="s">
        <v>349</v>
      </c>
      <c r="R249" s="12">
        <v>49.40639</v>
      </c>
      <c r="S249" s="13">
        <v>45055.0</v>
      </c>
      <c r="T249" s="12">
        <v>20.27238</v>
      </c>
    </row>
    <row r="250">
      <c r="Q250" s="17" t="s">
        <v>350</v>
      </c>
      <c r="R250" s="6">
        <v>49.51138</v>
      </c>
      <c r="S250" s="7">
        <v>45086.0</v>
      </c>
      <c r="T250" s="6">
        <v>19.62003</v>
      </c>
    </row>
    <row r="251">
      <c r="Q251" s="26" t="s">
        <v>351</v>
      </c>
      <c r="R251" s="27">
        <v>49.51138</v>
      </c>
      <c r="S251" s="13">
        <v>45116.0</v>
      </c>
      <c r="T251" s="12">
        <v>19.8905</v>
      </c>
    </row>
    <row r="252">
      <c r="S252" s="7">
        <v>45147.0</v>
      </c>
      <c r="T252" s="6">
        <v>19.59904</v>
      </c>
    </row>
    <row r="253">
      <c r="S253" s="13">
        <v>45178.0</v>
      </c>
      <c r="T253" s="12">
        <v>19.44607</v>
      </c>
    </row>
    <row r="254">
      <c r="S254" s="7">
        <v>45208.0</v>
      </c>
      <c r="T254" s="6">
        <v>18.24883</v>
      </c>
    </row>
    <row r="255">
      <c r="S255" s="13">
        <v>45239.0</v>
      </c>
      <c r="T255" s="12">
        <v>17.73917</v>
      </c>
    </row>
    <row r="256">
      <c r="S256" s="7">
        <v>45269.0</v>
      </c>
      <c r="T256" s="6">
        <v>17.92983</v>
      </c>
    </row>
    <row r="257">
      <c r="S257" s="18" t="s">
        <v>251</v>
      </c>
      <c r="T257" s="12">
        <v>18.403</v>
      </c>
    </row>
    <row r="258">
      <c r="S258" s="17" t="s">
        <v>252</v>
      </c>
      <c r="T258" s="6">
        <v>18.83831</v>
      </c>
    </row>
    <row r="259">
      <c r="S259" s="18" t="s">
        <v>254</v>
      </c>
      <c r="T259" s="12">
        <v>19.16884</v>
      </c>
    </row>
    <row r="260">
      <c r="S260" s="17" t="s">
        <v>352</v>
      </c>
      <c r="T260" s="6">
        <v>19.14037</v>
      </c>
    </row>
    <row r="261">
      <c r="S261" s="18" t="s">
        <v>353</v>
      </c>
      <c r="T261" s="12">
        <v>18.83163</v>
      </c>
    </row>
    <row r="262">
      <c r="S262" s="17" t="s">
        <v>256</v>
      </c>
      <c r="T262" s="6">
        <v>19.65725</v>
      </c>
    </row>
    <row r="263">
      <c r="S263" s="18" t="s">
        <v>260</v>
      </c>
      <c r="T263" s="12">
        <v>20.03619</v>
      </c>
    </row>
    <row r="264">
      <c r="S264" s="17" t="s">
        <v>257</v>
      </c>
      <c r="T264" s="6">
        <v>20.30494</v>
      </c>
    </row>
    <row r="265">
      <c r="S265" s="18" t="s">
        <v>259</v>
      </c>
      <c r="T265" s="12">
        <v>19.47907</v>
      </c>
    </row>
    <row r="266">
      <c r="S266" s="17" t="s">
        <v>262</v>
      </c>
      <c r="T266" s="6">
        <v>19.43814</v>
      </c>
    </row>
    <row r="267">
      <c r="S267" s="18" t="s">
        <v>354</v>
      </c>
      <c r="T267" s="12">
        <v>19.4739</v>
      </c>
    </row>
    <row r="268">
      <c r="S268" s="17" t="s">
        <v>355</v>
      </c>
      <c r="T268" s="6">
        <v>19.37429</v>
      </c>
    </row>
    <row r="269">
      <c r="S269" s="18" t="s">
        <v>264</v>
      </c>
      <c r="T269" s="12">
        <v>19.40414</v>
      </c>
    </row>
    <row r="270">
      <c r="S270" s="17" t="s">
        <v>266</v>
      </c>
      <c r="T270" s="6">
        <v>19.02329</v>
      </c>
    </row>
    <row r="271">
      <c r="S271" s="18" t="s">
        <v>268</v>
      </c>
      <c r="T271" s="12">
        <v>19.13002</v>
      </c>
    </row>
    <row r="272">
      <c r="S272" s="17" t="s">
        <v>270</v>
      </c>
      <c r="T272" s="6">
        <v>19.95762</v>
      </c>
    </row>
    <row r="273">
      <c r="S273" s="18" t="s">
        <v>272</v>
      </c>
      <c r="T273" s="12">
        <v>20.30066</v>
      </c>
    </row>
    <row r="274">
      <c r="S274" s="17" t="s">
        <v>356</v>
      </c>
      <c r="T274" s="6">
        <v>21.39515</v>
      </c>
    </row>
    <row r="275">
      <c r="S275" s="13">
        <v>44936.0</v>
      </c>
      <c r="T275" s="12">
        <v>23.83649</v>
      </c>
    </row>
    <row r="276">
      <c r="S276" s="7">
        <v>44967.0</v>
      </c>
      <c r="T276" s="6">
        <v>23.3717</v>
      </c>
    </row>
    <row r="277">
      <c r="S277" s="13">
        <v>44995.0</v>
      </c>
      <c r="T277" s="12">
        <v>23.55269</v>
      </c>
    </row>
    <row r="278">
      <c r="S278" s="7">
        <v>45026.0</v>
      </c>
      <c r="T278" s="6">
        <v>23.14479</v>
      </c>
    </row>
    <row r="279">
      <c r="S279" s="13">
        <v>45056.0</v>
      </c>
      <c r="T279" s="12">
        <v>22.69414</v>
      </c>
    </row>
    <row r="280">
      <c r="S280" s="7">
        <v>45087.0</v>
      </c>
      <c r="T280" s="6">
        <v>23.42445</v>
      </c>
    </row>
    <row r="281">
      <c r="S281" s="13">
        <v>45117.0</v>
      </c>
      <c r="T281" s="12">
        <v>23.2873</v>
      </c>
    </row>
    <row r="282">
      <c r="S282" s="7">
        <v>45148.0</v>
      </c>
      <c r="T282" s="6">
        <v>23.24643</v>
      </c>
    </row>
    <row r="283">
      <c r="S283" s="13">
        <v>45179.0</v>
      </c>
      <c r="T283" s="12">
        <v>22.1184</v>
      </c>
    </row>
    <row r="284">
      <c r="S284" s="21">
        <v>45209.0</v>
      </c>
      <c r="T284" s="6">
        <v>22.10512</v>
      </c>
    </row>
    <row r="285">
      <c r="S285" s="22">
        <v>45240.0</v>
      </c>
      <c r="T285" s="12">
        <v>22.00742</v>
      </c>
    </row>
    <row r="286">
      <c r="S286" s="21">
        <v>45270.0</v>
      </c>
      <c r="T286" s="6">
        <v>21.30027</v>
      </c>
    </row>
    <row r="287">
      <c r="S287" s="18" t="s">
        <v>278</v>
      </c>
      <c r="T287" s="12">
        <v>21.83492</v>
      </c>
    </row>
    <row r="288">
      <c r="S288" s="17" t="s">
        <v>357</v>
      </c>
      <c r="T288" s="6">
        <v>22.01172</v>
      </c>
    </row>
    <row r="289">
      <c r="S289" s="18" t="s">
        <v>358</v>
      </c>
      <c r="T289" s="12">
        <v>21.92203</v>
      </c>
    </row>
    <row r="290">
      <c r="S290" s="17" t="s">
        <v>279</v>
      </c>
      <c r="T290" s="6">
        <v>23.98296</v>
      </c>
    </row>
    <row r="291">
      <c r="S291" s="18" t="s">
        <v>280</v>
      </c>
      <c r="T291" s="12">
        <v>23.95932</v>
      </c>
    </row>
    <row r="292">
      <c r="S292" s="17" t="s">
        <v>282</v>
      </c>
      <c r="T292" s="6">
        <v>23.43214</v>
      </c>
    </row>
    <row r="293">
      <c r="S293" s="18" t="s">
        <v>284</v>
      </c>
      <c r="T293" s="12">
        <v>24.93792</v>
      </c>
    </row>
    <row r="294">
      <c r="S294" s="17" t="s">
        <v>286</v>
      </c>
      <c r="T294" s="6">
        <v>27.03367</v>
      </c>
    </row>
    <row r="295">
      <c r="S295" s="18" t="s">
        <v>359</v>
      </c>
      <c r="T295" s="12">
        <v>29.38623</v>
      </c>
    </row>
    <row r="296">
      <c r="S296" s="17" t="s">
        <v>360</v>
      </c>
      <c r="T296" s="6">
        <v>29.03668</v>
      </c>
    </row>
    <row r="297">
      <c r="S297" s="18" t="s">
        <v>288</v>
      </c>
      <c r="T297" s="12">
        <v>31.85098</v>
      </c>
    </row>
    <row r="298">
      <c r="S298" s="17" t="s">
        <v>298</v>
      </c>
      <c r="T298" s="6">
        <v>30.15154</v>
      </c>
    </row>
    <row r="299">
      <c r="S299" s="18" t="s">
        <v>290</v>
      </c>
      <c r="T299" s="12">
        <v>32.46307</v>
      </c>
    </row>
    <row r="300">
      <c r="S300" s="17" t="s">
        <v>292</v>
      </c>
      <c r="T300" s="6">
        <v>32.77549</v>
      </c>
    </row>
    <row r="301">
      <c r="S301" s="18" t="s">
        <v>294</v>
      </c>
      <c r="T301" s="12">
        <v>31.7397</v>
      </c>
    </row>
    <row r="302">
      <c r="S302" s="17" t="s">
        <v>361</v>
      </c>
      <c r="T302" s="6">
        <v>31.65332</v>
      </c>
    </row>
    <row r="303">
      <c r="S303" s="18" t="s">
        <v>362</v>
      </c>
      <c r="T303" s="12">
        <v>32.82261</v>
      </c>
    </row>
    <row r="304">
      <c r="S304" s="17" t="s">
        <v>297</v>
      </c>
      <c r="T304" s="6">
        <v>34.96234</v>
      </c>
    </row>
    <row r="305">
      <c r="S305" s="18" t="s">
        <v>301</v>
      </c>
      <c r="T305" s="12">
        <v>38.51952</v>
      </c>
    </row>
    <row r="306">
      <c r="S306" s="7">
        <v>44937.0</v>
      </c>
      <c r="T306" s="6">
        <v>41.46154</v>
      </c>
    </row>
    <row r="307">
      <c r="S307" s="13">
        <v>44968.0</v>
      </c>
      <c r="T307" s="12">
        <v>40.20757</v>
      </c>
    </row>
    <row r="308">
      <c r="S308" s="7">
        <v>44996.0</v>
      </c>
      <c r="T308" s="6">
        <v>39.51976</v>
      </c>
    </row>
    <row r="309">
      <c r="S309" s="13">
        <v>45027.0</v>
      </c>
      <c r="T309" s="12">
        <v>42.3466</v>
      </c>
    </row>
    <row r="310">
      <c r="S310" s="7">
        <v>45057.0</v>
      </c>
      <c r="T310" s="6">
        <v>41.2386</v>
      </c>
    </row>
    <row r="311">
      <c r="S311" s="13">
        <v>45088.0</v>
      </c>
      <c r="T311" s="12">
        <v>42.12859</v>
      </c>
    </row>
    <row r="312">
      <c r="S312" s="7">
        <v>45118.0</v>
      </c>
      <c r="T312" s="6">
        <v>43.09254</v>
      </c>
    </row>
    <row r="313">
      <c r="S313" s="13">
        <v>45149.0</v>
      </c>
      <c r="T313" s="12">
        <v>43.18989</v>
      </c>
    </row>
    <row r="314">
      <c r="S314" s="7">
        <v>45180.0</v>
      </c>
      <c r="T314" s="6">
        <v>45.44483</v>
      </c>
    </row>
    <row r="315">
      <c r="S315" s="22">
        <v>45210.0</v>
      </c>
      <c r="T315" s="12">
        <v>56.64385</v>
      </c>
    </row>
    <row r="316">
      <c r="S316" s="21">
        <v>45241.0</v>
      </c>
      <c r="T316" s="6">
        <v>56.10266</v>
      </c>
    </row>
    <row r="317">
      <c r="S317" s="22">
        <v>45271.0</v>
      </c>
      <c r="T317" s="12">
        <v>56.1541</v>
      </c>
    </row>
    <row r="318">
      <c r="S318" s="17" t="s">
        <v>309</v>
      </c>
      <c r="T318" s="6">
        <v>51.90705</v>
      </c>
    </row>
    <row r="319">
      <c r="S319" s="18" t="s">
        <v>316</v>
      </c>
      <c r="T319" s="12">
        <v>56.83838</v>
      </c>
    </row>
    <row r="320">
      <c r="S320" s="17" t="s">
        <v>310</v>
      </c>
      <c r="T320" s="6">
        <v>65.5344</v>
      </c>
    </row>
    <row r="321">
      <c r="S321" s="18" t="s">
        <v>311</v>
      </c>
      <c r="T321" s="12">
        <v>57.8714</v>
      </c>
    </row>
    <row r="322">
      <c r="S322" s="17" t="s">
        <v>312</v>
      </c>
      <c r="T322" s="6">
        <v>58.41594</v>
      </c>
    </row>
    <row r="323">
      <c r="S323" s="18" t="s">
        <v>363</v>
      </c>
      <c r="T323" s="12">
        <v>58.51273</v>
      </c>
    </row>
    <row r="324">
      <c r="S324" s="17" t="s">
        <v>364</v>
      </c>
      <c r="T324" s="6">
        <v>61.39356</v>
      </c>
    </row>
    <row r="325">
      <c r="S325" s="18" t="s">
        <v>313</v>
      </c>
      <c r="T325" s="12">
        <v>56.53383</v>
      </c>
    </row>
    <row r="326">
      <c r="S326" s="17" t="s">
        <v>315</v>
      </c>
      <c r="T326" s="6">
        <v>52.00047</v>
      </c>
    </row>
    <row r="327">
      <c r="S327" s="18" t="s">
        <v>318</v>
      </c>
      <c r="T327" s="12">
        <v>57.58856</v>
      </c>
    </row>
    <row r="328">
      <c r="S328" s="17" t="s">
        <v>320</v>
      </c>
      <c r="T328" s="6">
        <v>56.59937</v>
      </c>
    </row>
    <row r="329">
      <c r="S329" s="18" t="s">
        <v>322</v>
      </c>
      <c r="T329" s="12">
        <v>56.86644</v>
      </c>
    </row>
    <row r="330">
      <c r="S330" s="17" t="s">
        <v>365</v>
      </c>
      <c r="T330" s="6">
        <v>58.84649</v>
      </c>
    </row>
    <row r="331">
      <c r="S331" s="18" t="s">
        <v>366</v>
      </c>
      <c r="T331" s="12">
        <v>57.6427</v>
      </c>
    </row>
    <row r="332">
      <c r="S332" s="17" t="s">
        <v>332</v>
      </c>
      <c r="T332" s="6">
        <v>55.06462</v>
      </c>
    </row>
    <row r="333">
      <c r="S333" s="18" t="s">
        <v>324</v>
      </c>
      <c r="T333" s="12">
        <v>58.19437</v>
      </c>
    </row>
    <row r="334">
      <c r="S334" s="17" t="s">
        <v>326</v>
      </c>
      <c r="T334" s="6">
        <v>59.25013</v>
      </c>
    </row>
    <row r="335">
      <c r="S335" s="18" t="s">
        <v>328</v>
      </c>
      <c r="T335" s="12">
        <v>59.24162</v>
      </c>
    </row>
    <row r="336">
      <c r="S336" s="7">
        <v>44938.0</v>
      </c>
      <c r="T336" s="6">
        <v>59.804</v>
      </c>
    </row>
    <row r="337">
      <c r="S337" s="13">
        <v>44969.0</v>
      </c>
      <c r="T337" s="12">
        <v>63.83286</v>
      </c>
    </row>
    <row r="338">
      <c r="S338" s="7">
        <v>44997.0</v>
      </c>
      <c r="T338" s="6">
        <v>63.03997</v>
      </c>
    </row>
    <row r="339">
      <c r="S339" s="13">
        <v>45028.0</v>
      </c>
      <c r="T339" s="12">
        <v>61.52662</v>
      </c>
    </row>
    <row r="340">
      <c r="S340" s="7">
        <v>45058.0</v>
      </c>
      <c r="T340" s="6">
        <v>60.99483</v>
      </c>
    </row>
    <row r="341">
      <c r="S341" s="13">
        <v>45089.0</v>
      </c>
      <c r="T341" s="12">
        <v>61.90296</v>
      </c>
    </row>
    <row r="342">
      <c r="S342" s="7">
        <v>45119.0</v>
      </c>
      <c r="T342" s="6">
        <v>67.83783</v>
      </c>
    </row>
    <row r="343">
      <c r="S343" s="13">
        <v>45150.0</v>
      </c>
      <c r="T343" s="12">
        <v>75.00243</v>
      </c>
    </row>
    <row r="344">
      <c r="S344" s="7">
        <v>45181.0</v>
      </c>
      <c r="T344" s="6">
        <v>72.25761</v>
      </c>
    </row>
    <row r="345">
      <c r="S345" s="22">
        <v>45211.0</v>
      </c>
      <c r="T345" s="12">
        <v>74.70589</v>
      </c>
    </row>
    <row r="346">
      <c r="S346" s="21">
        <v>45242.0</v>
      </c>
      <c r="T346" s="6">
        <v>70.36717</v>
      </c>
    </row>
    <row r="347">
      <c r="S347" s="22">
        <v>45272.0</v>
      </c>
      <c r="T347" s="12">
        <v>68.54068</v>
      </c>
    </row>
    <row r="348">
      <c r="S348" s="17" t="s">
        <v>338</v>
      </c>
      <c r="T348" s="6">
        <v>70.76778</v>
      </c>
    </row>
    <row r="349">
      <c r="S349" s="18" t="s">
        <v>339</v>
      </c>
      <c r="T349" s="12">
        <v>75.62033</v>
      </c>
    </row>
    <row r="350">
      <c r="S350" s="17" t="s">
        <v>340</v>
      </c>
      <c r="T350" s="6">
        <v>72.36899</v>
      </c>
    </row>
    <row r="351">
      <c r="S351" s="18" t="s">
        <v>367</v>
      </c>
      <c r="T351" s="12">
        <v>73.4735</v>
      </c>
    </row>
    <row r="352">
      <c r="S352" s="17" t="s">
        <v>368</v>
      </c>
      <c r="T352" s="6">
        <v>71.00052</v>
      </c>
    </row>
    <row r="353">
      <c r="S353" s="18" t="s">
        <v>341</v>
      </c>
      <c r="T353" s="12">
        <v>74.34716</v>
      </c>
    </row>
    <row r="354">
      <c r="S354" s="17" t="s">
        <v>342</v>
      </c>
      <c r="T354" s="6">
        <v>72.98977</v>
      </c>
    </row>
    <row r="355">
      <c r="S355" s="18" t="s">
        <v>344</v>
      </c>
      <c r="T355" s="12">
        <v>82.19123</v>
      </c>
    </row>
    <row r="356">
      <c r="S356" s="17" t="s">
        <v>346</v>
      </c>
      <c r="T356" s="6">
        <v>93.85481</v>
      </c>
    </row>
    <row r="357">
      <c r="S357" s="18" t="s">
        <v>347</v>
      </c>
      <c r="T357" s="12">
        <v>98.00369</v>
      </c>
    </row>
    <row r="358">
      <c r="S358" s="17" t="s">
        <v>369</v>
      </c>
      <c r="T358" s="6">
        <v>107.5942</v>
      </c>
    </row>
    <row r="359">
      <c r="S359" s="18" t="s">
        <v>370</v>
      </c>
      <c r="T359" s="12">
        <v>112.4852</v>
      </c>
    </row>
    <row r="360">
      <c r="S360" s="17" t="s">
        <v>371</v>
      </c>
      <c r="T360" s="6">
        <v>121.1465</v>
      </c>
    </row>
    <row r="361">
      <c r="S361" s="18" t="s">
        <v>348</v>
      </c>
      <c r="T361" s="12">
        <v>112.6767</v>
      </c>
    </row>
    <row r="362">
      <c r="S362" s="17" t="s">
        <v>349</v>
      </c>
      <c r="T362" s="6">
        <v>107.0238</v>
      </c>
    </row>
    <row r="363">
      <c r="S363" s="18" t="s">
        <v>350</v>
      </c>
      <c r="T363" s="12">
        <v>102.1046</v>
      </c>
    </row>
    <row r="364">
      <c r="S364" s="17" t="s">
        <v>351</v>
      </c>
      <c r="T364" s="6">
        <v>106.3115</v>
      </c>
    </row>
    <row r="365">
      <c r="S365" s="18" t="s">
        <v>372</v>
      </c>
      <c r="T365" s="12">
        <v>101.8451</v>
      </c>
    </row>
    <row r="366">
      <c r="S366" s="28" t="s">
        <v>373</v>
      </c>
      <c r="T366" s="29">
        <v>101.5058</v>
      </c>
    </row>
  </sheetData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14"/>
    <col customWidth="1" min="2" max="2" width="18.14"/>
    <col customWidth="1" min="3" max="3" width="17.57"/>
    <col customWidth="1" min="4" max="4" width="20.14"/>
    <col customWidth="1" min="5" max="5" width="20.29"/>
    <col customWidth="1" min="6" max="6" width="19.86"/>
    <col customWidth="1" min="7" max="7" width="18.0"/>
    <col customWidth="1" min="8" max="8" width="18.29"/>
    <col customWidth="1" min="9" max="9" width="19.0"/>
    <col customWidth="1" min="10" max="26" width="8.71"/>
  </cols>
  <sheetData>
    <row r="1" ht="14.25" customHeight="1">
      <c r="A1" s="30" t="s">
        <v>0</v>
      </c>
      <c r="B1" s="31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3" t="s">
        <v>8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4.25" customHeight="1">
      <c r="A2" s="35" t="s">
        <v>374</v>
      </c>
      <c r="B2" s="36">
        <v>-0.005060594228023523</v>
      </c>
      <c r="C2" s="36">
        <v>0.0019337640928517865</v>
      </c>
      <c r="D2" s="36">
        <v>-0.001369159678247398</v>
      </c>
      <c r="E2" s="36">
        <v>0.011428628790407434</v>
      </c>
      <c r="F2" s="36">
        <v>-0.003983653284796968</v>
      </c>
      <c r="G2" s="36">
        <v>0.007566962221697066</v>
      </c>
      <c r="H2" s="36">
        <v>-0.004598367415936957</v>
      </c>
      <c r="I2" s="37">
        <v>0.008085444616478279</v>
      </c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4.25" customHeight="1">
      <c r="A3" s="39" t="s">
        <v>375</v>
      </c>
      <c r="B3" s="40">
        <v>-0.003778622265737043</v>
      </c>
      <c r="C3" s="40">
        <v>-0.029394345696211247</v>
      </c>
      <c r="D3" s="40">
        <v>0.004627249357326556</v>
      </c>
      <c r="E3" s="40">
        <v>-0.03228402398185072</v>
      </c>
      <c r="F3" s="40">
        <v>0.014215151925043962</v>
      </c>
      <c r="G3" s="40">
        <v>-0.016188509614976063</v>
      </c>
      <c r="H3" s="40">
        <v>0.002140806453215194</v>
      </c>
      <c r="I3" s="41">
        <v>0.02326801194725711</v>
      </c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4.25" customHeight="1">
      <c r="A4" s="35" t="s">
        <v>376</v>
      </c>
      <c r="B4" s="36">
        <v>-0.0016048712142764027</v>
      </c>
      <c r="C4" s="36">
        <v>0.0018354464595302952</v>
      </c>
      <c r="D4" s="36">
        <v>-0.002900034118048525</v>
      </c>
      <c r="E4" s="36">
        <v>-0.010008144971954173</v>
      </c>
      <c r="F4" s="36">
        <v>0.012730169909936962</v>
      </c>
      <c r="G4" s="36">
        <v>-0.010347574867036271</v>
      </c>
      <c r="H4" s="36">
        <v>0.006183534789729306</v>
      </c>
      <c r="I4" s="37">
        <v>-0.014470223363605244</v>
      </c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4.25" customHeight="1">
      <c r="A5" s="39" t="s">
        <v>377</v>
      </c>
      <c r="B5" s="40">
        <v>-0.0020454145009904732</v>
      </c>
      <c r="C5" s="40">
        <v>-0.021526739733736523</v>
      </c>
      <c r="D5" s="40">
        <v>0.00213857998289136</v>
      </c>
      <c r="E5" s="40">
        <v>-0.02527416459976672</v>
      </c>
      <c r="F5" s="40">
        <v>-0.019511103460147953</v>
      </c>
      <c r="G5" s="40">
        <v>-0.027596940143441155</v>
      </c>
      <c r="H5" s="40">
        <v>-0.00818489661035082</v>
      </c>
      <c r="I5" s="41">
        <v>0.027092971700936646</v>
      </c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4.25" customHeight="1">
      <c r="A6" s="35" t="s">
        <v>378</v>
      </c>
      <c r="B6" s="36">
        <v>0.02972197816233864</v>
      </c>
      <c r="C6" s="36">
        <v>0.019347865711733254</v>
      </c>
      <c r="D6" s="36">
        <v>0.0058045241143832305</v>
      </c>
      <c r="E6" s="36">
        <v>0.009507015121415111</v>
      </c>
      <c r="F6" s="36">
        <v>0.002071752878507407</v>
      </c>
      <c r="G6" s="36">
        <v>0.035254566851846615</v>
      </c>
      <c r="H6" s="36">
        <v>0.0032392011452620608</v>
      </c>
      <c r="I6" s="37">
        <v>-0.01335932039533755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4.25" customHeight="1">
      <c r="A7" s="39" t="s">
        <v>379</v>
      </c>
      <c r="B7" s="40">
        <v>0.016493471195771735</v>
      </c>
      <c r="C7" s="40">
        <v>-0.028624017440768625</v>
      </c>
      <c r="D7" s="40">
        <v>0.004837477722142108</v>
      </c>
      <c r="E7" s="40">
        <v>0.01926399045442384</v>
      </c>
      <c r="F7" s="40">
        <v>4.310148472349888E-4</v>
      </c>
      <c r="G7" s="40">
        <v>-0.011237704588298767</v>
      </c>
      <c r="H7" s="40">
        <v>0.004126925228535528</v>
      </c>
      <c r="I7" s="41">
        <v>-0.006554491057656149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4.25" customHeight="1">
      <c r="A8" s="35" t="s">
        <v>380</v>
      </c>
      <c r="B8" s="36">
        <v>-0.001398637999091574</v>
      </c>
      <c r="C8" s="36">
        <v>0.0022061415575248275</v>
      </c>
      <c r="D8" s="36">
        <v>-0.0027871621621621237</v>
      </c>
      <c r="E8" s="36">
        <v>-0.019739152590225784</v>
      </c>
      <c r="F8" s="36">
        <v>-0.019635126236444648</v>
      </c>
      <c r="G8" s="36">
        <v>0.01360449019374706</v>
      </c>
      <c r="H8" s="36">
        <v>-0.016775347730492787</v>
      </c>
      <c r="I8" s="37">
        <v>0.00920216413191227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4.25" customHeight="1">
      <c r="A9" s="39" t="s">
        <v>381</v>
      </c>
      <c r="B9" s="40">
        <v>-0.0028014787022103407</v>
      </c>
      <c r="C9" s="40">
        <v>-0.002673073132500574</v>
      </c>
      <c r="D9" s="40">
        <v>-0.026594393156602093</v>
      </c>
      <c r="E9" s="40">
        <v>-0.006855341493827032</v>
      </c>
      <c r="F9" s="40">
        <v>-0.02275088181885579</v>
      </c>
      <c r="G9" s="40">
        <v>-0.015630557996941165</v>
      </c>
      <c r="H9" s="40">
        <v>0.02340260824383841</v>
      </c>
      <c r="I9" s="41">
        <v>-0.006193522222495141</v>
      </c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4.25" customHeight="1">
      <c r="A10" s="35" t="s">
        <v>382</v>
      </c>
      <c r="B10" s="36">
        <v>0.007023515408286813</v>
      </c>
      <c r="C10" s="36">
        <v>0.023490504019683018</v>
      </c>
      <c r="D10" s="36">
        <v>0.0</v>
      </c>
      <c r="E10" s="36">
        <v>0.012942379972644047</v>
      </c>
      <c r="F10" s="36">
        <v>0.005033406758127816</v>
      </c>
      <c r="G10" s="36">
        <v>0.01380761021481941</v>
      </c>
      <c r="H10" s="36">
        <v>-0.009057945230952767</v>
      </c>
      <c r="I10" s="37">
        <v>-0.0065785048038451924</v>
      </c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4.25" customHeight="1">
      <c r="A11" s="39" t="s">
        <v>383</v>
      </c>
      <c r="B11" s="40">
        <v>-0.006974529691532778</v>
      </c>
      <c r="C11" s="40">
        <v>-0.004774920793554579</v>
      </c>
      <c r="D11" s="40">
        <v>-0.009135995823544766</v>
      </c>
      <c r="E11" s="40">
        <v>-0.00809234225780797</v>
      </c>
      <c r="F11" s="40">
        <v>-0.012923825728880683</v>
      </c>
      <c r="G11" s="40">
        <v>0.010725054159235171</v>
      </c>
      <c r="H11" s="40">
        <v>0.027001941777747306</v>
      </c>
      <c r="I11" s="41">
        <v>-0.011588291840888637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4.25" customHeight="1">
      <c r="A12" s="35" t="s">
        <v>384</v>
      </c>
      <c r="B12" s="36">
        <v>0.004494958453912534</v>
      </c>
      <c r="C12" s="36">
        <v>-0.010679675512655565</v>
      </c>
      <c r="D12" s="36">
        <v>-0.006498068141903639</v>
      </c>
      <c r="E12" s="36">
        <v>-0.008587796335732853</v>
      </c>
      <c r="F12" s="36">
        <v>-0.030262966354826743</v>
      </c>
      <c r="G12" s="36">
        <v>-0.0020212554287792374</v>
      </c>
      <c r="H12" s="36">
        <v>0.004750769174335505</v>
      </c>
      <c r="I12" s="37">
        <v>0.010490232425927294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4.25" customHeight="1">
      <c r="A13" s="39" t="s">
        <v>385</v>
      </c>
      <c r="B13" s="40">
        <v>-0.0025172420559145025</v>
      </c>
      <c r="C13" s="40">
        <v>-0.006883523695910141</v>
      </c>
      <c r="D13" s="40">
        <v>-0.04693300335867079</v>
      </c>
      <c r="E13" s="40">
        <v>-0.0012985733445408576</v>
      </c>
      <c r="F13" s="40">
        <v>-1.4061236685758045E-4</v>
      </c>
      <c r="G13" s="40">
        <v>-0.005063372941995035</v>
      </c>
      <c r="H13" s="40">
        <v>0.013912473628318876</v>
      </c>
      <c r="I13" s="41">
        <v>-0.010992073443554358</v>
      </c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14.25" customHeight="1">
      <c r="A14" s="35" t="s">
        <v>386</v>
      </c>
      <c r="B14" s="36">
        <v>-0.03518835018438039</v>
      </c>
      <c r="C14" s="36">
        <v>0.008664169930568243</v>
      </c>
      <c r="D14" s="36">
        <v>-0.017991282574422576</v>
      </c>
      <c r="E14" s="36">
        <v>-0.017346008293946294</v>
      </c>
      <c r="F14" s="36">
        <v>-0.012427890394349796</v>
      </c>
      <c r="G14" s="36">
        <v>1.6998353370885694E-4</v>
      </c>
      <c r="H14" s="36">
        <v>0.03990557923301244</v>
      </c>
      <c r="I14" s="37">
        <v>-0.008644115877017897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4.25" customHeight="1">
      <c r="A15" s="39" t="s">
        <v>387</v>
      </c>
      <c r="B15" s="40">
        <v>0.007555850384056947</v>
      </c>
      <c r="C15" s="40">
        <v>-0.003748289580218522</v>
      </c>
      <c r="D15" s="40">
        <v>0.0028331287184814426</v>
      </c>
      <c r="E15" s="40">
        <v>-0.0035309833842992406</v>
      </c>
      <c r="F15" s="40">
        <v>-0.004211439875609974</v>
      </c>
      <c r="G15" s="40">
        <v>-0.010515770892849089</v>
      </c>
      <c r="H15" s="40">
        <v>-0.009200501640937168</v>
      </c>
      <c r="I15" s="41">
        <v>0.0027581372115478924</v>
      </c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14.25" customHeight="1">
      <c r="A16" s="35" t="s">
        <v>388</v>
      </c>
      <c r="B16" s="36">
        <v>0.002307442352066114</v>
      </c>
      <c r="C16" s="36">
        <v>0.01285483972755299</v>
      </c>
      <c r="D16" s="36">
        <v>-0.01337225727469634</v>
      </c>
      <c r="E16" s="36">
        <v>-0.014171258657919293</v>
      </c>
      <c r="F16" s="36">
        <v>0.004086246962369658</v>
      </c>
      <c r="G16" s="36">
        <v>0.03770988337019913</v>
      </c>
      <c r="H16" s="36">
        <v>0.01448828074746176</v>
      </c>
      <c r="I16" s="37">
        <v>0.027861732959405187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4.25" customHeight="1">
      <c r="A17" s="39" t="s">
        <v>389</v>
      </c>
      <c r="B17" s="40">
        <v>-0.012949629341803682</v>
      </c>
      <c r="C17" s="40">
        <v>-0.008977049084958175</v>
      </c>
      <c r="D17" s="40">
        <v>-0.019948458528204725</v>
      </c>
      <c r="E17" s="40">
        <v>-0.012129370127167728</v>
      </c>
      <c r="F17" s="40">
        <v>0.0027445138592176875</v>
      </c>
      <c r="G17" s="40">
        <v>0.011397607239241768</v>
      </c>
      <c r="H17" s="40">
        <v>-0.0011537998640587929</v>
      </c>
      <c r="I17" s="41">
        <v>-0.008373806515270997</v>
      </c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4.25" customHeight="1">
      <c r="A18" s="35" t="s">
        <v>390</v>
      </c>
      <c r="B18" s="36">
        <v>-0.0010206180860758774</v>
      </c>
      <c r="C18" s="36">
        <v>-0.04404190226196494</v>
      </c>
      <c r="D18" s="36">
        <v>-0.019088430074016272</v>
      </c>
      <c r="E18" s="36">
        <v>-0.015007223076564668</v>
      </c>
      <c r="F18" s="36">
        <v>-0.010286790222031187</v>
      </c>
      <c r="G18" s="36">
        <v>-0.03331720078700216</v>
      </c>
      <c r="H18" s="36">
        <v>-0.01529887952779022</v>
      </c>
      <c r="I18" s="37">
        <v>-0.041263820253950395</v>
      </c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14.25" customHeight="1">
      <c r="A19" s="39" t="s">
        <v>391</v>
      </c>
      <c r="B19" s="40">
        <v>-0.023347160225079905</v>
      </c>
      <c r="C19" s="40">
        <v>-0.04917497420295199</v>
      </c>
      <c r="D19" s="40">
        <v>-0.004169976171564779</v>
      </c>
      <c r="E19" s="40">
        <v>-0.050323225288783226</v>
      </c>
      <c r="F19" s="40">
        <v>0.04663060204771265</v>
      </c>
      <c r="G19" s="40">
        <v>-0.017063625058582027</v>
      </c>
      <c r="H19" s="40">
        <v>-0.0242695451586338</v>
      </c>
      <c r="I19" s="41">
        <v>-0.04185983586839689</v>
      </c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4.25" customHeight="1">
      <c r="A20" s="35" t="s">
        <v>392</v>
      </c>
      <c r="B20" s="36">
        <v>0.11534449824584213</v>
      </c>
      <c r="C20" s="36">
        <v>0.003951847602049172</v>
      </c>
      <c r="D20" s="36">
        <v>-0.02372881355932199</v>
      </c>
      <c r="E20" s="36">
        <v>-0.00826441916816784</v>
      </c>
      <c r="F20" s="36">
        <v>-0.028972926299834917</v>
      </c>
      <c r="G20" s="36">
        <v>0.0134068848473985</v>
      </c>
      <c r="H20" s="36">
        <v>-0.005176505744207457</v>
      </c>
      <c r="I20" s="37">
        <v>9.48107589459082E-5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4.25" customHeight="1">
      <c r="A21" s="39" t="s">
        <v>393</v>
      </c>
      <c r="B21" s="40">
        <v>0.02277279588249285</v>
      </c>
      <c r="C21" s="40">
        <v>0.04039035062951621</v>
      </c>
      <c r="D21" s="40">
        <v>0.02216094771241823</v>
      </c>
      <c r="E21" s="40">
        <v>0.02892162737990817</v>
      </c>
      <c r="F21" s="40">
        <v>-0.010556103629948724</v>
      </c>
      <c r="G21" s="40">
        <v>0.02425342586419535</v>
      </c>
      <c r="H21" s="40">
        <v>-0.009648263689139314</v>
      </c>
      <c r="I21" s="41">
        <v>0.04311568257274906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4.25" customHeight="1">
      <c r="A22" s="35" t="s">
        <v>394</v>
      </c>
      <c r="B22" s="36">
        <v>-0.05959424773681689</v>
      </c>
      <c r="C22" s="36">
        <v>-0.06415538055824847</v>
      </c>
      <c r="D22" s="36">
        <v>0.002497752023179139</v>
      </c>
      <c r="E22" s="36">
        <v>-0.042877703320877585</v>
      </c>
      <c r="F22" s="36">
        <v>0.011759317294248046</v>
      </c>
      <c r="G22" s="36">
        <v>-0.019705230951660706</v>
      </c>
      <c r="H22" s="36">
        <v>0.03549353092923762</v>
      </c>
      <c r="I22" s="37">
        <v>-0.026162681844563773</v>
      </c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4.25" customHeight="1">
      <c r="A23" s="39" t="s">
        <v>395</v>
      </c>
      <c r="B23" s="40">
        <v>-5.568132157888818E-4</v>
      </c>
      <c r="C23" s="40">
        <v>0.0022850462921773975</v>
      </c>
      <c r="D23" s="40">
        <v>0.029998006776958366</v>
      </c>
      <c r="E23" s="40">
        <v>-0.00447980527287344</v>
      </c>
      <c r="F23" s="40">
        <v>0.018511405820375606</v>
      </c>
      <c r="G23" s="40">
        <v>-0.08108101599319918</v>
      </c>
      <c r="H23" s="40">
        <v>-0.002827951063692234</v>
      </c>
      <c r="I23" s="41">
        <v>-0.02229483941307044</v>
      </c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4.25" customHeight="1">
      <c r="A24" s="35" t="s">
        <v>396</v>
      </c>
      <c r="B24" s="36">
        <v>0.022714539986358147</v>
      </c>
      <c r="C24" s="36">
        <v>0.039986097003364834</v>
      </c>
      <c r="D24" s="36">
        <v>-0.009288824383164028</v>
      </c>
      <c r="E24" s="36">
        <v>0.00599998647336143</v>
      </c>
      <c r="F24" s="36">
        <v>-0.007960376842948263</v>
      </c>
      <c r="G24" s="36">
        <v>-0.015441425055887296</v>
      </c>
      <c r="H24" s="36">
        <v>0.006705329376205543</v>
      </c>
      <c r="I24" s="37">
        <v>-0.010972180771625002</v>
      </c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4.25" customHeight="1">
      <c r="A25" s="39" t="s">
        <v>397</v>
      </c>
      <c r="B25" s="40">
        <v>-0.023027727648429735</v>
      </c>
      <c r="C25" s="40">
        <v>-0.006239447860184488</v>
      </c>
      <c r="D25" s="40">
        <v>0.021974802226780072</v>
      </c>
      <c r="E25" s="40">
        <v>-0.0029820497413028534</v>
      </c>
      <c r="F25" s="40">
        <v>0.027643914462048703</v>
      </c>
      <c r="G25" s="40">
        <v>0.059746295564640416</v>
      </c>
      <c r="H25" s="40">
        <v>-0.019771049689288653</v>
      </c>
      <c r="I25" s="41">
        <v>0.025178438399168897</v>
      </c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4.25" customHeight="1">
      <c r="A26" s="35" t="s">
        <v>398</v>
      </c>
      <c r="B26" s="36">
        <v>0.01882843764269455</v>
      </c>
      <c r="C26" s="36">
        <v>3.393899244136765E-4</v>
      </c>
      <c r="D26" s="36">
        <v>0.01481269113149847</v>
      </c>
      <c r="E26" s="36">
        <v>-0.02243272695247688</v>
      </c>
      <c r="F26" s="36">
        <v>-0.006951099068536287</v>
      </c>
      <c r="G26" s="36">
        <v>-0.021493998107554976</v>
      </c>
      <c r="H26" s="36">
        <v>-0.011709696602248219</v>
      </c>
      <c r="I26" s="37">
        <v>-0.021078430679340943</v>
      </c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4.25" customHeight="1">
      <c r="A27" s="39" t="s">
        <v>399</v>
      </c>
      <c r="B27" s="40">
        <v>-0.01396301009081439</v>
      </c>
      <c r="C27" s="40">
        <v>0.0030534730017522113</v>
      </c>
      <c r="D27" s="40">
        <v>0.0</v>
      </c>
      <c r="E27" s="40">
        <v>0.011728604796435189</v>
      </c>
      <c r="F27" s="40">
        <v>0.014897933718151889</v>
      </c>
      <c r="G27" s="40">
        <v>0.03582987711635983</v>
      </c>
      <c r="H27" s="40">
        <v>-8.425375167755125E-4</v>
      </c>
      <c r="I27" s="41">
        <v>0.03700864961178596</v>
      </c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4.25" customHeight="1">
      <c r="A28" s="35" t="s">
        <v>400</v>
      </c>
      <c r="B28" s="36">
        <v>-0.020685928588488597</v>
      </c>
      <c r="C28" s="36">
        <v>-0.008963321785310863</v>
      </c>
      <c r="D28" s="36">
        <v>0.01864582352387226</v>
      </c>
      <c r="E28" s="36">
        <v>-0.09929421691319604</v>
      </c>
      <c r="F28" s="36">
        <v>-0.02291958291932786</v>
      </c>
      <c r="G28" s="36">
        <v>0.0022597273953801275</v>
      </c>
      <c r="H28" s="36">
        <v>-0.007452311565420024</v>
      </c>
      <c r="I28" s="37">
        <v>-0.01418233935962357</v>
      </c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4.25" customHeight="1">
      <c r="A29" s="39" t="s">
        <v>401</v>
      </c>
      <c r="B29" s="40">
        <v>0.0055289280642612315</v>
      </c>
      <c r="C29" s="40">
        <v>0.003071528194609799</v>
      </c>
      <c r="D29" s="40">
        <v>-0.00961449570121114</v>
      </c>
      <c r="E29" s="40">
        <v>-0.010632348690941085</v>
      </c>
      <c r="F29" s="40">
        <v>0.03110788397600033</v>
      </c>
      <c r="G29" s="40">
        <v>0.014394961604487461</v>
      </c>
      <c r="H29" s="40">
        <v>0.017702077205463202</v>
      </c>
      <c r="I29" s="41">
        <v>0.008368465208744359</v>
      </c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4.25" customHeight="1">
      <c r="A30" s="35" t="s">
        <v>402</v>
      </c>
      <c r="B30" s="36">
        <v>-9.868048537496168E-4</v>
      </c>
      <c r="C30" s="36">
        <v>-0.031303193392965056</v>
      </c>
      <c r="D30" s="36">
        <v>3.7337813871006346E-4</v>
      </c>
      <c r="E30" s="36">
        <v>-0.028846231870180934</v>
      </c>
      <c r="F30" s="36">
        <v>-0.019799841080579757</v>
      </c>
      <c r="G30" s="36">
        <v>-0.016755269232362986</v>
      </c>
      <c r="H30" s="36">
        <v>-0.0022888709252451038</v>
      </c>
      <c r="I30" s="37">
        <v>-0.014360269147943099</v>
      </c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4.25" customHeight="1">
      <c r="A31" s="39" t="s">
        <v>403</v>
      </c>
      <c r="B31" s="40">
        <v>-0.0035281122590565305</v>
      </c>
      <c r="C31" s="40">
        <v>0.02089936095885438</v>
      </c>
      <c r="D31" s="40">
        <v>-0.055425958757114945</v>
      </c>
      <c r="E31" s="40">
        <v>-0.0017472594775816835</v>
      </c>
      <c r="F31" s="40">
        <v>-8.207924243624773E-4</v>
      </c>
      <c r="G31" s="40">
        <v>8.694281783265994E-4</v>
      </c>
      <c r="H31" s="40">
        <v>-0.008419939278528339</v>
      </c>
      <c r="I31" s="41">
        <v>0.001797524047723534</v>
      </c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4.25" customHeight="1">
      <c r="A32" s="35" t="s">
        <v>404</v>
      </c>
      <c r="B32" s="36">
        <v>-0.029599206748055933</v>
      </c>
      <c r="C32" s="36">
        <v>0.01806291075344875</v>
      </c>
      <c r="D32" s="36">
        <v>-0.010273634298132942</v>
      </c>
      <c r="E32" s="36">
        <v>0.012252104584294855</v>
      </c>
      <c r="F32" s="36">
        <v>-0.012960713586874386</v>
      </c>
      <c r="G32" s="36">
        <v>0.018242131521681502</v>
      </c>
      <c r="H32" s="36">
        <v>0.0010340552016984692</v>
      </c>
      <c r="I32" s="37">
        <v>0.012087896714892342</v>
      </c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4.25" customHeight="1">
      <c r="A33" s="39" t="s">
        <v>405</v>
      </c>
      <c r="B33" s="40">
        <v>-0.004962142885972713</v>
      </c>
      <c r="C33" s="40">
        <v>-0.0032104938563420177</v>
      </c>
      <c r="D33" s="40">
        <v>0.01786605449645671</v>
      </c>
      <c r="E33" s="40">
        <v>0.053602272182281155</v>
      </c>
      <c r="F33" s="40">
        <v>-0.00291288646008084</v>
      </c>
      <c r="G33" s="40">
        <v>0.00887200043089883</v>
      </c>
      <c r="H33" s="40">
        <v>-0.008863417893027699</v>
      </c>
      <c r="I33" s="41">
        <v>0.026686779208759767</v>
      </c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4.25" customHeight="1">
      <c r="A34" s="35" t="s">
        <v>406</v>
      </c>
      <c r="B34" s="36">
        <v>0.02288063202250544</v>
      </c>
      <c r="C34" s="36">
        <v>-0.004407581351273342</v>
      </c>
      <c r="D34" s="36">
        <v>-0.0016669935281427063</v>
      </c>
      <c r="E34" s="36">
        <v>-5.470166960618833E-4</v>
      </c>
      <c r="F34" s="36">
        <v>-0.009829583661189318</v>
      </c>
      <c r="G34" s="36">
        <v>-0.015051480485912953</v>
      </c>
      <c r="H34" s="36">
        <v>-0.005157254726247037</v>
      </c>
      <c r="I34" s="37">
        <v>-0.014359836476279118</v>
      </c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4.25" customHeight="1">
      <c r="A35" s="39" t="s">
        <v>407</v>
      </c>
      <c r="B35" s="40">
        <v>-0.007743097693953641</v>
      </c>
      <c r="C35" s="40">
        <v>-0.015835284243843166</v>
      </c>
      <c r="D35" s="40">
        <v>0.11226795010313335</v>
      </c>
      <c r="E35" s="40">
        <v>-0.028461894842171133</v>
      </c>
      <c r="F35" s="40">
        <v>-0.011754231428598353</v>
      </c>
      <c r="G35" s="40">
        <v>6.868242352435352E-4</v>
      </c>
      <c r="H35" s="40">
        <v>0.009899231808598507</v>
      </c>
      <c r="I35" s="41">
        <v>0.02166906989800306</v>
      </c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4.25" customHeight="1">
      <c r="A36" s="35" t="s">
        <v>408</v>
      </c>
      <c r="B36" s="36">
        <v>0.015462461845615743</v>
      </c>
      <c r="C36" s="36">
        <v>-0.03477487676665855</v>
      </c>
      <c r="D36" s="36">
        <v>-0.024108089014482675</v>
      </c>
      <c r="E36" s="36">
        <v>-0.024788789898817633</v>
      </c>
      <c r="F36" s="36">
        <v>-1.428051141483588E-4</v>
      </c>
      <c r="G36" s="36">
        <v>-0.014756236410108986</v>
      </c>
      <c r="H36" s="36">
        <v>-0.009993266029983988</v>
      </c>
      <c r="I36" s="37">
        <v>-0.010379202145943074</v>
      </c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4.25" customHeight="1">
      <c r="A37" s="39" t="s">
        <v>409</v>
      </c>
      <c r="B37" s="40">
        <v>-0.0015652993761663132</v>
      </c>
      <c r="C37" s="40">
        <v>-0.017207405866285563</v>
      </c>
      <c r="D37" s="40">
        <v>0.01040629807257262</v>
      </c>
      <c r="E37" s="40">
        <v>-0.02830724268206923</v>
      </c>
      <c r="F37" s="40">
        <v>0.004881948485043173</v>
      </c>
      <c r="G37" s="40">
        <v>-0.015848389498442306</v>
      </c>
      <c r="H37" s="40">
        <v>-0.015278900343264042</v>
      </c>
      <c r="I37" s="41">
        <v>-0.026174040275073928</v>
      </c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4.25" customHeight="1">
      <c r="A38" s="35" t="s">
        <v>410</v>
      </c>
      <c r="B38" s="36">
        <v>-0.0011402369745172466</v>
      </c>
      <c r="C38" s="36">
        <v>-0.001276786517632894</v>
      </c>
      <c r="D38" s="36">
        <v>0.0071646068421995345</v>
      </c>
      <c r="E38" s="36">
        <v>-0.012485198463052856</v>
      </c>
      <c r="F38" s="36">
        <v>-0.012970226761955254</v>
      </c>
      <c r="G38" s="36">
        <v>0.0017696270015526059</v>
      </c>
      <c r="H38" s="36">
        <v>1.6802614029981007E-4</v>
      </c>
      <c r="I38" s="37">
        <v>-0.01760645147670418</v>
      </c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4.25" customHeight="1">
      <c r="A39" s="39" t="s">
        <v>411</v>
      </c>
      <c r="B39" s="40">
        <v>0.013413223624916076</v>
      </c>
      <c r="C39" s="40">
        <v>-0.009861140631916348</v>
      </c>
      <c r="D39" s="40">
        <v>0.004268184243286664</v>
      </c>
      <c r="E39" s="40">
        <v>-0.008428699629697355</v>
      </c>
      <c r="F39" s="40">
        <v>0.011373048156663353</v>
      </c>
      <c r="G39" s="40">
        <v>-3.533001907533922E-4</v>
      </c>
      <c r="H39" s="40">
        <v>-0.004956520928671992</v>
      </c>
      <c r="I39" s="41">
        <v>0.051858969439285224</v>
      </c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4.25" customHeight="1">
      <c r="A40" s="35" t="s">
        <v>412</v>
      </c>
      <c r="B40" s="36">
        <v>-0.002252859095231318</v>
      </c>
      <c r="C40" s="36">
        <v>0.018443410718365208</v>
      </c>
      <c r="D40" s="36">
        <v>-0.0012395962457943074</v>
      </c>
      <c r="E40" s="36">
        <v>-0.030965352408487568</v>
      </c>
      <c r="F40" s="36">
        <v>0.01705502654097744</v>
      </c>
      <c r="G40" s="36">
        <v>-0.018377743003119555</v>
      </c>
      <c r="H40" s="36">
        <v>0.001716681715829297</v>
      </c>
      <c r="I40" s="37">
        <v>-0.038336108858975766</v>
      </c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4.25" customHeight="1">
      <c r="A41" s="39" t="s">
        <v>413</v>
      </c>
      <c r="B41" s="40">
        <v>0.02878909757638138</v>
      </c>
      <c r="C41" s="40">
        <v>0.012495337236035308</v>
      </c>
      <c r="D41" s="40">
        <v>1.773049645390474E-4</v>
      </c>
      <c r="E41" s="40">
        <v>-0.012531299355193721</v>
      </c>
      <c r="F41" s="40">
        <v>-0.001579378076428407</v>
      </c>
      <c r="G41" s="40">
        <v>-0.009000678653150344</v>
      </c>
      <c r="H41" s="40">
        <v>-0.03163347148134584</v>
      </c>
      <c r="I41" s="41">
        <v>-0.009141460982782885</v>
      </c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4.25" customHeight="1">
      <c r="A42" s="35" t="s">
        <v>414</v>
      </c>
      <c r="B42" s="36">
        <v>0.0019205551283007069</v>
      </c>
      <c r="C42" s="36">
        <v>0.03308882932581299</v>
      </c>
      <c r="D42" s="36">
        <v>-0.005229569225314741</v>
      </c>
      <c r="E42" s="36">
        <v>0.014593906979139436</v>
      </c>
      <c r="F42" s="36">
        <v>0.0044670836070171615</v>
      </c>
      <c r="G42" s="36">
        <v>0.006357587668410863</v>
      </c>
      <c r="H42" s="36">
        <v>0.028924372920618682</v>
      </c>
      <c r="I42" s="37">
        <v>0.030150362828580454</v>
      </c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4.25" customHeight="1">
      <c r="A43" s="39" t="s">
        <v>415</v>
      </c>
      <c r="B43" s="40">
        <v>-0.006845619421647048</v>
      </c>
      <c r="C43" s="40">
        <v>0.005540420723676637</v>
      </c>
      <c r="D43" s="40">
        <v>0.004722444979060817</v>
      </c>
      <c r="E43" s="40">
        <v>-0.014383988390578315</v>
      </c>
      <c r="F43" s="40">
        <v>-0.0022240771812866702</v>
      </c>
      <c r="G43" s="40">
        <v>-0.001444066679999403</v>
      </c>
      <c r="H43" s="40">
        <v>-0.0051315306657757935</v>
      </c>
      <c r="I43" s="41">
        <v>0.0017542082663446936</v>
      </c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4.25" customHeight="1">
      <c r="A44" s="35" t="s">
        <v>416</v>
      </c>
      <c r="B44" s="36">
        <v>0.014474666110487746</v>
      </c>
      <c r="C44" s="36">
        <v>0.050964079700319416</v>
      </c>
      <c r="D44" s="36">
        <v>-5.321035828307105E-4</v>
      </c>
      <c r="E44" s="36">
        <v>-0.007614195374705637</v>
      </c>
      <c r="F44" s="36">
        <v>0.0013004267465388374</v>
      </c>
      <c r="G44" s="36">
        <v>0.014100011486770985</v>
      </c>
      <c r="H44" s="36">
        <v>0.013036965345754855</v>
      </c>
      <c r="I44" s="37">
        <v>0.007557588148941977</v>
      </c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4.25" customHeight="1">
      <c r="A45" s="39" t="s">
        <v>417</v>
      </c>
      <c r="B45" s="40">
        <v>0.014132460418168112</v>
      </c>
      <c r="C45" s="40">
        <v>0.0014743738328384004</v>
      </c>
      <c r="D45" s="40">
        <v>0.03274179236912164</v>
      </c>
      <c r="E45" s="40">
        <v>-6.39482962299989E-4</v>
      </c>
      <c r="F45" s="40">
        <v>0.006073592018154068</v>
      </c>
      <c r="G45" s="40">
        <v>0.02762894876901728</v>
      </c>
      <c r="H45" s="40">
        <v>-4.4765841823631616E-4</v>
      </c>
      <c r="I45" s="41">
        <v>0.02067318191316033</v>
      </c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4.25" customHeight="1">
      <c r="A46" s="35" t="s">
        <v>418</v>
      </c>
      <c r="B46" s="36">
        <v>0.04944393354178164</v>
      </c>
      <c r="C46" s="36">
        <v>0.019139515713603797</v>
      </c>
      <c r="D46" s="36">
        <v>0.005155082051722657</v>
      </c>
      <c r="E46" s="36">
        <v>-0.025591883859572593</v>
      </c>
      <c r="F46" s="36">
        <v>-0.0017970038130406588</v>
      </c>
      <c r="G46" s="36">
        <v>-0.007458571050555548</v>
      </c>
      <c r="H46" s="36">
        <v>-0.009628151344170577</v>
      </c>
      <c r="I46" s="37">
        <v>0.022943341045634037</v>
      </c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4.25" customHeight="1">
      <c r="A47" s="39" t="s">
        <v>419</v>
      </c>
      <c r="B47" s="40">
        <v>-0.02425954183806399</v>
      </c>
      <c r="C47" s="40">
        <v>-0.0036917742969962797</v>
      </c>
      <c r="D47" s="40">
        <v>-0.009146080861612142</v>
      </c>
      <c r="E47" s="40">
        <v>-0.019697854184446594</v>
      </c>
      <c r="F47" s="40">
        <v>-0.0036014114320769047</v>
      </c>
      <c r="G47" s="40">
        <v>-0.016777619305082744</v>
      </c>
      <c r="H47" s="40">
        <v>-0.00497410652094269</v>
      </c>
      <c r="I47" s="41">
        <v>-0.021552433533731923</v>
      </c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4.25" customHeight="1">
      <c r="A48" s="35" t="s">
        <v>420</v>
      </c>
      <c r="B48" s="36">
        <v>-0.0030095803644438752</v>
      </c>
      <c r="C48" s="36">
        <v>-0.03914923368032149</v>
      </c>
      <c r="D48" s="36">
        <v>-0.001984126984126945</v>
      </c>
      <c r="E48" s="36">
        <v>-0.03215009683946037</v>
      </c>
      <c r="F48" s="36">
        <v>0.0037531205721610117</v>
      </c>
      <c r="G48" s="36">
        <v>-0.00710960094789861</v>
      </c>
      <c r="H48" s="36">
        <v>0.0052260905118321314</v>
      </c>
      <c r="I48" s="37">
        <v>-0.023997382537124332</v>
      </c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4.25" customHeight="1">
      <c r="A49" s="39" t="s">
        <v>421</v>
      </c>
      <c r="B49" s="40">
        <v>-0.027694052001647342</v>
      </c>
      <c r="C49" s="40">
        <v>-0.03236096287753911</v>
      </c>
      <c r="D49" s="40">
        <v>-0.026363557783732387</v>
      </c>
      <c r="E49" s="40">
        <v>-0.032525914356533674</v>
      </c>
      <c r="F49" s="40">
        <v>-0.012186343788773667</v>
      </c>
      <c r="G49" s="40">
        <v>-0.010741310877454877</v>
      </c>
      <c r="H49" s="40">
        <v>-0.027576872339029966</v>
      </c>
      <c r="I49" s="41">
        <v>-0.025779620456358312</v>
      </c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4.25" customHeight="1">
      <c r="A50" s="35" t="s">
        <v>422</v>
      </c>
      <c r="B50" s="36">
        <v>0.030507602675649902</v>
      </c>
      <c r="C50" s="36">
        <v>-0.007797613606800546</v>
      </c>
      <c r="D50" s="36">
        <v>-0.04048295454545466</v>
      </c>
      <c r="E50" s="36">
        <v>-0.01716734296437564</v>
      </c>
      <c r="F50" s="36">
        <v>5.604575904669728E-4</v>
      </c>
      <c r="G50" s="36">
        <v>-0.008324051625705623</v>
      </c>
      <c r="H50" s="36">
        <v>-0.015225498103521933</v>
      </c>
      <c r="I50" s="37">
        <v>0.00461439272436584</v>
      </c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4.25" customHeight="1">
      <c r="A51" s="39" t="s">
        <v>423</v>
      </c>
      <c r="B51" s="40">
        <v>-0.0052396535488863</v>
      </c>
      <c r="C51" s="40">
        <v>-0.017988069369818914</v>
      </c>
      <c r="D51" s="40">
        <v>-0.02470392301998524</v>
      </c>
      <c r="E51" s="40">
        <v>0.01018913039100681</v>
      </c>
      <c r="F51" s="40">
        <v>0.0</v>
      </c>
      <c r="G51" s="40">
        <v>0.002372300685674118</v>
      </c>
      <c r="H51" s="40">
        <v>0.020417793363996167</v>
      </c>
      <c r="I51" s="41">
        <v>-0.009280175613749574</v>
      </c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4.25" customHeight="1">
      <c r="A52" s="35" t="s">
        <v>424</v>
      </c>
      <c r="B52" s="36">
        <v>-0.013826603773837595</v>
      </c>
      <c r="C52" s="36">
        <v>0.0017784322222673136</v>
      </c>
      <c r="D52" s="36">
        <v>0.029693577459444252</v>
      </c>
      <c r="E52" s="36">
        <v>-0.007204521164831367</v>
      </c>
      <c r="F52" s="36">
        <v>0.004016409469733993</v>
      </c>
      <c r="G52" s="36">
        <v>-0.013836011597985979</v>
      </c>
      <c r="H52" s="36">
        <v>0.0018506942990820445</v>
      </c>
      <c r="I52" s="37">
        <v>-0.009650875598952113</v>
      </c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4.25" customHeight="1">
      <c r="A53" s="39" t="s">
        <v>425</v>
      </c>
      <c r="B53" s="40">
        <v>0.006542645585744057</v>
      </c>
      <c r="C53" s="40">
        <v>3.550550031952111E-4</v>
      </c>
      <c r="D53" s="40">
        <v>-0.01409618573797695</v>
      </c>
      <c r="E53" s="40">
        <v>-0.02685055763099112</v>
      </c>
      <c r="F53" s="40">
        <v>-0.016279850862115277</v>
      </c>
      <c r="G53" s="40">
        <v>0.021044823032939076</v>
      </c>
      <c r="H53" s="40">
        <v>-0.020087800824693657</v>
      </c>
      <c r="I53" s="41">
        <v>0.007165269670853774</v>
      </c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4.25" customHeight="1">
      <c r="A54" s="35" t="s">
        <v>426</v>
      </c>
      <c r="B54" s="36">
        <v>-0.04550271173199073</v>
      </c>
      <c r="C54" s="36">
        <v>-0.013309742146840959</v>
      </c>
      <c r="D54" s="36">
        <v>0.016914307074105354</v>
      </c>
      <c r="E54" s="36">
        <v>0.003728514162041832</v>
      </c>
      <c r="F54" s="36">
        <v>-0.006998818865632799</v>
      </c>
      <c r="G54" s="36">
        <v>-0.01283657813502854</v>
      </c>
      <c r="H54" s="36">
        <v>-0.01519805407657479</v>
      </c>
      <c r="I54" s="37">
        <v>-0.006734894700956891</v>
      </c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4.25" customHeight="1">
      <c r="A55" s="39" t="s">
        <v>427</v>
      </c>
      <c r="B55" s="40">
        <v>0.029325778421924853</v>
      </c>
      <c r="C55" s="40">
        <v>0.02158281118713239</v>
      </c>
      <c r="D55" s="40">
        <v>0.017643815475096532</v>
      </c>
      <c r="E55" s="40">
        <v>0.02080248375139025</v>
      </c>
      <c r="F55" s="40">
        <v>0.00423871241766493</v>
      </c>
      <c r="G55" s="40">
        <v>-0.019597010911225964</v>
      </c>
      <c r="H55" s="40">
        <v>-0.03947826848686717</v>
      </c>
      <c r="I55" s="41">
        <v>0.021774435781909098</v>
      </c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4.25" customHeight="1">
      <c r="A56" s="35" t="s">
        <v>428</v>
      </c>
      <c r="B56" s="36">
        <v>0.002700480842099849</v>
      </c>
      <c r="C56" s="36">
        <v>0.0029930888805084627</v>
      </c>
      <c r="D56" s="36">
        <v>-0.0014448257178979016</v>
      </c>
      <c r="E56" s="36">
        <v>-0.003639113647533928</v>
      </c>
      <c r="F56" s="36">
        <v>-0.003462205376872206</v>
      </c>
      <c r="G56" s="36">
        <v>0.016252447892748066</v>
      </c>
      <c r="H56" s="36">
        <v>0.06787901367886835</v>
      </c>
      <c r="I56" s="37">
        <v>0.0014955274638879903</v>
      </c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4.25" customHeight="1">
      <c r="A57" s="39" t="s">
        <v>429</v>
      </c>
      <c r="B57" s="40">
        <v>0.061002048590563594</v>
      </c>
      <c r="C57" s="40">
        <v>-0.014920222860543574</v>
      </c>
      <c r="D57" s="40">
        <v>0.0</v>
      </c>
      <c r="E57" s="40">
        <v>0.02045298986123355</v>
      </c>
      <c r="F57" s="40">
        <v>-0.009516128721809066</v>
      </c>
      <c r="G57" s="40">
        <v>-0.014705744708810852</v>
      </c>
      <c r="H57" s="40">
        <v>0.0020993932794667563</v>
      </c>
      <c r="I57" s="41">
        <v>-0.018852012801496443</v>
      </c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4.25" customHeight="1">
      <c r="A58" s="35" t="s">
        <v>430</v>
      </c>
      <c r="B58" s="36">
        <v>0.008757415386838982</v>
      </c>
      <c r="C58" s="36">
        <v>-0.024233894191936774</v>
      </c>
      <c r="D58" s="36">
        <v>-0.0051546391752577735</v>
      </c>
      <c r="E58" s="36">
        <v>-0.0300645743573373</v>
      </c>
      <c r="F58" s="36">
        <v>-0.0050447439248341</v>
      </c>
      <c r="G58" s="36">
        <v>-0.01231362934782537</v>
      </c>
      <c r="H58" s="36">
        <v>-0.0011640744542795423</v>
      </c>
      <c r="I58" s="37">
        <v>-0.020831389071714695</v>
      </c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4.25" customHeight="1">
      <c r="A59" s="39" t="s">
        <v>431</v>
      </c>
      <c r="B59" s="40">
        <v>-0.04340720014655327</v>
      </c>
      <c r="C59" s="40">
        <v>0.012417783203105898</v>
      </c>
      <c r="D59" s="40">
        <v>-0.015453140623579676</v>
      </c>
      <c r="E59" s="40">
        <v>-0.04132832420616637</v>
      </c>
      <c r="F59" s="40">
        <v>-0.012794946865130682</v>
      </c>
      <c r="G59" s="40">
        <v>-0.01454461796044489</v>
      </c>
      <c r="H59" s="40">
        <v>-0.0010485971195817135</v>
      </c>
      <c r="I59" s="41">
        <v>-0.029726082821676506</v>
      </c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4.25" customHeight="1">
      <c r="A60" s="35" t="s">
        <v>432</v>
      </c>
      <c r="B60" s="36">
        <v>-0.009075323230324017</v>
      </c>
      <c r="C60" s="36">
        <v>-0.007395378678019141</v>
      </c>
      <c r="D60" s="36">
        <v>-0.04440956513710637</v>
      </c>
      <c r="E60" s="36">
        <v>-0.015396424198821129</v>
      </c>
      <c r="F60" s="36">
        <v>0.0024453554074801895</v>
      </c>
      <c r="G60" s="36">
        <v>-0.03488611777602711</v>
      </c>
      <c r="H60" s="36">
        <v>0.017030049116928927</v>
      </c>
      <c r="I60" s="37">
        <v>-0.017821542546160044</v>
      </c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4.25" customHeight="1">
      <c r="A61" s="39" t="s">
        <v>433</v>
      </c>
      <c r="B61" s="40">
        <v>-6.637175904595415E-4</v>
      </c>
      <c r="C61" s="40">
        <v>0.021442923685770426</v>
      </c>
      <c r="D61" s="40">
        <v>0.018357487922705314</v>
      </c>
      <c r="E61" s="40">
        <v>0.048475340813947554</v>
      </c>
      <c r="F61" s="40">
        <v>0.008587206227155385</v>
      </c>
      <c r="G61" s="40">
        <v>0.014895970907855343</v>
      </c>
      <c r="H61" s="40">
        <v>0.006078919303235045</v>
      </c>
      <c r="I61" s="41">
        <v>0.005402856151800047</v>
      </c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4.25" customHeight="1">
      <c r="A62" s="35" t="s">
        <v>434</v>
      </c>
      <c r="B62" s="36">
        <v>0.006641313947866748</v>
      </c>
      <c r="C62" s="36">
        <v>0.012097452109146714</v>
      </c>
      <c r="D62" s="36">
        <v>-0.016508538899430825</v>
      </c>
      <c r="E62" s="36">
        <v>0.020879893273650852</v>
      </c>
      <c r="F62" s="36">
        <v>0.02002700402125093</v>
      </c>
      <c r="G62" s="36">
        <v>0.022113456916583334</v>
      </c>
      <c r="H62" s="36">
        <v>-0.01801202746410896</v>
      </c>
      <c r="I62" s="37">
        <v>0.03285001294044587</v>
      </c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4.25" customHeight="1">
      <c r="A63" s="39" t="s">
        <v>435</v>
      </c>
      <c r="B63" s="40">
        <v>-0.007916782822947799</v>
      </c>
      <c r="C63" s="40">
        <v>0.009667806749727207</v>
      </c>
      <c r="D63" s="40">
        <v>0.016978583831757803</v>
      </c>
      <c r="E63" s="40">
        <v>0.050401754088651864</v>
      </c>
      <c r="F63" s="40">
        <v>0.005074150703235048</v>
      </c>
      <c r="G63" s="40">
        <v>0.021252103763299092</v>
      </c>
      <c r="H63" s="40">
        <v>-0.020199739428311908</v>
      </c>
      <c r="I63" s="41">
        <v>0.03484817830829664</v>
      </c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4.25" customHeight="1">
      <c r="A64" s="35" t="s">
        <v>436</v>
      </c>
      <c r="B64" s="36">
        <v>0.065433982246986</v>
      </c>
      <c r="C64" s="36">
        <v>-0.010271622729746145</v>
      </c>
      <c r="D64" s="36">
        <v>0.05018023145513172</v>
      </c>
      <c r="E64" s="36">
        <v>-0.012517286343079874</v>
      </c>
      <c r="F64" s="36">
        <v>-0.003491027639051698</v>
      </c>
      <c r="G64" s="36">
        <v>0.002812193579722099</v>
      </c>
      <c r="H64" s="36">
        <v>0.015284490726477301</v>
      </c>
      <c r="I64" s="37">
        <v>0.0032251981306598587</v>
      </c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4.25" customHeight="1">
      <c r="A65" s="39" t="s">
        <v>437</v>
      </c>
      <c r="B65" s="40">
        <v>-0.027462167365240285</v>
      </c>
      <c r="C65" s="40">
        <v>0.0010554221538350735</v>
      </c>
      <c r="D65" s="40">
        <v>0.026646192755848615</v>
      </c>
      <c r="E65" s="40">
        <v>-0.014084618847432851</v>
      </c>
      <c r="F65" s="40">
        <v>-0.003124967079147139</v>
      </c>
      <c r="G65" s="40">
        <v>-0.005421660827691414</v>
      </c>
      <c r="H65" s="40">
        <v>0.02649066107213835</v>
      </c>
      <c r="I65" s="41">
        <v>0.001702111938270095</v>
      </c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4.25" customHeight="1">
      <c r="A66" s="35" t="s">
        <v>438</v>
      </c>
      <c r="B66" s="36">
        <v>-0.008342925452917656</v>
      </c>
      <c r="C66" s="36">
        <v>-0.004392862068221403</v>
      </c>
      <c r="D66" s="36">
        <v>-0.004047158191096172</v>
      </c>
      <c r="E66" s="36">
        <v>-0.001428495095495406</v>
      </c>
      <c r="F66" s="36">
        <v>0.04707140304426527</v>
      </c>
      <c r="G66" s="36">
        <v>0.0028195942081361202</v>
      </c>
      <c r="H66" s="36">
        <v>-0.017280356448147485</v>
      </c>
      <c r="I66" s="37">
        <v>0.00925036142615298</v>
      </c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4.25" customHeight="1">
      <c r="A67" s="39" t="s">
        <v>439</v>
      </c>
      <c r="B67" s="40">
        <v>0.018638403961144478</v>
      </c>
      <c r="C67" s="40">
        <v>0.016237217881236905</v>
      </c>
      <c r="D67" s="40">
        <v>0.043992932862190776</v>
      </c>
      <c r="E67" s="40">
        <v>-0.010014210095075445</v>
      </c>
      <c r="F67" s="40">
        <v>0.002403879237181331</v>
      </c>
      <c r="G67" s="40">
        <v>-0.0035614441696193346</v>
      </c>
      <c r="H67" s="40">
        <v>-0.015270796427805666</v>
      </c>
      <c r="I67" s="41">
        <v>-0.0035538269549913646</v>
      </c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4.25" customHeight="1">
      <c r="A68" s="35" t="s">
        <v>440</v>
      </c>
      <c r="B68" s="36">
        <v>-0.028462432292133716</v>
      </c>
      <c r="C68" s="36">
        <v>-0.006252063127051572</v>
      </c>
      <c r="D68" s="36">
        <v>0.015315620240311505</v>
      </c>
      <c r="E68" s="36">
        <v>0.04985533618307284</v>
      </c>
      <c r="F68" s="36">
        <v>0.006200315782247442</v>
      </c>
      <c r="G68" s="36">
        <v>0.015048767984846726</v>
      </c>
      <c r="H68" s="36">
        <v>0.004346676403065499</v>
      </c>
      <c r="I68" s="37">
        <v>0.02562404207823127</v>
      </c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4.25" customHeight="1">
      <c r="A69" s="39" t="s">
        <v>441</v>
      </c>
      <c r="B69" s="40">
        <v>0.012293994147819428</v>
      </c>
      <c r="C69" s="40">
        <v>0.018000640840579764</v>
      </c>
      <c r="D69" s="40">
        <v>0.002416868072339248</v>
      </c>
      <c r="E69" s="40">
        <v>-0.015829318748143424</v>
      </c>
      <c r="F69" s="40">
        <v>0.001978533592771352</v>
      </c>
      <c r="G69" s="40">
        <v>-0.02483323538636959</v>
      </c>
      <c r="H69" s="40">
        <v>0.0016378531689331462</v>
      </c>
      <c r="I69" s="41">
        <v>-8.236198130076316E-4</v>
      </c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4.25" customHeight="1">
      <c r="A70" s="35" t="s">
        <v>442</v>
      </c>
      <c r="B70" s="36">
        <v>-0.010465055484603927</v>
      </c>
      <c r="C70" s="36">
        <v>0.021287633740876614</v>
      </c>
      <c r="D70" s="36">
        <v>-0.008895909544396447</v>
      </c>
      <c r="E70" s="36">
        <v>0.0</v>
      </c>
      <c r="F70" s="36">
        <v>-0.004488530823242274</v>
      </c>
      <c r="G70" s="36">
        <v>-0.017293698714971426</v>
      </c>
      <c r="H70" s="36">
        <v>-0.057807116400117625</v>
      </c>
      <c r="I70" s="37">
        <v>-0.0020151272186701512</v>
      </c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4.25" customHeight="1">
      <c r="A71" s="39" t="s">
        <v>443</v>
      </c>
      <c r="B71" s="40">
        <v>0.008486710905678357</v>
      </c>
      <c r="C71" s="40">
        <v>0.00588314483313196</v>
      </c>
      <c r="D71" s="40">
        <v>-0.0010905125408941822</v>
      </c>
      <c r="E71" s="40">
        <v>0.004895129851004859</v>
      </c>
      <c r="F71" s="40">
        <v>0.0031563203925109324</v>
      </c>
      <c r="G71" s="40">
        <v>0.018564980385360745</v>
      </c>
      <c r="H71" s="40">
        <v>0.010163667036834237</v>
      </c>
      <c r="I71" s="41">
        <v>-0.003946377810752398</v>
      </c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4.25" customHeight="1">
      <c r="A72" s="35" t="s">
        <v>444</v>
      </c>
      <c r="B72" s="36">
        <v>0.012946766243945158</v>
      </c>
      <c r="C72" s="36">
        <v>-0.013870226444009232</v>
      </c>
      <c r="D72" s="36">
        <v>-0.0014276116896204615</v>
      </c>
      <c r="E72" s="36">
        <v>0.07933197727504163</v>
      </c>
      <c r="F72" s="36">
        <v>-0.0013481928488505335</v>
      </c>
      <c r="G72" s="36">
        <v>-0.019935384204899022</v>
      </c>
      <c r="H72" s="36">
        <v>0.018650573453447117</v>
      </c>
      <c r="I72" s="37">
        <v>-0.015663691150877006</v>
      </c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4.25" customHeight="1">
      <c r="A73" s="39" t="s">
        <v>445</v>
      </c>
      <c r="B73" s="40">
        <v>-0.008180119085151236</v>
      </c>
      <c r="C73" s="40">
        <v>0.0054228769114791015</v>
      </c>
      <c r="D73" s="40">
        <v>0.0012614582457320664</v>
      </c>
      <c r="E73" s="40">
        <v>-0.043198003523908186</v>
      </c>
      <c r="F73" s="40">
        <v>-0.015978035662917462</v>
      </c>
      <c r="G73" s="40">
        <v>0.00309962394964538</v>
      </c>
      <c r="H73" s="40">
        <v>-0.01264773565540906</v>
      </c>
      <c r="I73" s="41">
        <v>-0.004586748508965091</v>
      </c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4.25" customHeight="1">
      <c r="A74" s="35" t="s">
        <v>446</v>
      </c>
      <c r="B74" s="36">
        <v>-0.003737133866488382</v>
      </c>
      <c r="C74" s="36">
        <v>-0.004550783577079713</v>
      </c>
      <c r="D74" s="36">
        <v>-7.559213841759312E-4</v>
      </c>
      <c r="E74" s="36">
        <v>-6.738184319654931E-4</v>
      </c>
      <c r="F74" s="36">
        <v>-0.00741010734942032</v>
      </c>
      <c r="G74" s="36">
        <v>-0.007338859176740352</v>
      </c>
      <c r="H74" s="36">
        <v>-0.006953799021225166</v>
      </c>
      <c r="I74" s="37">
        <v>-0.01166082874880125</v>
      </c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4.25" customHeight="1">
      <c r="A75" s="39" t="s">
        <v>447</v>
      </c>
      <c r="B75" s="40">
        <v>0.05562021850377398</v>
      </c>
      <c r="C75" s="40">
        <v>0.025905724944272183</v>
      </c>
      <c r="D75" s="40">
        <v>0.01294443977473301</v>
      </c>
      <c r="E75" s="40">
        <v>-0.033715435055882245</v>
      </c>
      <c r="F75" s="40">
        <v>-0.02022934984612453</v>
      </c>
      <c r="G75" s="40">
        <v>0.030739402757618762</v>
      </c>
      <c r="H75" s="40">
        <v>0.021990347645753198</v>
      </c>
      <c r="I75" s="41">
        <v>0.0018077859810180243</v>
      </c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4.25" customHeight="1">
      <c r="A76" s="35" t="s">
        <v>448</v>
      </c>
      <c r="B76" s="36">
        <v>-0.026222086005751023</v>
      </c>
      <c r="C76" s="36">
        <v>0.01567926166639325</v>
      </c>
      <c r="D76" s="36">
        <v>-0.013110945149780064</v>
      </c>
      <c r="E76" s="36">
        <v>-0.013956702685547832</v>
      </c>
      <c r="F76" s="36">
        <v>-0.008136098192517115</v>
      </c>
      <c r="G76" s="36">
        <v>0.0013212746359863874</v>
      </c>
      <c r="H76" s="36">
        <v>-1.2027754355741644E-4</v>
      </c>
      <c r="I76" s="37">
        <v>0.008642955292056621</v>
      </c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4.25" customHeight="1">
      <c r="A77" s="39" t="s">
        <v>449</v>
      </c>
      <c r="B77" s="40">
        <v>-0.010821689438419074</v>
      </c>
      <c r="C77" s="40">
        <v>0.006337159365971747</v>
      </c>
      <c r="D77" s="40">
        <v>-0.0027747414445471745</v>
      </c>
      <c r="E77" s="40">
        <v>-0.013446573129828882</v>
      </c>
      <c r="F77" s="40">
        <v>0.004930525718143729</v>
      </c>
      <c r="G77" s="40">
        <v>0.008294195944044654</v>
      </c>
      <c r="H77" s="40">
        <v>-0.01166157280430193</v>
      </c>
      <c r="I77" s="41">
        <v>0.10546120476783732</v>
      </c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4.25" customHeight="1">
      <c r="A78" s="35" t="s">
        <v>450</v>
      </c>
      <c r="B78" s="36">
        <v>-0.004198211239689326</v>
      </c>
      <c r="C78" s="36">
        <v>-0.0020990842240734067</v>
      </c>
      <c r="D78" s="36">
        <v>-0.008937605396289974</v>
      </c>
      <c r="E78" s="36">
        <v>0.004304077369006791</v>
      </c>
      <c r="F78" s="36">
        <v>0.039070306319065495</v>
      </c>
      <c r="G78" s="36">
        <v>0.014021155861992183</v>
      </c>
      <c r="H78" s="36">
        <v>0.01070452657444783</v>
      </c>
      <c r="I78" s="37">
        <v>-0.01465067495767044</v>
      </c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4.25" customHeight="1">
      <c r="A79" s="39" t="s">
        <v>451</v>
      </c>
      <c r="B79" s="40">
        <v>8.944100024288456E-4</v>
      </c>
      <c r="C79" s="40">
        <v>0.02734635934215442</v>
      </c>
      <c r="D79" s="40">
        <v>0.005955419431682831</v>
      </c>
      <c r="E79" s="40">
        <v>0.011428692724966279</v>
      </c>
      <c r="F79" s="40">
        <v>-0.005677058840818283</v>
      </c>
      <c r="G79" s="40">
        <v>0.006452906549071213</v>
      </c>
      <c r="H79" s="40">
        <v>0.010590902934373354</v>
      </c>
      <c r="I79" s="41">
        <v>0.017461904967818225</v>
      </c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4.25" customHeight="1">
      <c r="A80" s="35" t="s">
        <v>452</v>
      </c>
      <c r="B80" s="36">
        <v>0.0061262817591284996</v>
      </c>
      <c r="C80" s="36">
        <v>0.008032608083232393</v>
      </c>
      <c r="D80" s="36">
        <v>0.026133288227334118</v>
      </c>
      <c r="E80" s="36">
        <v>0.019067788637311765</v>
      </c>
      <c r="F80" s="36">
        <v>-0.0015980239925290237</v>
      </c>
      <c r="G80" s="36">
        <v>0.01960060082243729</v>
      </c>
      <c r="H80" s="36">
        <v>-0.0036917390464205235</v>
      </c>
      <c r="I80" s="37">
        <v>0.01469851384186212</v>
      </c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4.25" customHeight="1">
      <c r="A81" s="39" t="s">
        <v>453</v>
      </c>
      <c r="B81" s="40">
        <v>-0.007738141917270005</v>
      </c>
      <c r="C81" s="40">
        <v>-0.0015623527056281671</v>
      </c>
      <c r="D81" s="40">
        <v>-0.00288469463446798</v>
      </c>
      <c r="E81" s="40">
        <v>-0.013859981871311424</v>
      </c>
      <c r="F81" s="40">
        <v>-0.00425403175443186</v>
      </c>
      <c r="G81" s="40">
        <v>-0.009881216102386443</v>
      </c>
      <c r="H81" s="40">
        <v>-0.002988553534121885</v>
      </c>
      <c r="I81" s="41">
        <v>0.00619596640214378</v>
      </c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4.25" customHeight="1">
      <c r="A82" s="35" t="s">
        <v>454</v>
      </c>
      <c r="B82" s="36">
        <v>0.0038351598784874866</v>
      </c>
      <c r="C82" s="36">
        <v>0.013614941175546588</v>
      </c>
      <c r="D82" s="36">
        <v>0.005868738634485152</v>
      </c>
      <c r="E82" s="36">
        <v>0.028812264796478956</v>
      </c>
      <c r="F82" s="36">
        <v>0.033765106726168996</v>
      </c>
      <c r="G82" s="36">
        <v>0.04155317832643099</v>
      </c>
      <c r="H82" s="36">
        <v>0.007672971691607795</v>
      </c>
      <c r="I82" s="37">
        <v>-0.011899721336996426</v>
      </c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4.25" customHeight="1">
      <c r="A83" s="39" t="s">
        <v>455</v>
      </c>
      <c r="B83" s="40">
        <v>0.004712442832883558</v>
      </c>
      <c r="C83" s="40">
        <v>-0.016365640200902296</v>
      </c>
      <c r="D83" s="40">
        <v>-0.02005094913304305</v>
      </c>
      <c r="E83" s="40">
        <v>-0.025956156017761016</v>
      </c>
      <c r="F83" s="40">
        <v>0.024129987533693616</v>
      </c>
      <c r="G83" s="40">
        <v>-0.01864141262713797</v>
      </c>
      <c r="H83" s="40">
        <v>-0.015110044116646126</v>
      </c>
      <c r="I83" s="41">
        <v>0.00631622644975435</v>
      </c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4.25" customHeight="1">
      <c r="A84" s="35" t="s">
        <v>456</v>
      </c>
      <c r="B84" s="36">
        <v>0.006464554501486434</v>
      </c>
      <c r="C84" s="36">
        <v>-0.016794809973975804</v>
      </c>
      <c r="D84" s="36">
        <v>0.004360587002096474</v>
      </c>
      <c r="E84" s="36">
        <v>0.03716692007432783</v>
      </c>
      <c r="F84" s="36">
        <v>-0.004338950683051203</v>
      </c>
      <c r="G84" s="36">
        <v>0.021658077098574726</v>
      </c>
      <c r="H84" s="36">
        <v>-0.018241060026024214</v>
      </c>
      <c r="I84" s="37">
        <v>0.002929155509176667</v>
      </c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4.25" customHeight="1">
      <c r="A85" s="39" t="s">
        <v>457</v>
      </c>
      <c r="B85" s="40">
        <v>-0.0036524130102839705</v>
      </c>
      <c r="C85" s="40">
        <v>-0.03304596207094825</v>
      </c>
      <c r="D85" s="40">
        <v>-7.514402604993662E-4</v>
      </c>
      <c r="E85" s="40">
        <v>0.010817955919465981</v>
      </c>
      <c r="F85" s="40">
        <v>0.017257792405830887</v>
      </c>
      <c r="G85" s="40">
        <v>0.07124284989802386</v>
      </c>
      <c r="H85" s="40">
        <v>-0.012304487627425692</v>
      </c>
      <c r="I85" s="41">
        <v>-0.011598920902295957</v>
      </c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4.25" customHeight="1">
      <c r="A86" s="35" t="s">
        <v>458</v>
      </c>
      <c r="B86" s="36">
        <v>7.585570296849786E-4</v>
      </c>
      <c r="C86" s="36">
        <v>-0.006769023554777539</v>
      </c>
      <c r="D86" s="36">
        <v>-0.012449866310160315</v>
      </c>
      <c r="E86" s="36">
        <v>0.014715754826070767</v>
      </c>
      <c r="F86" s="36">
        <v>-0.02249148889895933</v>
      </c>
      <c r="G86" s="36">
        <v>-0.004055544708614251</v>
      </c>
      <c r="H86" s="36">
        <v>0.011585981343530075</v>
      </c>
      <c r="I86" s="37">
        <v>0.010975246156425582</v>
      </c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4.25" customHeight="1">
      <c r="A87" s="39" t="s">
        <v>459</v>
      </c>
      <c r="B87" s="40">
        <v>-0.02185176737476719</v>
      </c>
      <c r="C87" s="40">
        <v>9.97352817242167E-4</v>
      </c>
      <c r="D87" s="40">
        <v>-3.384381081310525E-4</v>
      </c>
      <c r="E87" s="40">
        <v>0.015161502432030767</v>
      </c>
      <c r="F87" s="40">
        <v>-0.008459176473508337</v>
      </c>
      <c r="G87" s="40">
        <v>-0.0029313120316477974</v>
      </c>
      <c r="H87" s="40">
        <v>-0.007635607935806086</v>
      </c>
      <c r="I87" s="41">
        <v>0.04116905368510132</v>
      </c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4.25" customHeight="1">
      <c r="A88" s="35" t="s">
        <v>460</v>
      </c>
      <c r="B88" s="36">
        <v>-0.02376030616376747</v>
      </c>
      <c r="C88" s="36">
        <v>-0.013616730321464626</v>
      </c>
      <c r="D88" s="36">
        <v>-0.012272534913245875</v>
      </c>
      <c r="E88" s="36">
        <v>-0.025324651300454953</v>
      </c>
      <c r="F88" s="36">
        <v>0.03863198105456842</v>
      </c>
      <c r="G88" s="36">
        <v>0.004573409087733531</v>
      </c>
      <c r="H88" s="36">
        <v>0.02544469419666434</v>
      </c>
      <c r="I88" s="37">
        <v>-0.004331112360450057</v>
      </c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4.25" customHeight="1">
      <c r="A89" s="39" t="s">
        <v>461</v>
      </c>
      <c r="B89" s="40">
        <v>-0.037566220823498496</v>
      </c>
      <c r="C89" s="40">
        <v>0.021548729304492198</v>
      </c>
      <c r="D89" s="40">
        <v>-0.016966580976863713</v>
      </c>
      <c r="E89" s="40">
        <v>-0.013324419892429846</v>
      </c>
      <c r="F89" s="40">
        <v>0.0020847069273897075</v>
      </c>
      <c r="G89" s="40">
        <v>0.003577293821269733</v>
      </c>
      <c r="H89" s="40">
        <v>0.002689455160642179</v>
      </c>
      <c r="I89" s="41">
        <v>0.024085832052714695</v>
      </c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4.25" customHeight="1">
      <c r="A90" s="35" t="s">
        <v>462</v>
      </c>
      <c r="B90" s="36">
        <v>0.00989570756530998</v>
      </c>
      <c r="C90" s="36">
        <v>0.005767947163724581</v>
      </c>
      <c r="D90" s="36">
        <v>0.034431659693165965</v>
      </c>
      <c r="E90" s="36">
        <v>-0.01823091738850885</v>
      </c>
      <c r="F90" s="36">
        <v>0.006497935091082802</v>
      </c>
      <c r="G90" s="36">
        <v>0.06399874868128104</v>
      </c>
      <c r="H90" s="36">
        <v>-0.018286092190466986</v>
      </c>
      <c r="I90" s="37">
        <v>0.019586144704967497</v>
      </c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4.25" customHeight="1">
      <c r="A91" s="39" t="s">
        <v>463</v>
      </c>
      <c r="B91" s="40">
        <v>0.004898955920743263</v>
      </c>
      <c r="C91" s="40">
        <v>-0.00802867626834779</v>
      </c>
      <c r="D91" s="40">
        <v>-0.016684924580770165</v>
      </c>
      <c r="E91" s="40">
        <v>-0.004126608335590985</v>
      </c>
      <c r="F91" s="40">
        <v>-1.263034645551608E-4</v>
      </c>
      <c r="G91" s="40">
        <v>-0.022232422398967836</v>
      </c>
      <c r="H91" s="40">
        <v>0.007947249536576642</v>
      </c>
      <c r="I91" s="41">
        <v>0.01026083635315063</v>
      </c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4.25" customHeight="1">
      <c r="A92" s="35" t="s">
        <v>464</v>
      </c>
      <c r="B92" s="36">
        <v>0.0</v>
      </c>
      <c r="C92" s="36">
        <v>-0.024942406747966016</v>
      </c>
      <c r="D92" s="36">
        <v>0.017567914988430883</v>
      </c>
      <c r="E92" s="36">
        <v>-6.905707859826585E-4</v>
      </c>
      <c r="F92" s="36">
        <v>-0.016500047369782268</v>
      </c>
      <c r="G92" s="36">
        <v>-0.0063854015339427925</v>
      </c>
      <c r="H92" s="36">
        <v>-0.008993414538964434</v>
      </c>
      <c r="I92" s="37">
        <v>-0.08003058577263177</v>
      </c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4.25" customHeight="1">
      <c r="A93" s="39" t="s">
        <v>465</v>
      </c>
      <c r="B93" s="40">
        <v>-0.006635684533030498</v>
      </c>
      <c r="C93" s="40">
        <v>0.008978688841896561</v>
      </c>
      <c r="D93" s="40">
        <v>-0.012211554657234292</v>
      </c>
      <c r="E93" s="40">
        <v>0.009675096961300988</v>
      </c>
      <c r="F93" s="40">
        <v>0.023040854776660076</v>
      </c>
      <c r="G93" s="40">
        <v>0.04905972139443871</v>
      </c>
      <c r="H93" s="40">
        <v>0.002735003694636267</v>
      </c>
      <c r="I93" s="41">
        <v>-0.01950701926216144</v>
      </c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4.25" customHeight="1">
      <c r="A94" s="35" t="s">
        <v>466</v>
      </c>
      <c r="B94" s="36">
        <v>0.006134964222643137</v>
      </c>
      <c r="C94" s="36">
        <v>0.010577430762542023</v>
      </c>
      <c r="D94" s="36">
        <v>0.0012788814050643702</v>
      </c>
      <c r="E94" s="36">
        <v>0.033538843531689254</v>
      </c>
      <c r="F94" s="36">
        <v>0.04319969190338722</v>
      </c>
      <c r="G94" s="36">
        <v>0.016285629950611877</v>
      </c>
      <c r="H94" s="36">
        <v>0.0022316732135889156</v>
      </c>
      <c r="I94" s="37">
        <v>0.016170073395742696</v>
      </c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4.25" customHeight="1">
      <c r="A95" s="39" t="s">
        <v>467</v>
      </c>
      <c r="B95" s="40">
        <v>0.01233040492301382</v>
      </c>
      <c r="C95" s="40">
        <v>0.003655137923222383</v>
      </c>
      <c r="D95" s="40">
        <v>0.012602179836512222</v>
      </c>
      <c r="E95" s="40">
        <v>0.0026488646026533616</v>
      </c>
      <c r="F95" s="40">
        <v>0.01531741120544618</v>
      </c>
      <c r="G95" s="40">
        <v>-0.01573062237403766</v>
      </c>
      <c r="H95" s="40">
        <v>0.02783278013922759</v>
      </c>
      <c r="I95" s="41">
        <v>-0.005498557393316603</v>
      </c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4.25" customHeight="1">
      <c r="A96" s="35" t="s">
        <v>468</v>
      </c>
      <c r="B96" s="36">
        <v>-0.020746845048923438</v>
      </c>
      <c r="C96" s="36">
        <v>-0.008111252559955014</v>
      </c>
      <c r="D96" s="36">
        <v>-0.015136226034308779</v>
      </c>
      <c r="E96" s="36">
        <v>-0.023117416190516514</v>
      </c>
      <c r="F96" s="36">
        <v>0.0013863371706548176</v>
      </c>
      <c r="G96" s="36">
        <v>-0.011800040885959772</v>
      </c>
      <c r="H96" s="36">
        <v>-0.008304476827626903</v>
      </c>
      <c r="I96" s="37">
        <v>-4.1905125716287355E-4</v>
      </c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4.25" customHeight="1">
      <c r="A97" s="39" t="s">
        <v>469</v>
      </c>
      <c r="B97" s="40">
        <v>-0.016812195394484093</v>
      </c>
      <c r="C97" s="40">
        <v>1.6680216372346845E-4</v>
      </c>
      <c r="D97" s="40">
        <v>-0.0031591530054645195</v>
      </c>
      <c r="E97" s="40">
        <v>0.061527947067441024</v>
      </c>
      <c r="F97" s="40">
        <v>-0.010360340546009261</v>
      </c>
      <c r="G97" s="40">
        <v>0.013905910073349896</v>
      </c>
      <c r="H97" s="40">
        <v>0.009102118137075258</v>
      </c>
      <c r="I97" s="41">
        <v>0.011900827100556273</v>
      </c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4.25" customHeight="1">
      <c r="A98" s="35" t="s">
        <v>470</v>
      </c>
      <c r="B98" s="36">
        <v>0.026831384476030565</v>
      </c>
      <c r="C98" s="36">
        <v>0.02352747696429356</v>
      </c>
      <c r="D98" s="36">
        <v>-0.08376873661670231</v>
      </c>
      <c r="E98" s="36">
        <v>0.05159233673261594</v>
      </c>
      <c r="F98" s="36">
        <v>0.0019581522736144045</v>
      </c>
      <c r="G98" s="36">
        <v>0.012224406609838732</v>
      </c>
      <c r="H98" s="36">
        <v>0.0010821741470602093</v>
      </c>
      <c r="I98" s="37">
        <v>-0.01664724985384044</v>
      </c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4.25" customHeight="1">
      <c r="A99" s="39" t="s">
        <v>471</v>
      </c>
      <c r="B99" s="40">
        <v>-0.02883834158060786</v>
      </c>
      <c r="C99" s="40">
        <v>0.0013042224113526324</v>
      </c>
      <c r="D99" s="40">
        <v>0.008226605590352392</v>
      </c>
      <c r="E99" s="40">
        <v>-0.005451198287911925</v>
      </c>
      <c r="F99" s="40">
        <v>0.017267106194961423</v>
      </c>
      <c r="G99" s="40">
        <v>1.4697779165578586E-4</v>
      </c>
      <c r="H99" s="40">
        <v>0.00852976485620098</v>
      </c>
      <c r="I99" s="41">
        <v>0.007327541313706492</v>
      </c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4.25" customHeight="1">
      <c r="A100" s="35" t="s">
        <v>472</v>
      </c>
      <c r="B100" s="36">
        <v>-0.04558757032515773</v>
      </c>
      <c r="C100" s="36">
        <v>0.0019539593015261343</v>
      </c>
      <c r="D100" s="36">
        <v>0.009643022716736291</v>
      </c>
      <c r="E100" s="36">
        <v>0.023142518104977715</v>
      </c>
      <c r="F100" s="36">
        <v>0.0038026612285545678</v>
      </c>
      <c r="G100" s="36">
        <v>-0.00839329795787882</v>
      </c>
      <c r="H100" s="36">
        <v>-0.0011913389462342883</v>
      </c>
      <c r="I100" s="37">
        <v>-0.004180659039880778</v>
      </c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4.25" customHeight="1">
      <c r="A101" s="39" t="s">
        <v>473</v>
      </c>
      <c r="B101" s="40">
        <v>-0.025854573851476277</v>
      </c>
      <c r="C101" s="40">
        <v>0.00649957054735682</v>
      </c>
      <c r="D101" s="40">
        <v>-0.010928459913674433</v>
      </c>
      <c r="E101" s="40">
        <v>-0.03154775941274294</v>
      </c>
      <c r="F101" s="40">
        <v>-0.0020307768135999172</v>
      </c>
      <c r="G101" s="40">
        <v>0.020196041485134198</v>
      </c>
      <c r="H101" s="40">
        <v>-0.0017888942653694097</v>
      </c>
      <c r="I101" s="41">
        <v>-0.011838808912391441</v>
      </c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4.25" customHeight="1">
      <c r="A102" s="35" t="s">
        <v>474</v>
      </c>
      <c r="B102" s="36">
        <v>-0.04678337073718099</v>
      </c>
      <c r="C102" s="36">
        <v>-9.685191621291712E-4</v>
      </c>
      <c r="D102" s="36">
        <v>-0.007056638811513379</v>
      </c>
      <c r="E102" s="36">
        <v>-0.004302293225330433</v>
      </c>
      <c r="F102" s="36">
        <v>-0.006495721625046307</v>
      </c>
      <c r="G102" s="36">
        <v>0.0010189391648553223</v>
      </c>
      <c r="H102" s="36">
        <v>0.003345270004751601</v>
      </c>
      <c r="I102" s="37">
        <v>-0.0090916968035864</v>
      </c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4.25" customHeight="1">
      <c r="A103" s="39" t="s">
        <v>475</v>
      </c>
      <c r="B103" s="40">
        <v>0.09076601367905562</v>
      </c>
      <c r="C103" s="40">
        <v>0.01405938577978565</v>
      </c>
      <c r="D103" s="40">
        <v>0.0045820086029548</v>
      </c>
      <c r="E103" s="40">
        <v>0.011728273469862228</v>
      </c>
      <c r="F103" s="40">
        <v>-0.0038996526560657577</v>
      </c>
      <c r="G103" s="40">
        <v>0.011487454809683165</v>
      </c>
      <c r="H103" s="40">
        <v>-0.0019050692794826808</v>
      </c>
      <c r="I103" s="41">
        <v>0.003858739323850957</v>
      </c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4.25" customHeight="1">
      <c r="A104" s="35" t="s">
        <v>476</v>
      </c>
      <c r="B104" s="36">
        <v>-0.009662634801204542</v>
      </c>
      <c r="C104" s="36">
        <v>-0.005577673920915724</v>
      </c>
      <c r="D104" s="36">
        <v>0.00595736758819705</v>
      </c>
      <c r="E104" s="36">
        <v>0.08968904759070398</v>
      </c>
      <c r="F104" s="36">
        <v>-0.003954108666008149</v>
      </c>
      <c r="G104" s="36">
        <v>-0.003881603623181522</v>
      </c>
      <c r="H104" s="36">
        <v>0.00584577915137301</v>
      </c>
      <c r="I104" s="37">
        <v>-0.004100093782447535</v>
      </c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4.25" customHeight="1">
      <c r="A105" s="39" t="s">
        <v>477</v>
      </c>
      <c r="B105" s="40">
        <v>1.456962742027121E-4</v>
      </c>
      <c r="C105" s="40">
        <v>-8.012064985683996E-4</v>
      </c>
      <c r="D105" s="40">
        <v>-0.0015730545017118955</v>
      </c>
      <c r="E105" s="40">
        <v>-0.023516354211169384</v>
      </c>
      <c r="F105" s="40">
        <v>-0.013061656446397627</v>
      </c>
      <c r="G105" s="40">
        <v>-0.008370457637142337</v>
      </c>
      <c r="H105" s="40">
        <v>-0.0073537369016980865</v>
      </c>
      <c r="I105" s="41">
        <v>0.002830396443323589</v>
      </c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4.25" customHeight="1">
      <c r="A106" s="35" t="s">
        <v>478</v>
      </c>
      <c r="B106" s="36">
        <v>0.0010191331742356524</v>
      </c>
      <c r="C106" s="36">
        <v>0.010424892597283183</v>
      </c>
      <c r="D106" s="36">
        <v>-0.0015755329008341479</v>
      </c>
      <c r="E106" s="36">
        <v>0.010321136630639589</v>
      </c>
      <c r="F106" s="36">
        <v>0.009935450487904483</v>
      </c>
      <c r="G106" s="36">
        <v>-0.009023279830756856</v>
      </c>
      <c r="H106" s="36">
        <v>0.010275966651096957</v>
      </c>
      <c r="I106" s="37">
        <v>0.0019671105289163246</v>
      </c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4.25" customHeight="1">
      <c r="A107" s="39" t="s">
        <v>479</v>
      </c>
      <c r="B107" s="40">
        <v>0.013527183625757338</v>
      </c>
      <c r="C107" s="40">
        <v>-0.0085713665846536</v>
      </c>
      <c r="D107" s="40">
        <v>-0.02153531978093386</v>
      </c>
      <c r="E107" s="40">
        <v>-0.0011350130471831084</v>
      </c>
      <c r="F107" s="40">
        <v>0.02130912735047279</v>
      </c>
      <c r="G107" s="40">
        <v>-0.019827014273296552</v>
      </c>
      <c r="H107" s="40">
        <v>-0.002010855452743257</v>
      </c>
      <c r="I107" s="41">
        <v>-0.013742923471972026</v>
      </c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4.25" customHeight="1">
      <c r="A108" s="35" t="s">
        <v>480</v>
      </c>
      <c r="B108" s="36">
        <v>-0.003587860110227322</v>
      </c>
      <c r="C108" s="36">
        <v>-0.0041625450950933006</v>
      </c>
      <c r="D108" s="36">
        <v>-0.018783796603737746</v>
      </c>
      <c r="E108" s="36">
        <v>-0.0034091411935953564</v>
      </c>
      <c r="F108" s="36">
        <v>-0.016340142514816944</v>
      </c>
      <c r="G108" s="36">
        <v>-0.015582805722881095</v>
      </c>
      <c r="H108" s="36">
        <v>-0.005214350239433467</v>
      </c>
      <c r="I108" s="37">
        <v>-0.020945300625443575</v>
      </c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4.25" customHeight="1">
      <c r="A109" s="39" t="s">
        <v>481</v>
      </c>
      <c r="B109" s="40">
        <v>-1.4380857233823048E-4</v>
      </c>
      <c r="C109" s="40">
        <v>0.01254017625534812</v>
      </c>
      <c r="D109" s="40">
        <v>-0.015566083341390225</v>
      </c>
      <c r="E109" s="40">
        <v>0.009692080973809527</v>
      </c>
      <c r="F109" s="40">
        <v>1.9806235676550824E-4</v>
      </c>
      <c r="G109" s="40">
        <v>0.028006229737697633</v>
      </c>
      <c r="H109" s="40">
        <v>0.003812199430758642</v>
      </c>
      <c r="I109" s="41">
        <v>0.023691715614387897</v>
      </c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4.25" customHeight="1">
      <c r="A110" s="35" t="s">
        <v>482</v>
      </c>
      <c r="B110" s="36">
        <v>0.009363255286677141</v>
      </c>
      <c r="C110" s="36">
        <v>0.0</v>
      </c>
      <c r="D110" s="36">
        <v>0.020428206639167112</v>
      </c>
      <c r="E110" s="36">
        <v>0.036137810488879395</v>
      </c>
      <c r="F110" s="36">
        <v>-0.0037656464332985837</v>
      </c>
      <c r="G110" s="36">
        <v>-0.005330259899926498</v>
      </c>
      <c r="H110" s="36">
        <v>0.029432893594128016</v>
      </c>
      <c r="I110" s="37">
        <v>0.0012953545585839361</v>
      </c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4.25" customHeight="1">
      <c r="A111" s="39" t="s">
        <v>483</v>
      </c>
      <c r="B111" s="40">
        <v>-0.00856276195434696</v>
      </c>
      <c r="C111" s="40">
        <v>0.0051171548883316475</v>
      </c>
      <c r="D111" s="40">
        <v>0.011357074109720842</v>
      </c>
      <c r="E111" s="40">
        <v>-0.005994564773063891</v>
      </c>
      <c r="F111" s="40">
        <v>0.026220152064327876</v>
      </c>
      <c r="G111" s="40">
        <v>0.0069962422142286875</v>
      </c>
      <c r="H111" s="40">
        <v>0.01106741910521795</v>
      </c>
      <c r="I111" s="41">
        <v>0.02466580890473892</v>
      </c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4.25" customHeight="1">
      <c r="A112" s="35" t="s">
        <v>484</v>
      </c>
      <c r="B112" s="36">
        <v>-0.002015380116496971</v>
      </c>
      <c r="C112" s="36">
        <v>-0.025127252270298578</v>
      </c>
      <c r="D112" s="36">
        <v>-4.7582794061667305E-4</v>
      </c>
      <c r="E112" s="36">
        <v>0.010416671348434514</v>
      </c>
      <c r="F112" s="36">
        <v>-8.139810259297741E-4</v>
      </c>
      <c r="G112" s="36">
        <v>-0.009756253232665922</v>
      </c>
      <c r="H112" s="36">
        <v>0.0021664276746634196</v>
      </c>
      <c r="I112" s="37">
        <v>-0.013719318826171</v>
      </c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4.25" customHeight="1">
      <c r="A113" s="39" t="s">
        <v>485</v>
      </c>
      <c r="B113" s="40">
        <v>0.0020194500760264533</v>
      </c>
      <c r="C113" s="40">
        <v>0.023416457497941787</v>
      </c>
      <c r="D113" s="40">
        <v>0.010092354565362407</v>
      </c>
      <c r="E113" s="40">
        <v>0.026587109804438746</v>
      </c>
      <c r="F113" s="40">
        <v>0.00116467426791915</v>
      </c>
      <c r="G113" s="40">
        <v>0.014181145558313442</v>
      </c>
      <c r="H113" s="40">
        <v>0.0027307108542065717</v>
      </c>
      <c r="I113" s="41">
        <v>0.006485690258822945</v>
      </c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4.25" customHeight="1">
      <c r="A114" s="35" t="s">
        <v>486</v>
      </c>
      <c r="B114" s="36">
        <v>-0.02259977302458351</v>
      </c>
      <c r="C114" s="36">
        <v>0.004115102488691001</v>
      </c>
      <c r="D114" s="36">
        <v>0.020171552455462212</v>
      </c>
      <c r="E114" s="36">
        <v>-0.006342480286651374</v>
      </c>
      <c r="F114" s="36">
        <v>-5.432482009312698E-4</v>
      </c>
      <c r="G114" s="36">
        <v>-0.01280532406019539</v>
      </c>
      <c r="H114" s="36">
        <v>0.001248177161232481</v>
      </c>
      <c r="I114" s="37">
        <v>-0.002119750908789686</v>
      </c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4.25" customHeight="1">
      <c r="A115" s="39" t="s">
        <v>487</v>
      </c>
      <c r="B115" s="40">
        <v>-0.037849694356702566</v>
      </c>
      <c r="C115" s="40">
        <v>0.004590248622049833</v>
      </c>
      <c r="D115" s="40">
        <v>-0.011549477963596046</v>
      </c>
      <c r="E115" s="40">
        <v>-0.007978732392231873</v>
      </c>
      <c r="F115" s="40">
        <v>-0.0012800331302693024</v>
      </c>
      <c r="G115" s="40">
        <v>0.005814913922632975</v>
      </c>
      <c r="H115" s="40">
        <v>0.0</v>
      </c>
      <c r="I115" s="41">
        <v>0.0</v>
      </c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4.25" customHeight="1">
      <c r="A116" s="35" t="s">
        <v>488</v>
      </c>
      <c r="B116" s="36">
        <v>-0.029848641709845157</v>
      </c>
      <c r="C116" s="36">
        <v>8.159358917092247E-4</v>
      </c>
      <c r="D116" s="36">
        <v>0.028696952701439564</v>
      </c>
      <c r="E116" s="36">
        <v>0.01662197348475604</v>
      </c>
      <c r="F116" s="36">
        <v>8.159675183671125E-4</v>
      </c>
      <c r="G116" s="36">
        <v>0.006670424453835272</v>
      </c>
      <c r="H116" s="36">
        <v>-0.0028330813716146907</v>
      </c>
      <c r="I116" s="37">
        <v>0.01962795915668313</v>
      </c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4.25" customHeight="1">
      <c r="A117" s="39" t="s">
        <v>489</v>
      </c>
      <c r="B117" s="40">
        <v>0.014989015798192425</v>
      </c>
      <c r="C117" s="40">
        <v>-0.018751058235749563</v>
      </c>
      <c r="D117" s="40">
        <v>-0.012903225806451655</v>
      </c>
      <c r="E117" s="40">
        <v>-0.023206806470899188</v>
      </c>
      <c r="F117" s="40">
        <v>-0.006091618316130053</v>
      </c>
      <c r="G117" s="40">
        <v>0.013694817574880966</v>
      </c>
      <c r="H117" s="40">
        <v>0.028412241532141287</v>
      </c>
      <c r="I117" s="41">
        <v>-0.02058332695234866</v>
      </c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4.25" customHeight="1">
      <c r="A118" s="35" t="s">
        <v>490</v>
      </c>
      <c r="B118" s="36">
        <v>0.006217863571158926</v>
      </c>
      <c r="C118" s="36">
        <v>-0.014955129321085628</v>
      </c>
      <c r="D118" s="36">
        <v>0.013532173432753425</v>
      </c>
      <c r="E118" s="36">
        <v>-0.02051825778676471</v>
      </c>
      <c r="F118" s="36">
        <v>-0.014560113562885531</v>
      </c>
      <c r="G118" s="36">
        <v>-0.0014526670197250356</v>
      </c>
      <c r="H118" s="36">
        <v>-0.0040888769119455</v>
      </c>
      <c r="I118" s="37">
        <v>-0.021952067349679166</v>
      </c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4.25" customHeight="1">
      <c r="A119" s="39" t="s">
        <v>491</v>
      </c>
      <c r="B119" s="40">
        <v>0.004325608456566033</v>
      </c>
      <c r="C119" s="40">
        <v>-0.008940581002616944</v>
      </c>
      <c r="D119" s="40">
        <v>-0.02434150772025427</v>
      </c>
      <c r="E119" s="40">
        <v>-0.009371617606186024</v>
      </c>
      <c r="F119" s="40">
        <v>0.00843795992369617</v>
      </c>
      <c r="G119" s="40">
        <v>-0.010328940351043427</v>
      </c>
      <c r="H119" s="40">
        <v>0.003106958444230897</v>
      </c>
      <c r="I119" s="41">
        <v>0.0066987318783398656</v>
      </c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4.25" customHeight="1">
      <c r="A120" s="35" t="s">
        <v>492</v>
      </c>
      <c r="B120" s="36">
        <v>-0.006485335034979021</v>
      </c>
      <c r="C120" s="36">
        <v>0.00782976857557309</v>
      </c>
      <c r="D120" s="36">
        <v>0.04189164029044871</v>
      </c>
      <c r="E120" s="36">
        <v>0.0050083074514327254</v>
      </c>
      <c r="F120" s="36">
        <v>-0.007345668272290317</v>
      </c>
      <c r="G120" s="36">
        <v>0.03733647404556411</v>
      </c>
      <c r="H120" s="36">
        <v>0.010398343045303559</v>
      </c>
      <c r="I120" s="37">
        <v>0.011233981006885855</v>
      </c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4.25" customHeight="1">
      <c r="A121" s="39" t="s">
        <v>493</v>
      </c>
      <c r="B121" s="40">
        <v>0.05579735606258095</v>
      </c>
      <c r="C121" s="40">
        <v>0.0018577107050557601</v>
      </c>
      <c r="D121" s="40">
        <v>0.01992494639027873</v>
      </c>
      <c r="E121" s="40">
        <v>0.004983462788294693</v>
      </c>
      <c r="F121" s="40">
        <v>0.0033630662969054495</v>
      </c>
      <c r="G121" s="40">
        <v>-0.0031175223979930554</v>
      </c>
      <c r="H121" s="40">
        <v>-0.023757479878905915</v>
      </c>
      <c r="I121" s="41">
        <v>0.003418265890524139</v>
      </c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4.25" customHeight="1">
      <c r="A122" s="35" t="s">
        <v>494</v>
      </c>
      <c r="B122" s="36">
        <v>0.06226974820137437</v>
      </c>
      <c r="C122" s="36">
        <v>0.01770063049200122</v>
      </c>
      <c r="D122" s="36">
        <v>0.025142356548401266</v>
      </c>
      <c r="E122" s="36">
        <v>0.01873279599415488</v>
      </c>
      <c r="F122" s="36">
        <v>-0.008045262779213145</v>
      </c>
      <c r="G122" s="36">
        <v>0.020326976786333176</v>
      </c>
      <c r="H122" s="36">
        <v>0.020522522505875985</v>
      </c>
      <c r="I122" s="37">
        <v>0.02052474618094416</v>
      </c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4.25" customHeight="1">
      <c r="A123" s="39" t="s">
        <v>495</v>
      </c>
      <c r="B123" s="40">
        <v>-0.02342001830886391</v>
      </c>
      <c r="C123" s="40">
        <v>0.05515998310863121</v>
      </c>
      <c r="D123" s="40">
        <v>0.013758331909075293</v>
      </c>
      <c r="E123" s="40">
        <v>-0.0021633265549027884</v>
      </c>
      <c r="F123" s="40">
        <v>-0.010774616005037017</v>
      </c>
      <c r="G123" s="40">
        <v>-0.012956181027885726</v>
      </c>
      <c r="H123" s="40">
        <v>0.04549463616716405</v>
      </c>
      <c r="I123" s="41">
        <v>0.0035883937347063804</v>
      </c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4.25" customHeight="1">
      <c r="A124" s="35" t="s">
        <v>496</v>
      </c>
      <c r="B124" s="36">
        <v>0.008656190586245432</v>
      </c>
      <c r="C124" s="36">
        <v>0.009890089335872827</v>
      </c>
      <c r="D124" s="36">
        <v>-0.005226333979600477</v>
      </c>
      <c r="E124" s="36">
        <v>-0.010840083414822272</v>
      </c>
      <c r="F124" s="36">
        <v>0.008962974283271011</v>
      </c>
      <c r="G124" s="36">
        <v>-8.468731952560228E-4</v>
      </c>
      <c r="H124" s="36">
        <v>0.013558897883319074</v>
      </c>
      <c r="I124" s="37">
        <v>-0.012473144001706585</v>
      </c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4.25" customHeight="1">
      <c r="A125" s="39" t="s">
        <v>497</v>
      </c>
      <c r="B125" s="40">
        <v>0.0168822378555073</v>
      </c>
      <c r="C125" s="40">
        <v>0.0013989877217352612</v>
      </c>
      <c r="D125" s="40">
        <v>0.011439708499279723</v>
      </c>
      <c r="E125" s="40">
        <v>0.0147944018474838</v>
      </c>
      <c r="F125" s="40">
        <v>0.0026691954063734185</v>
      </c>
      <c r="G125" s="40">
        <v>-8.475909973522207E-4</v>
      </c>
      <c r="H125" s="40">
        <v>-0.015036834402811089</v>
      </c>
      <c r="I125" s="41">
        <v>0.012883229855208806</v>
      </c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4.25" customHeight="1">
      <c r="A126" s="35" t="s">
        <v>498</v>
      </c>
      <c r="B126" s="36">
        <v>0.00926955357325511</v>
      </c>
      <c r="C126" s="36">
        <v>0.011642316109633795</v>
      </c>
      <c r="D126" s="36">
        <v>4.1890080428954424E-4</v>
      </c>
      <c r="E126" s="36">
        <v>0.018898584622998163</v>
      </c>
      <c r="F126" s="36">
        <v>-0.008939254052394877</v>
      </c>
      <c r="G126" s="36">
        <v>4.2415500864283613E-4</v>
      </c>
      <c r="H126" s="36">
        <v>0.010212651353652813</v>
      </c>
      <c r="I126" s="37">
        <v>0.011804680037522714</v>
      </c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4.25" customHeight="1">
      <c r="A127" s="39" t="s">
        <v>499</v>
      </c>
      <c r="B127" s="40">
        <v>-0.024948572812234032</v>
      </c>
      <c r="C127" s="40">
        <v>0.024090759148989498</v>
      </c>
      <c r="D127" s="40">
        <v>0.009463194037350459</v>
      </c>
      <c r="E127" s="40">
        <v>-0.02596716514071754</v>
      </c>
      <c r="F127" s="40">
        <v>-0.013629147728286153</v>
      </c>
      <c r="G127" s="40">
        <v>0.0025438510646871794</v>
      </c>
      <c r="H127" s="40">
        <v>0.0045857991340988585</v>
      </c>
      <c r="I127" s="41">
        <v>-0.017500433043685176</v>
      </c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4.25" customHeight="1">
      <c r="A128" s="35" t="s">
        <v>500</v>
      </c>
      <c r="B128" s="36">
        <v>0.03556880903512403</v>
      </c>
      <c r="C128" s="36">
        <v>8.992365646239337E-4</v>
      </c>
      <c r="D128" s="36">
        <v>0.025136884021901403</v>
      </c>
      <c r="E128" s="36">
        <v>-0.006528820766803865</v>
      </c>
      <c r="F128" s="36">
        <v>0.02353079462359931</v>
      </c>
      <c r="G128" s="36">
        <v>-0.024668843655848895</v>
      </c>
      <c r="H128" s="36">
        <v>0.0065359798328836856</v>
      </c>
      <c r="I128" s="37">
        <v>-0.004265200420613247</v>
      </c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4.25" customHeight="1">
      <c r="A129" s="39" t="s">
        <v>501</v>
      </c>
      <c r="B129" s="40">
        <v>0.011539335217687989</v>
      </c>
      <c r="C129" s="40">
        <v>-0.005089968182124981</v>
      </c>
      <c r="D129" s="40">
        <v>-4.0462895524803755E-4</v>
      </c>
      <c r="E129" s="40">
        <v>0.005476494778456978</v>
      </c>
      <c r="F129" s="40">
        <v>0.007027769769266518</v>
      </c>
      <c r="G129" s="40">
        <v>0.026593280179349067</v>
      </c>
      <c r="H129" s="40">
        <v>0.0057719867798363715</v>
      </c>
      <c r="I129" s="41">
        <v>0.006131040257444534</v>
      </c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4.25" customHeight="1">
      <c r="A130" s="35" t="s">
        <v>502</v>
      </c>
      <c r="B130" s="36">
        <v>-0.0032208531413853683</v>
      </c>
      <c r="C130" s="36">
        <v>-0.0031597376019128465</v>
      </c>
      <c r="D130" s="36">
        <v>0.022020725388601073</v>
      </c>
      <c r="E130" s="36">
        <v>0.013616497907421024</v>
      </c>
      <c r="F130" s="36">
        <v>0.042464875107061366</v>
      </c>
      <c r="G130" s="36">
        <v>-0.016471895756177152</v>
      </c>
      <c r="H130" s="36">
        <v>0.0298216098236487</v>
      </c>
      <c r="I130" s="37">
        <v>0.008681217617694494</v>
      </c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4.25" customHeight="1">
      <c r="A131" s="39" t="s">
        <v>503</v>
      </c>
      <c r="B131" s="40">
        <v>0.029890864836100973</v>
      </c>
      <c r="C131" s="40">
        <v>-0.02883025797248367</v>
      </c>
      <c r="D131" s="40">
        <v>0.00934727503168564</v>
      </c>
      <c r="E131" s="40">
        <v>-0.012896262845796464</v>
      </c>
      <c r="F131" s="40">
        <v>-0.02023480668266522</v>
      </c>
      <c r="G131" s="40">
        <v>0.03607244167028668</v>
      </c>
      <c r="H131" s="40">
        <v>-0.0011940570146853303</v>
      </c>
      <c r="I131" s="41">
        <v>-0.029460522601241455</v>
      </c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4.25" customHeight="1">
      <c r="A132" s="35" t="s">
        <v>504</v>
      </c>
      <c r="B132" s="36">
        <v>-0.004314397231751786</v>
      </c>
      <c r="C132" s="36">
        <v>0.01523162325854126</v>
      </c>
      <c r="D132" s="36">
        <v>-0.004551875686705348</v>
      </c>
      <c r="E132" s="36">
        <v>0.00816538462868691</v>
      </c>
      <c r="F132" s="36">
        <v>0.018104988319362456</v>
      </c>
      <c r="G132" s="36">
        <v>0.055015179521869594</v>
      </c>
      <c r="H132" s="36">
        <v>0.01743548261992085</v>
      </c>
      <c r="I132" s="37">
        <v>0.012619288031766845</v>
      </c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4.25" customHeight="1">
      <c r="A133" s="39" t="s">
        <v>505</v>
      </c>
      <c r="B133" s="40">
        <v>-0.011817257414279091</v>
      </c>
      <c r="C133" s="40">
        <v>0.02173902446503132</v>
      </c>
      <c r="D133" s="40">
        <v>-4.73036896878064E-4</v>
      </c>
      <c r="E133" s="40">
        <v>0.09179273008438871</v>
      </c>
      <c r="F133" s="40">
        <v>0.010655398254520916</v>
      </c>
      <c r="G133" s="40">
        <v>0.01119324761809766</v>
      </c>
      <c r="H133" s="40">
        <v>0.025753951903341253</v>
      </c>
      <c r="I133" s="41">
        <v>0.0160829319394443</v>
      </c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4.25" customHeight="1">
      <c r="A134" s="35" t="s">
        <v>506</v>
      </c>
      <c r="B134" s="36">
        <v>-0.024182543156004356</v>
      </c>
      <c r="C134" s="36">
        <v>-0.015732561536067738</v>
      </c>
      <c r="D134" s="36">
        <v>0.003391702161224132</v>
      </c>
      <c r="E134" s="36">
        <v>-0.010385809010582487</v>
      </c>
      <c r="F134" s="36">
        <v>0.015606669732303163</v>
      </c>
      <c r="G134" s="36">
        <v>0.021747266952779294</v>
      </c>
      <c r="H134" s="36">
        <v>-0.016706439221526183</v>
      </c>
      <c r="I134" s="37">
        <v>-0.00861862832100888</v>
      </c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4.25" customHeight="1">
      <c r="A135" s="39" t="s">
        <v>507</v>
      </c>
      <c r="B135" s="40">
        <v>0.008986875372028155</v>
      </c>
      <c r="C135" s="40">
        <v>0.030446056826134778</v>
      </c>
      <c r="D135" s="40">
        <v>0.0037732882635014404</v>
      </c>
      <c r="E135" s="40">
        <v>0.011994078702697981</v>
      </c>
      <c r="F135" s="40">
        <v>0.048652085585710096</v>
      </c>
      <c r="G135" s="40">
        <v>0.0030590663110061133</v>
      </c>
      <c r="H135" s="40">
        <v>0.001941798436083375</v>
      </c>
      <c r="I135" s="41">
        <v>-0.0019225492432283235</v>
      </c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4.25" customHeight="1">
      <c r="A136" s="35" t="s">
        <v>508</v>
      </c>
      <c r="B136" s="36">
        <v>-0.0026993047253689438</v>
      </c>
      <c r="C136" s="36">
        <v>0.004579660849263792</v>
      </c>
      <c r="D136" s="36">
        <v>0.010337536220533962</v>
      </c>
      <c r="E136" s="36">
        <v>-0.011358023841698782</v>
      </c>
      <c r="F136" s="36">
        <v>0.031105430144415726</v>
      </c>
      <c r="G136" s="36">
        <v>-0.0026683268216517115</v>
      </c>
      <c r="H136" s="36">
        <v>0.006686031717838311</v>
      </c>
      <c r="I136" s="37">
        <v>0.003768895723082771</v>
      </c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4.25" customHeight="1">
      <c r="A137" s="39" t="s">
        <v>509</v>
      </c>
      <c r="B137" s="40">
        <v>0.004330193346956852</v>
      </c>
      <c r="C137" s="40">
        <v>-0.005441357306280484</v>
      </c>
      <c r="D137" s="40">
        <v>-6.976203395084596E-4</v>
      </c>
      <c r="E137" s="40">
        <v>0.042957302313477684</v>
      </c>
      <c r="F137" s="40">
        <v>-0.019542225053794465</v>
      </c>
      <c r="G137" s="40">
        <v>-0.017454524435173008</v>
      </c>
      <c r="H137" s="40">
        <v>-0.006834122119713774</v>
      </c>
      <c r="I137" s="41">
        <v>-0.010680269562028926</v>
      </c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4.25" customHeight="1">
      <c r="A138" s="35" t="s">
        <v>510</v>
      </c>
      <c r="B138" s="36">
        <v>-0.01724582153125269</v>
      </c>
      <c r="C138" s="36">
        <v>0.004583876727705639</v>
      </c>
      <c r="D138" s="36">
        <v>0.005274588892336297</v>
      </c>
      <c r="E138" s="36">
        <v>0.006226013211751156</v>
      </c>
      <c r="F138" s="36">
        <v>-0.008571470857915315</v>
      </c>
      <c r="G138" s="36">
        <v>-0.0058349505052168365</v>
      </c>
      <c r="H138" s="36">
        <v>0.010660959955479096</v>
      </c>
      <c r="I138" s="37">
        <v>-0.0040480442027523</v>
      </c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4.25" customHeight="1">
      <c r="A139" s="39" t="s">
        <v>511</v>
      </c>
      <c r="B139" s="40">
        <v>-0.021387418887637653</v>
      </c>
      <c r="C139" s="40">
        <v>-0.020164742503853233</v>
      </c>
      <c r="D139" s="40">
        <v>-0.008564814814814744</v>
      </c>
      <c r="E139" s="40">
        <v>-0.010471811950254217</v>
      </c>
      <c r="F139" s="40">
        <v>0.022388075616446866</v>
      </c>
      <c r="G139" s="40">
        <v>-0.013825648102846845</v>
      </c>
      <c r="H139" s="40">
        <v>-0.00345217622985386</v>
      </c>
      <c r="I139" s="41">
        <v>-0.003979960574901829</v>
      </c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4.25" customHeight="1">
      <c r="A140" s="35" t="s">
        <v>512</v>
      </c>
      <c r="B140" s="36">
        <v>-0.010507122474781548</v>
      </c>
      <c r="C140" s="36">
        <v>0.013369316470570792</v>
      </c>
      <c r="D140" s="36">
        <v>-0.00684878200638196</v>
      </c>
      <c r="E140" s="36">
        <v>0.004329661533244344</v>
      </c>
      <c r="F140" s="36">
        <v>-0.04207756088233749</v>
      </c>
      <c r="G140" s="36">
        <v>0.003306437333194801</v>
      </c>
      <c r="H140" s="36">
        <v>-0.012702092710947814</v>
      </c>
      <c r="I140" s="37">
        <v>0.01819421337132326</v>
      </c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4.25" customHeight="1">
      <c r="A141" s="39" t="s">
        <v>513</v>
      </c>
      <c r="B141" s="40">
        <v>0.0055215834198770065</v>
      </c>
      <c r="C141" s="40">
        <v>0.02223534002767733</v>
      </c>
      <c r="D141" s="40">
        <v>-0.010187289397382652</v>
      </c>
      <c r="E141" s="40">
        <v>0.03975107725831614</v>
      </c>
      <c r="F141" s="40">
        <v>-0.026986850624370375</v>
      </c>
      <c r="G141" s="40">
        <v>0.06037463915389802</v>
      </c>
      <c r="H141" s="40">
        <v>-0.0010721426975559257</v>
      </c>
      <c r="I141" s="41">
        <v>-0.023797739293643615</v>
      </c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4.25" customHeight="1">
      <c r="A142" s="35" t="s">
        <v>514</v>
      </c>
      <c r="B142" s="36">
        <v>-0.014080417395312527</v>
      </c>
      <c r="C142" s="36">
        <v>-0.004495171265578383</v>
      </c>
      <c r="D142" s="36">
        <v>-0.014488164040851837</v>
      </c>
      <c r="E142" s="36">
        <v>-0.025794684731631042</v>
      </c>
      <c r="F142" s="36">
        <v>0.03241931537424064</v>
      </c>
      <c r="G142" s="36">
        <v>0.03406253926424066</v>
      </c>
      <c r="H142" s="36">
        <v>0.004523466562920951</v>
      </c>
      <c r="I142" s="37">
        <v>0.0030791871518858595</v>
      </c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4.25" customHeight="1">
      <c r="A143" s="39" t="s">
        <v>515</v>
      </c>
      <c r="B143" s="40">
        <v>0.05469847548203886</v>
      </c>
      <c r="C143" s="40">
        <v>0.003204516785710155</v>
      </c>
      <c r="D143" s="40">
        <v>0.02249357326478149</v>
      </c>
      <c r="E143" s="40">
        <v>-0.012765949199778212</v>
      </c>
      <c r="F143" s="40">
        <v>0.027150544044127596</v>
      </c>
      <c r="G143" s="40">
        <v>0.027290073361826154</v>
      </c>
      <c r="H143" s="40">
        <v>0.02134119871600723</v>
      </c>
      <c r="I143" s="41">
        <v>0.011170993641760567</v>
      </c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4.25" customHeight="1">
      <c r="A144" s="35" t="s">
        <v>516</v>
      </c>
      <c r="B144" s="36">
        <v>0.024509022703028398</v>
      </c>
      <c r="C144" s="36">
        <v>-0.010744791769977186</v>
      </c>
      <c r="D144" s="36">
        <v>0.008799497171590231</v>
      </c>
      <c r="E144" s="36">
        <v>0.019636038830377095</v>
      </c>
      <c r="F144" s="36">
        <v>0.0010783904758353317</v>
      </c>
      <c r="G144" s="36">
        <v>0.01146878693252782</v>
      </c>
      <c r="H144" s="36">
        <v>-0.0063261659767519796</v>
      </c>
      <c r="I144" s="37">
        <v>0.025805389850890183</v>
      </c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4.25" customHeight="1">
      <c r="A145" s="39" t="s">
        <v>517</v>
      </c>
      <c r="B145" s="40">
        <v>-0.00898744520732067</v>
      </c>
      <c r="C145" s="40">
        <v>-0.039336722817690344</v>
      </c>
      <c r="D145" s="40">
        <v>6.230529595015222E-4</v>
      </c>
      <c r="E145" s="40">
        <v>-0.009666969902627538</v>
      </c>
      <c r="F145" s="40">
        <v>-0.0076783295013125655</v>
      </c>
      <c r="G145" s="40">
        <v>-0.014925383627353248</v>
      </c>
      <c r="H145" s="40">
        <v>-0.027780296477701045</v>
      </c>
      <c r="I145" s="41">
        <v>-0.03625452133583398</v>
      </c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4.25" customHeight="1">
      <c r="A146" s="35" t="s">
        <v>518</v>
      </c>
      <c r="B146" s="36">
        <v>-0.01498749128712768</v>
      </c>
      <c r="C146" s="36">
        <v>0.0</v>
      </c>
      <c r="D146" s="36">
        <v>-0.0028019925280198545</v>
      </c>
      <c r="E146" s="36">
        <v>0.02719797657941218</v>
      </c>
      <c r="F146" s="36">
        <v>7.70446030184748E-4</v>
      </c>
      <c r="G146" s="36">
        <v>0.01902754751534237</v>
      </c>
      <c r="H146" s="36">
        <v>-0.01498166143914617</v>
      </c>
      <c r="I146" s="37">
        <v>-0.005374050979589882</v>
      </c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4.25" customHeight="1">
      <c r="A147" s="39" t="s">
        <v>519</v>
      </c>
      <c r="B147" s="40">
        <v>0.0047548715079355946</v>
      </c>
      <c r="C147" s="40">
        <v>0.004583859647801181</v>
      </c>
      <c r="D147" s="40">
        <v>-0.004136746799875081</v>
      </c>
      <c r="E147" s="40">
        <v>-0.024113943635714927</v>
      </c>
      <c r="F147" s="40">
        <v>0.013224063280776143</v>
      </c>
      <c r="G147" s="40">
        <v>0.011526034663080874</v>
      </c>
      <c r="H147" s="40">
        <v>0.02296526568659186</v>
      </c>
      <c r="I147" s="41">
        <v>0.004716861278468532</v>
      </c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4.25" customHeight="1">
      <c r="A148" s="35" t="s">
        <v>520</v>
      </c>
      <c r="B148" s="36">
        <v>-1.3512476929840542E-4</v>
      </c>
      <c r="C148" s="36">
        <v>-3.0431080943854643E-4</v>
      </c>
      <c r="D148" s="36">
        <v>0.004859314993337893</v>
      </c>
      <c r="E148" s="36">
        <v>-0.015503500117818038</v>
      </c>
      <c r="F148" s="36">
        <v>-0.0019337321379437533</v>
      </c>
      <c r="G148" s="36">
        <v>0.022333582281764672</v>
      </c>
      <c r="H148" s="36">
        <v>-0.009747862637351496</v>
      </c>
      <c r="I148" s="37">
        <v>-0.044472812864455334</v>
      </c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4.25" customHeight="1">
      <c r="A149" s="39" t="s">
        <v>521</v>
      </c>
      <c r="B149" s="40">
        <v>1.3514303046921987E-4</v>
      </c>
      <c r="C149" s="40">
        <v>0.030731777750483472</v>
      </c>
      <c r="D149" s="40">
        <v>-0.01403946650027299</v>
      </c>
      <c r="E149" s="40">
        <v>-0.03100418315254287</v>
      </c>
      <c r="F149" s="40">
        <v>0.008926116219334668</v>
      </c>
      <c r="G149" s="40">
        <v>0.006575898245938089</v>
      </c>
      <c r="H149" s="40">
        <v>0.016804146083360474</v>
      </c>
      <c r="I149" s="41">
        <v>-0.021172038708930113</v>
      </c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4.25" customHeight="1">
      <c r="A150" s="35" t="s">
        <v>522</v>
      </c>
      <c r="B150" s="36">
        <v>-0.0017574409388741918</v>
      </c>
      <c r="C150" s="36">
        <v>-0.007822843521753057</v>
      </c>
      <c r="D150" s="36">
        <v>0.003718060280041172</v>
      </c>
      <c r="E150" s="36">
        <v>0.009141727628459011</v>
      </c>
      <c r="F150" s="36">
        <v>-2.0597336632607698E-4</v>
      </c>
      <c r="G150" s="36">
        <v>0.005758064407608261</v>
      </c>
      <c r="H150" s="36">
        <v>-0.00958341701362767</v>
      </c>
      <c r="I150" s="37">
        <v>0.01195583361956353</v>
      </c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4.25" customHeight="1">
      <c r="A151" s="39" t="s">
        <v>523</v>
      </c>
      <c r="B151" s="40">
        <v>-0.0012190843303910496</v>
      </c>
      <c r="C151" s="40">
        <v>-0.014430204934947266</v>
      </c>
      <c r="D151" s="40">
        <v>-0.00835435056746525</v>
      </c>
      <c r="E151" s="40">
        <v>0.002013136658497354</v>
      </c>
      <c r="F151" s="40">
        <v>-0.01337576657646821</v>
      </c>
      <c r="G151" s="40">
        <v>-0.019487055755158255</v>
      </c>
      <c r="H151" s="40">
        <v>0.007405258213537492</v>
      </c>
      <c r="I151" s="41">
        <v>-0.01109314735358348</v>
      </c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4.25" customHeight="1">
      <c r="A152" s="35" t="s">
        <v>524</v>
      </c>
      <c r="B152" s="36">
        <v>-0.024139021488698377</v>
      </c>
      <c r="C152" s="36">
        <v>0.002565879936353688</v>
      </c>
      <c r="D152" s="36">
        <v>0.008981084088380189</v>
      </c>
      <c r="E152" s="36">
        <v>-0.01356112023822019</v>
      </c>
      <c r="F152" s="36">
        <v>0.006605247357549514</v>
      </c>
      <c r="G152" s="36">
        <v>0.0012353666926309262</v>
      </c>
      <c r="H152" s="36">
        <v>0.010193053750217769</v>
      </c>
      <c r="I152" s="37">
        <v>-0.0072048019482216785</v>
      </c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4.25" customHeight="1">
      <c r="A153" s="39" t="s">
        <v>525</v>
      </c>
      <c r="B153" s="40">
        <v>-0.004168934577551371</v>
      </c>
      <c r="C153" s="40">
        <v>-0.0076782484216152596</v>
      </c>
      <c r="D153" s="40">
        <v>-0.006144151240645887</v>
      </c>
      <c r="E153" s="40">
        <v>-0.017311543998221043</v>
      </c>
      <c r="F153" s="40">
        <v>0.00694046232964011</v>
      </c>
      <c r="G153" s="40">
        <v>0.005158424506764021</v>
      </c>
      <c r="H153" s="40">
        <v>-0.0036867022760404575</v>
      </c>
      <c r="I153" s="41">
        <v>-0.016718635893101207</v>
      </c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4.25" customHeight="1">
      <c r="A154" s="35" t="s">
        <v>526</v>
      </c>
      <c r="B154" s="36">
        <v>-0.009349570246588128</v>
      </c>
      <c r="C154" s="36">
        <v>-0.00470349748407609</v>
      </c>
      <c r="D154" s="36">
        <v>0.004834746770230569</v>
      </c>
      <c r="E154" s="36">
        <v>0.04766795554660492</v>
      </c>
      <c r="F154" s="36">
        <v>-0.00867664664843802</v>
      </c>
      <c r="G154" s="36">
        <v>0.007586746593443913</v>
      </c>
      <c r="H154" s="36">
        <v>0.0035055265374089734</v>
      </c>
      <c r="I154" s="37">
        <v>0.011304179523873034</v>
      </c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4.25" customHeight="1">
      <c r="A155" s="39" t="s">
        <v>527</v>
      </c>
      <c r="B155" s="40">
        <v>-0.0016904728318491663</v>
      </c>
      <c r="C155" s="40">
        <v>0.005640275288899252</v>
      </c>
      <c r="D155" s="40">
        <v>-0.016564126833885473</v>
      </c>
      <c r="E155" s="40">
        <v>-0.015330912848695246</v>
      </c>
      <c r="F155" s="40">
        <v>0.025635033309380276</v>
      </c>
      <c r="G155" s="40">
        <v>0.04108087620183947</v>
      </c>
      <c r="H155" s="40">
        <v>-0.001164426916346864</v>
      </c>
      <c r="I155" s="41">
        <v>0.002032241379583889</v>
      </c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4.25" customHeight="1">
      <c r="A156" s="35" t="s">
        <v>528</v>
      </c>
      <c r="B156" s="36">
        <v>-0.007196390438010894</v>
      </c>
      <c r="C156" s="36">
        <v>-0.004850712340847497</v>
      </c>
      <c r="D156" s="36">
        <v>-0.0036092396535129935</v>
      </c>
      <c r="E156" s="36">
        <v>-0.007533944518458881</v>
      </c>
      <c r="F156" s="36">
        <v>-0.01376163687889461</v>
      </c>
      <c r="G156" s="36">
        <v>-0.035205379795306316</v>
      </c>
      <c r="H156" s="36">
        <v>-0.013212951006878785</v>
      </c>
      <c r="I156" s="37">
        <v>-0.001843655262789709</v>
      </c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4.25" customHeight="1">
      <c r="A157" s="39" t="s">
        <v>529</v>
      </c>
      <c r="B157" s="40">
        <v>0.02146129766933496</v>
      </c>
      <c r="C157" s="40">
        <v>-3.0461794229415056E-4</v>
      </c>
      <c r="D157" s="40">
        <v>-0.016340658456089476</v>
      </c>
      <c r="E157" s="40">
        <v>0.01113358468305606</v>
      </c>
      <c r="F157" s="40">
        <v>0.01911814958336844</v>
      </c>
      <c r="G157" s="40">
        <v>0.019953828692794662</v>
      </c>
      <c r="H157" s="40">
        <v>0.010239419410795817</v>
      </c>
      <c r="I157" s="41">
        <v>0.004802754152763314</v>
      </c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4.25" customHeight="1">
      <c r="A158" s="35" t="s">
        <v>530</v>
      </c>
      <c r="B158" s="36">
        <v>-0.052177630926553135</v>
      </c>
      <c r="C158" s="36">
        <v>-0.00609468476130047</v>
      </c>
      <c r="D158" s="36">
        <v>0.009819967266775777</v>
      </c>
      <c r="E158" s="36">
        <v>-0.002001953169021223</v>
      </c>
      <c r="F158" s="36">
        <v>-4.6970026064292416E-4</v>
      </c>
      <c r="G158" s="36">
        <v>0.007998199611506655</v>
      </c>
      <c r="H158" s="36">
        <v>-0.008868632043579176</v>
      </c>
      <c r="I158" s="37">
        <v>0.011489986223620218</v>
      </c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4.25" customHeight="1">
      <c r="A159" s="39" t="s">
        <v>531</v>
      </c>
      <c r="B159" s="40">
        <v>1.4670913624467393E-4</v>
      </c>
      <c r="C159" s="40">
        <v>0.019776016053605176</v>
      </c>
      <c r="D159" s="40">
        <v>0.0047001620745542585</v>
      </c>
      <c r="E159" s="40">
        <v>0.013540817881299108</v>
      </c>
      <c r="F159" s="40">
        <v>-0.0077896872716605075</v>
      </c>
      <c r="G159" s="40">
        <v>-0.0013938726072541085</v>
      </c>
      <c r="H159" s="40">
        <v>0.008062874628699259</v>
      </c>
      <c r="I159" s="41">
        <v>0.013267928218256952</v>
      </c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4.25" customHeight="1">
      <c r="A160" s="35" t="s">
        <v>532</v>
      </c>
      <c r="B160" s="36">
        <v>-0.0010274059880551784</v>
      </c>
      <c r="C160" s="36">
        <v>-0.0024052258112829557</v>
      </c>
      <c r="D160" s="36">
        <v>-0.0038715921922890424</v>
      </c>
      <c r="E160" s="36">
        <v>-0.00940117868775662</v>
      </c>
      <c r="F160" s="36">
        <v>-0.012723142636763461</v>
      </c>
      <c r="G160" s="36">
        <v>0.019864637387397077</v>
      </c>
      <c r="H160" s="36">
        <v>-9.753058071059475E-4</v>
      </c>
      <c r="I160" s="37">
        <v>0.013453098708621837</v>
      </c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4.25" customHeight="1">
      <c r="A161" s="39" t="s">
        <v>533</v>
      </c>
      <c r="B161" s="40">
        <v>-0.030267415117718518</v>
      </c>
      <c r="C161" s="40">
        <v>-0.018685791004061855</v>
      </c>
      <c r="D161" s="40">
        <v>-0.011821862348178063</v>
      </c>
      <c r="E161" s="40">
        <v>-0.006993383812835241</v>
      </c>
      <c r="F161" s="40">
        <v>-0.004695925968803436</v>
      </c>
      <c r="G161" s="40">
        <v>0.02032005233978734</v>
      </c>
      <c r="H161" s="40">
        <v>-0.0047843224105371075</v>
      </c>
      <c r="I161" s="41">
        <v>0.005663565226659442</v>
      </c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4.25" customHeight="1">
      <c r="A162" s="35" t="s">
        <v>534</v>
      </c>
      <c r="B162" s="36">
        <v>0.016666778830829298</v>
      </c>
      <c r="C162" s="36">
        <v>0.00322475628602715</v>
      </c>
      <c r="D162" s="36">
        <v>0.001556866601114277</v>
      </c>
      <c r="E162" s="36">
        <v>0.014084969304184175</v>
      </c>
      <c r="F162" s="36">
        <v>0.012259768915684028</v>
      </c>
      <c r="G162" s="36">
        <v>0.001031842272134636</v>
      </c>
      <c r="H162" s="36">
        <v>-0.007946446041873195</v>
      </c>
      <c r="I162" s="37">
        <v>0.03827873044288794</v>
      </c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4.25" customHeight="1">
      <c r="A163" s="39" t="s">
        <v>535</v>
      </c>
      <c r="B163" s="40">
        <v>-0.009985250497818106</v>
      </c>
      <c r="C163" s="40">
        <v>-1.531336024648653E-4</v>
      </c>
      <c r="D163" s="40">
        <v>0.02503477051460373</v>
      </c>
      <c r="E163" s="40">
        <v>-0.01240115599705733</v>
      </c>
      <c r="F163" s="40">
        <v>-0.018982973877682975</v>
      </c>
      <c r="G163" s="40">
        <v>0.01783328527765363</v>
      </c>
      <c r="H163" s="40">
        <v>0.0028678078215108715</v>
      </c>
      <c r="I163" s="41">
        <v>0.02237486533140443</v>
      </c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4.25" customHeight="1">
      <c r="A164" s="35" t="s">
        <v>536</v>
      </c>
      <c r="B164" s="36">
        <v>-0.005418932406492311</v>
      </c>
      <c r="C164" s="36">
        <v>-0.0032148829661521544</v>
      </c>
      <c r="D164" s="36">
        <v>0.0024742597174554305</v>
      </c>
      <c r="E164" s="36">
        <v>0.007533642943543965</v>
      </c>
      <c r="F164" s="36">
        <v>-7.630985729775891E-4</v>
      </c>
      <c r="G164" s="36">
        <v>-5.064618501304497E-4</v>
      </c>
      <c r="H164" s="36">
        <v>-0.003352698299469792</v>
      </c>
      <c r="I164" s="37">
        <v>0.0026526690691667616</v>
      </c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4.25" customHeight="1">
      <c r="A165" s="39" t="s">
        <v>537</v>
      </c>
      <c r="B165" s="40">
        <v>0.0037836678292894337</v>
      </c>
      <c r="C165" s="40">
        <v>-0.015819430071430385</v>
      </c>
      <c r="D165" s="40">
        <v>0.01265923566878988</v>
      </c>
      <c r="E165" s="40">
        <v>0.02193416557581182</v>
      </c>
      <c r="F165" s="40">
        <v>0.020822950870301875</v>
      </c>
      <c r="G165" s="40">
        <v>0.03293157063438127</v>
      </c>
      <c r="H165" s="40">
        <v>-0.03561896928627414</v>
      </c>
      <c r="I165" s="41">
        <v>0.007854415175333744</v>
      </c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4.25" customHeight="1">
      <c r="A166" s="35" t="s">
        <v>538</v>
      </c>
      <c r="B166" s="36">
        <v>-0.022014583234394924</v>
      </c>
      <c r="C166" s="36">
        <v>0.024968743788829875</v>
      </c>
      <c r="D166" s="36">
        <v>7.076027989620752E-4</v>
      </c>
      <c r="E166" s="36">
        <v>0.0141468539115221</v>
      </c>
      <c r="F166" s="36">
        <v>-0.007989168999906584</v>
      </c>
      <c r="G166" s="36">
        <v>0.03658999385653217</v>
      </c>
      <c r="H166" s="36">
        <v>-0.0200062351106333</v>
      </c>
      <c r="I166" s="37">
        <v>0.02280564506243709</v>
      </c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4.25" customHeight="1">
      <c r="A167" s="39" t="s">
        <v>539</v>
      </c>
      <c r="B167" s="40">
        <v>-0.001387370107201307</v>
      </c>
      <c r="C167" s="40">
        <v>0.024817289266113866</v>
      </c>
      <c r="D167" s="40">
        <v>0.021684475172847373</v>
      </c>
      <c r="E167" s="40">
        <v>0.005290995103711572</v>
      </c>
      <c r="F167" s="40">
        <v>0.002981164116515731</v>
      </c>
      <c r="G167" s="40">
        <v>-0.018075211633949293</v>
      </c>
      <c r="H167" s="40">
        <v>0.04784356629751634</v>
      </c>
      <c r="I167" s="41">
        <v>0.019971020307308754</v>
      </c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4.25" customHeight="1">
      <c r="A168" s="35" t="s">
        <v>540</v>
      </c>
      <c r="B168" s="36">
        <v>0.010961642045624517</v>
      </c>
      <c r="C168" s="36">
        <v>0.0056456137882560644</v>
      </c>
      <c r="D168" s="36">
        <v>-0.005998154414026593</v>
      </c>
      <c r="E168" s="36">
        <v>-0.013397277642538808</v>
      </c>
      <c r="F168" s="36">
        <v>0.010134579475420596</v>
      </c>
      <c r="G168" s="36">
        <v>0.01156525554945657</v>
      </c>
      <c r="H168" s="36">
        <v>0.030672267620802423</v>
      </c>
      <c r="I168" s="37">
        <v>0.008099607377196363</v>
      </c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4.25" customHeight="1">
      <c r="A169" s="39" t="s">
        <v>541</v>
      </c>
      <c r="B169" s="40">
        <v>0.018020745780020282</v>
      </c>
      <c r="C169" s="40">
        <v>-0.012557384223241983</v>
      </c>
      <c r="D169" s="40">
        <v>0.004177626489246551</v>
      </c>
      <c r="E169" s="40">
        <v>0.005818964680485999</v>
      </c>
      <c r="F169" s="40">
        <v>-0.0037620810417523425</v>
      </c>
      <c r="G169" s="40">
        <v>-0.011623300324135687</v>
      </c>
      <c r="H169" s="40">
        <v>-0.01754543741966209</v>
      </c>
      <c r="I169" s="41">
        <v>-0.0104525263858595</v>
      </c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4.25" customHeight="1">
      <c r="A170" s="35" t="s">
        <v>542</v>
      </c>
      <c r="B170" s="36">
        <v>-0.012451131353832592</v>
      </c>
      <c r="C170" s="36">
        <v>0.013315466686745967</v>
      </c>
      <c r="D170" s="36">
        <v>0.011171032357473035</v>
      </c>
      <c r="E170" s="36">
        <v>0.033270060130451466</v>
      </c>
      <c r="F170" s="36">
        <v>-0.02789879356568363</v>
      </c>
      <c r="G170" s="36">
        <v>-0.011278329075112925</v>
      </c>
      <c r="H170" s="36">
        <v>0.013024146539845578</v>
      </c>
      <c r="I170" s="37">
        <v>0.021361949738858476</v>
      </c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4.25" customHeight="1">
      <c r="A171" s="39" t="s">
        <v>543</v>
      </c>
      <c r="B171" s="40">
        <v>-0.001063301885114321</v>
      </c>
      <c r="C171" s="40">
        <v>0.001328759561548791</v>
      </c>
      <c r="D171" s="40">
        <v>0.01379047619047612</v>
      </c>
      <c r="E171" s="40">
        <v>-0.013065937688832695</v>
      </c>
      <c r="F171" s="40">
        <v>-0.0071399002236561</v>
      </c>
      <c r="G171" s="40">
        <v>0.011016782475515864</v>
      </c>
      <c r="H171" s="40">
        <v>0.013635923044112836</v>
      </c>
      <c r="I171" s="41">
        <v>-0.00740892686627826</v>
      </c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4.25" customHeight="1">
      <c r="A172" s="35" t="s">
        <v>544</v>
      </c>
      <c r="B172" s="36">
        <v>-0.004258041816555814</v>
      </c>
      <c r="C172" s="36">
        <v>0.06148618133717974</v>
      </c>
      <c r="D172" s="36">
        <v>-0.01570719975950689</v>
      </c>
      <c r="E172" s="36">
        <v>-0.007092614690749675</v>
      </c>
      <c r="F172" s="36">
        <v>-0.018436681539625157</v>
      </c>
      <c r="G172" s="36">
        <v>-0.019479159871262634</v>
      </c>
      <c r="H172" s="36">
        <v>0.05678869464938206</v>
      </c>
      <c r="I172" s="37">
        <v>0.006298063023030272</v>
      </c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4.25" customHeight="1">
      <c r="A173" s="39" t="s">
        <v>545</v>
      </c>
      <c r="B173" s="40">
        <v>0.00549785987071056</v>
      </c>
      <c r="C173" s="40">
        <v>-0.030976328845114396</v>
      </c>
      <c r="D173" s="40">
        <v>-0.01626326639688475</v>
      </c>
      <c r="E173" s="40">
        <v>-0.044762008238359685</v>
      </c>
      <c r="F173" s="40">
        <v>-0.008726777703115578</v>
      </c>
      <c r="G173" s="40">
        <v>-0.02212821885238113</v>
      </c>
      <c r="H173" s="40">
        <v>-0.007364989894924668</v>
      </c>
      <c r="I173" s="41">
        <v>-0.032761469608103486</v>
      </c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4.25" customHeight="1">
      <c r="A174" s="35" t="s">
        <v>546</v>
      </c>
      <c r="B174" s="36">
        <v>-0.0072905004549088225</v>
      </c>
      <c r="C174" s="36">
        <v>0.045728065439306624</v>
      </c>
      <c r="D174" s="36">
        <v>-0.01816206147159274</v>
      </c>
      <c r="E174" s="36">
        <v>0.026919838127773665</v>
      </c>
      <c r="F174" s="36">
        <v>0.002463605331742055</v>
      </c>
      <c r="G174" s="36">
        <v>-0.0061349780732131804</v>
      </c>
      <c r="H174" s="36">
        <v>-0.031510333262140665</v>
      </c>
      <c r="I174" s="37">
        <v>0.043617133483283936</v>
      </c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4.25" customHeight="1">
      <c r="A175" s="39" t="s">
        <v>547</v>
      </c>
      <c r="B175" s="40">
        <v>-0.012545879027021823</v>
      </c>
      <c r="C175" s="40">
        <v>6.854085833486616E-4</v>
      </c>
      <c r="D175" s="40">
        <v>-2.371541501975925E-4</v>
      </c>
      <c r="E175" s="40">
        <v>-0.007767769440555382</v>
      </c>
      <c r="F175" s="40">
        <v>-0.0020235221686554575</v>
      </c>
      <c r="G175" s="40">
        <v>0.02357824342014779</v>
      </c>
      <c r="H175" s="40">
        <v>0.0358457610814746</v>
      </c>
      <c r="I175" s="41">
        <v>-0.002143258120453544</v>
      </c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4.25" customHeight="1">
      <c r="A176" s="35" t="s">
        <v>548</v>
      </c>
      <c r="B176" s="36">
        <v>0.0018594157793201539</v>
      </c>
      <c r="C176" s="36">
        <v>-4.1085091022475655E-4</v>
      </c>
      <c r="D176" s="36">
        <v>0.024037321103818978</v>
      </c>
      <c r="E176" s="36">
        <v>-0.0048920057419378936</v>
      </c>
      <c r="F176" s="36">
        <v>-0.027304961687826132</v>
      </c>
      <c r="G176" s="36">
        <v>-0.0034603635093744464</v>
      </c>
      <c r="H176" s="36">
        <v>-0.038257742696155866</v>
      </c>
      <c r="I176" s="37">
        <v>-0.0014576539265090769</v>
      </c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4.25" customHeight="1">
      <c r="A177" s="39" t="s">
        <v>549</v>
      </c>
      <c r="B177" s="40">
        <v>4.639911922855926E-4</v>
      </c>
      <c r="C177" s="40">
        <v>0.02028227768580666</v>
      </c>
      <c r="D177" s="40">
        <v>-0.02640722724113954</v>
      </c>
      <c r="E177" s="40">
        <v>-0.0063910684449482846</v>
      </c>
      <c r="F177" s="40">
        <v>0.03309720029427071</v>
      </c>
      <c r="G177" s="40">
        <v>-0.029662609964870332</v>
      </c>
      <c r="H177" s="40">
        <v>-0.02174123922910105</v>
      </c>
      <c r="I177" s="41">
        <v>-0.00467077393503632</v>
      </c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4.25" customHeight="1">
      <c r="A178" s="35" t="s">
        <v>550</v>
      </c>
      <c r="B178" s="36">
        <v>-0.0012365279468735063</v>
      </c>
      <c r="C178" s="36">
        <v>-0.0033579954229723346</v>
      </c>
      <c r="D178" s="36">
        <v>-0.008327385201046872</v>
      </c>
      <c r="E178" s="36">
        <v>-0.01286514611786669</v>
      </c>
      <c r="F178" s="36">
        <v>-0.01491935865160593</v>
      </c>
      <c r="G178" s="36">
        <v>-0.00828128581815049</v>
      </c>
      <c r="H178" s="36">
        <v>0.007181791769091144</v>
      </c>
      <c r="I178" s="37">
        <v>-0.017315405436530602</v>
      </c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4.25" customHeight="1">
      <c r="A179" s="39" t="s">
        <v>551</v>
      </c>
      <c r="B179" s="40">
        <v>-0.0054175230011148014</v>
      </c>
      <c r="C179" s="40">
        <v>-0.01765496055388446</v>
      </c>
      <c r="D179" s="40">
        <v>-0.03254958413307745</v>
      </c>
      <c r="E179" s="40">
        <v>-0.031077688251384863</v>
      </c>
      <c r="F179" s="40">
        <v>-0.00918200076793569</v>
      </c>
      <c r="G179" s="40">
        <v>0.012989524105832208</v>
      </c>
      <c r="H179" s="40">
        <v>-0.005588999060361417</v>
      </c>
      <c r="I179" s="41">
        <v>-0.009386522164204943</v>
      </c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4.25" customHeight="1">
      <c r="A180" s="35" t="s">
        <v>552</v>
      </c>
      <c r="B180" s="36">
        <v>0.005758075978829073</v>
      </c>
      <c r="C180" s="36">
        <v>0.05076141845858479</v>
      </c>
      <c r="D180" s="36">
        <v>-0.027362155906423193</v>
      </c>
      <c r="E180" s="36">
        <v>0.01551990078263716</v>
      </c>
      <c r="F180" s="36">
        <v>-0.013550745428868456</v>
      </c>
      <c r="G180" s="36">
        <v>-0.0066151368149307875</v>
      </c>
      <c r="H180" s="36">
        <v>0.025000376225405904</v>
      </c>
      <c r="I180" s="37">
        <v>-0.008228943111130453</v>
      </c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4.25" customHeight="1">
      <c r="A181" s="39" t="s">
        <v>553</v>
      </c>
      <c r="B181" s="40">
        <v>-0.006343635949582118</v>
      </c>
      <c r="C181" s="40">
        <v>-0.020629311547168152</v>
      </c>
      <c r="D181" s="40">
        <v>-0.011983681795002473</v>
      </c>
      <c r="E181" s="40">
        <v>-0.011716805612794104</v>
      </c>
      <c r="F181" s="40">
        <v>0.02953170824576056</v>
      </c>
      <c r="G181" s="40">
        <v>7.171305812618245E-4</v>
      </c>
      <c r="H181" s="40">
        <v>-0.01607114569528757</v>
      </c>
      <c r="I181" s="41">
        <v>0.011146659975295275</v>
      </c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4.25" customHeight="1">
      <c r="A182" s="35" t="s">
        <v>554</v>
      </c>
      <c r="B182" s="36">
        <v>-0.011834557637665754</v>
      </c>
      <c r="C182" s="36">
        <v>-0.013331565997201403</v>
      </c>
      <c r="D182" s="36">
        <v>0.013763440860215054</v>
      </c>
      <c r="E182" s="36">
        <v>-0.018041133148064784</v>
      </c>
      <c r="F182" s="36">
        <v>-0.020977404546094952</v>
      </c>
      <c r="G182" s="36">
        <v>-0.009520675510745006</v>
      </c>
      <c r="H182" s="36">
        <v>-0.011049375553308136</v>
      </c>
      <c r="I182" s="37">
        <v>0.002900861160269687</v>
      </c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4.25" customHeight="1">
      <c r="A183" s="39" t="s">
        <v>555</v>
      </c>
      <c r="B183" s="40">
        <v>0.002206343196922801</v>
      </c>
      <c r="C183" s="40">
        <v>0.011349748679278931</v>
      </c>
      <c r="D183" s="40">
        <v>0.037505303351718325</v>
      </c>
      <c r="E183" s="40">
        <v>0.016797804685373213</v>
      </c>
      <c r="F183" s="40">
        <v>-0.005792386998609666</v>
      </c>
      <c r="G183" s="40">
        <v>0.016020526102805962</v>
      </c>
      <c r="H183" s="40">
        <v>-3.885286181007641E-4</v>
      </c>
      <c r="I183" s="41">
        <v>0.003967034298708892</v>
      </c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4.25" customHeight="1">
      <c r="A184" s="35" t="s">
        <v>556</v>
      </c>
      <c r="B184" s="36">
        <v>-0.013521917245079123</v>
      </c>
      <c r="C184" s="36">
        <v>8.016670062979045E-4</v>
      </c>
      <c r="D184" s="36">
        <v>-0.013085793735176248</v>
      </c>
      <c r="E184" s="36">
        <v>0.0072277539137331715</v>
      </c>
      <c r="F184" s="36">
        <v>-0.008703014165014901</v>
      </c>
      <c r="G184" s="36">
        <v>-0.034689579588867155</v>
      </c>
      <c r="H184" s="36">
        <v>-0.007678259859245114</v>
      </c>
      <c r="I184" s="37">
        <v>-0.013664800873516967</v>
      </c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4.25" customHeight="1">
      <c r="A185" s="39" t="s">
        <v>557</v>
      </c>
      <c r="B185" s="40">
        <v>-0.03347139498041712</v>
      </c>
      <c r="C185" s="40">
        <v>0.0045387751833672225</v>
      </c>
      <c r="D185" s="40">
        <v>-0.003977790668766018</v>
      </c>
      <c r="E185" s="40">
        <v>0.046130652255937224</v>
      </c>
      <c r="F185" s="40">
        <v>-0.0036930761666538604</v>
      </c>
      <c r="G185" s="40">
        <v>0.018758504690053114</v>
      </c>
      <c r="H185" s="40">
        <v>-0.016454260973293493</v>
      </c>
      <c r="I185" s="41">
        <v>0.021699162083979547</v>
      </c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4.25" customHeight="1">
      <c r="A186" s="35" t="s">
        <v>558</v>
      </c>
      <c r="B186" s="36">
        <v>-0.029353744837333405</v>
      </c>
      <c r="C186" s="36">
        <v>0.021794069797423148</v>
      </c>
      <c r="D186" s="36">
        <v>-0.01073300607371669</v>
      </c>
      <c r="E186" s="36">
        <v>0.0</v>
      </c>
      <c r="F186" s="36">
        <v>0.02042232394962883</v>
      </c>
      <c r="G186" s="36">
        <v>0.02792995386143596</v>
      </c>
      <c r="H186" s="36">
        <v>-0.0013943482093655125</v>
      </c>
      <c r="I186" s="37">
        <v>-8.986609249616194E-4</v>
      </c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4.25" customHeight="1">
      <c r="A187" s="39" t="s">
        <v>559</v>
      </c>
      <c r="B187" s="40">
        <v>-0.02446481921677167</v>
      </c>
      <c r="C187" s="40">
        <v>-0.029262637845301174</v>
      </c>
      <c r="D187" s="40">
        <v>-0.009671993271656855</v>
      </c>
      <c r="E187" s="40">
        <v>-0.01959872911273237</v>
      </c>
      <c r="F187" s="40">
        <v>-0.0055221796077321245</v>
      </c>
      <c r="G187" s="40">
        <v>-0.010968995542488867</v>
      </c>
      <c r="H187" s="40">
        <v>-0.009273991741236247</v>
      </c>
      <c r="I187" s="41">
        <v>0.00842138961970312</v>
      </c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4.25" customHeight="1">
      <c r="A188" s="35" t="s">
        <v>560</v>
      </c>
      <c r="B188" s="36">
        <v>0.043190581305646875</v>
      </c>
      <c r="C188" s="36">
        <v>-0.00509105020455858</v>
      </c>
      <c r="D188" s="36">
        <v>0.010615711252653927</v>
      </c>
      <c r="E188" s="36">
        <v>0.001999451876123999</v>
      </c>
      <c r="F188" s="36">
        <v>-0.009838206300694652</v>
      </c>
      <c r="G188" s="36">
        <v>0.04466822442040724</v>
      </c>
      <c r="H188" s="36">
        <v>-0.005636433869037585</v>
      </c>
      <c r="I188" s="37">
        <v>-0.006648339359693231</v>
      </c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4.25" customHeight="1">
      <c r="A189" s="39" t="s">
        <v>561</v>
      </c>
      <c r="B189" s="40">
        <v>-0.012020363465752977</v>
      </c>
      <c r="C189" s="40">
        <v>0.01077294016465587</v>
      </c>
      <c r="D189" s="40">
        <v>5.882352941176853E-4</v>
      </c>
      <c r="E189" s="40">
        <v>-0.002992993422661621</v>
      </c>
      <c r="F189" s="40">
        <v>-0.006812881268374836</v>
      </c>
      <c r="G189" s="40">
        <v>-0.0012661201977735563</v>
      </c>
      <c r="H189" s="40">
        <v>0.02783678249794849</v>
      </c>
      <c r="I189" s="41">
        <v>0.006692835602054324</v>
      </c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4.25" customHeight="1">
      <c r="A190" s="35" t="s">
        <v>562</v>
      </c>
      <c r="B190" s="36">
        <v>-0.00980035950913258</v>
      </c>
      <c r="C190" s="36">
        <v>-0.02651208762848168</v>
      </c>
      <c r="D190" s="36">
        <v>-0.021751910640799604</v>
      </c>
      <c r="E190" s="36">
        <v>-0.025012447752230858</v>
      </c>
      <c r="F190" s="36">
        <v>-0.03005135532469202</v>
      </c>
      <c r="G190" s="36">
        <v>0.005948906601751584</v>
      </c>
      <c r="H190" s="36">
        <v>0.01319659838371706</v>
      </c>
      <c r="I190" s="37">
        <v>-0.008999441613214866</v>
      </c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4.25" customHeight="1">
      <c r="A191" s="39" t="s">
        <v>563</v>
      </c>
      <c r="B191" s="40">
        <v>-0.0310581390060678</v>
      </c>
      <c r="C191" s="40">
        <v>0.01957023718104691</v>
      </c>
      <c r="D191" s="40">
        <v>-0.012362637362637246</v>
      </c>
      <c r="E191" s="40">
        <v>0.023601835667522397</v>
      </c>
      <c r="F191" s="40">
        <v>-0.0012112857766976202</v>
      </c>
      <c r="G191" s="40">
        <v>0.04527377075704816</v>
      </c>
      <c r="H191" s="40">
        <v>9.732833714542943E-5</v>
      </c>
      <c r="I191" s="41">
        <v>0.018407789151925192</v>
      </c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4.25" customHeight="1">
      <c r="A192" s="35" t="s">
        <v>564</v>
      </c>
      <c r="B192" s="36">
        <v>0.01725961172629536</v>
      </c>
      <c r="C192" s="36">
        <v>-0.0071140621294758085</v>
      </c>
      <c r="D192" s="36">
        <v>0.003998609179415776</v>
      </c>
      <c r="E192" s="36">
        <v>-0.012030082580222229</v>
      </c>
      <c r="F192" s="36">
        <v>0.007275739061915172</v>
      </c>
      <c r="G192" s="36">
        <v>0.0019478537259346811</v>
      </c>
      <c r="H192" s="36">
        <v>0.0034015922558016123</v>
      </c>
      <c r="I192" s="37">
        <v>0.003293809050546795</v>
      </c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4.25" customHeight="1">
      <c r="A193" s="39" t="s">
        <v>565</v>
      </c>
      <c r="B193" s="40">
        <v>-0.0202563122053797</v>
      </c>
      <c r="C193" s="40">
        <v>-0.0014871612577135574</v>
      </c>
      <c r="D193" s="40">
        <v>0.015670995670995592</v>
      </c>
      <c r="E193" s="40">
        <v>-0.004058855898379422</v>
      </c>
      <c r="F193" s="40">
        <v>0.011572773099495063</v>
      </c>
      <c r="G193" s="40">
        <v>0.00666464929174396</v>
      </c>
      <c r="H193" s="40">
        <v>-0.009686028959712408</v>
      </c>
      <c r="I193" s="41">
        <v>0.007766798930997394</v>
      </c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4.25" customHeight="1">
      <c r="A194" s="35" t="s">
        <v>566</v>
      </c>
      <c r="B194" s="36">
        <v>0.04028991039749408</v>
      </c>
      <c r="C194" s="36">
        <v>-0.007446463809270896</v>
      </c>
      <c r="D194" s="36">
        <v>0.0017901287187794192</v>
      </c>
      <c r="E194" s="36">
        <v>-0.010697930785843763</v>
      </c>
      <c r="F194" s="36">
        <v>-0.0137053599448904</v>
      </c>
      <c r="G194" s="36">
        <v>-4.5965785289497365E-4</v>
      </c>
      <c r="H194" s="36">
        <v>0.05213217095423375</v>
      </c>
      <c r="I194" s="37">
        <v>0.00889881949487433</v>
      </c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4.25" customHeight="1">
      <c r="A195" s="39" t="s">
        <v>567</v>
      </c>
      <c r="B195" s="40">
        <v>-8.491476800194013E-4</v>
      </c>
      <c r="C195" s="40">
        <v>0.01309499574283742</v>
      </c>
      <c r="D195" s="40">
        <v>0.003999319264806029</v>
      </c>
      <c r="E195" s="40">
        <v>-0.001544787288489662</v>
      </c>
      <c r="F195" s="40">
        <v>0.007317552226141809</v>
      </c>
      <c r="G195" s="40">
        <v>0.0011038352311634782</v>
      </c>
      <c r="H195" s="40">
        <v>0.02835364799561719</v>
      </c>
      <c r="I195" s="41">
        <v>0.05370917493233151</v>
      </c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4.25" customHeight="1">
      <c r="A196" s="35" t="s">
        <v>568</v>
      </c>
      <c r="B196" s="36">
        <v>-8.502125874711852E-4</v>
      </c>
      <c r="C196" s="36">
        <v>0.01669583106930629</v>
      </c>
      <c r="D196" s="36">
        <v>0.008983812187473437</v>
      </c>
      <c r="E196" s="36">
        <v>0.022176380695017043</v>
      </c>
      <c r="F196" s="36">
        <v>-0.003863840567050153</v>
      </c>
      <c r="G196" s="36">
        <v>0.019114156898240704</v>
      </c>
      <c r="H196" s="36">
        <v>-0.004158486149217191</v>
      </c>
      <c r="I196" s="37">
        <v>-0.024514232100246884</v>
      </c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4.25" customHeight="1">
      <c r="A197" s="39" t="s">
        <v>569</v>
      </c>
      <c r="B197" s="40">
        <v>0.0757188812303497</v>
      </c>
      <c r="C197" s="40">
        <v>-0.015097179215547422</v>
      </c>
      <c r="D197" s="40">
        <v>-0.0047879042419152</v>
      </c>
      <c r="E197" s="40">
        <v>0.003531725190296986</v>
      </c>
      <c r="F197" s="40">
        <v>-0.01668036862173998</v>
      </c>
      <c r="G197" s="40">
        <v>-0.014156874770448906</v>
      </c>
      <c r="H197" s="40">
        <v>-0.024328123118886588</v>
      </c>
      <c r="I197" s="41">
        <v>0.0238278181170309</v>
      </c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4.25" customHeight="1">
      <c r="A198" s="35" t="s">
        <v>570</v>
      </c>
      <c r="B198" s="36">
        <v>-0.018506873931561807</v>
      </c>
      <c r="C198" s="36">
        <v>0.005647334524397517</v>
      </c>
      <c r="D198" s="36">
        <v>0.004304523970290459</v>
      </c>
      <c r="E198" s="36">
        <v>-0.003519296003947732</v>
      </c>
      <c r="F198" s="36">
        <v>-0.006075392193240375</v>
      </c>
      <c r="G198" s="36">
        <v>0.005670964738348475</v>
      </c>
      <c r="H198" s="36">
        <v>0.004745028623795191</v>
      </c>
      <c r="I198" s="37">
        <v>-0.004340270727087633</v>
      </c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4.25" customHeight="1">
      <c r="A199" s="39" t="s">
        <v>571</v>
      </c>
      <c r="B199" s="40">
        <v>0.016438296437918987</v>
      </c>
      <c r="C199" s="40">
        <v>-0.012434844922882354</v>
      </c>
      <c r="D199" s="40">
        <v>-0.008151945541642192</v>
      </c>
      <c r="E199" s="40">
        <v>0.003531725190296986</v>
      </c>
      <c r="F199" s="40">
        <v>-0.02349598159351942</v>
      </c>
      <c r="G199" s="40">
        <v>-0.003092406720287877</v>
      </c>
      <c r="H199" s="40">
        <v>-3.7051285374934767E-4</v>
      </c>
      <c r="I199" s="41">
        <v>-0.012251171645080753</v>
      </c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4.25" customHeight="1">
      <c r="A200" s="35" t="s">
        <v>572</v>
      </c>
      <c r="B200" s="36">
        <v>-0.0020608900496911988</v>
      </c>
      <c r="C200" s="36">
        <v>-0.03723259717449615</v>
      </c>
      <c r="D200" s="36">
        <v>-0.006100660904931406</v>
      </c>
      <c r="E200" s="36">
        <v>-0.05681236951943918</v>
      </c>
      <c r="F200" s="36">
        <v>-0.006625499312099736</v>
      </c>
      <c r="G200" s="36">
        <v>-0.03941241069532872</v>
      </c>
      <c r="H200" s="36">
        <v>-0.01287621324993014</v>
      </c>
      <c r="I200" s="37">
        <v>-0.006543920499328969</v>
      </c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4.25" customHeight="1">
      <c r="A201" s="39" t="s">
        <v>573</v>
      </c>
      <c r="B201" s="40">
        <v>0.004289717092949305</v>
      </c>
      <c r="C201" s="40">
        <v>-0.005062548451271079</v>
      </c>
      <c r="D201" s="40">
        <v>0.003580562659846586</v>
      </c>
      <c r="E201" s="40">
        <v>-0.026652387649289996</v>
      </c>
      <c r="F201" s="40">
        <v>-0.012234370702918919</v>
      </c>
      <c r="G201" s="40">
        <v>-0.0021845250370114136</v>
      </c>
      <c r="H201" s="40">
        <v>-0.010228994077960787</v>
      </c>
      <c r="I201" s="41">
        <v>-0.00666357136806969</v>
      </c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4.25" customHeight="1">
      <c r="A202" s="35" t="s">
        <v>574</v>
      </c>
      <c r="B202" s="36">
        <v>-0.001582009615347898</v>
      </c>
      <c r="C202" s="36">
        <v>0.015830389144013378</v>
      </c>
      <c r="D202" s="36">
        <v>-0.014441046551138294</v>
      </c>
      <c r="E202" s="36">
        <v>-0.018072367071136797</v>
      </c>
      <c r="F202" s="36">
        <v>0.011060694610618269</v>
      </c>
      <c r="G202" s="36">
        <v>0.006853250069211117</v>
      </c>
      <c r="H202" s="36">
        <v>-0.011282927833941065</v>
      </c>
      <c r="I202" s="37">
        <v>-0.002698657682299848</v>
      </c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4.25" customHeight="1">
      <c r="A203" s="39" t="s">
        <v>575</v>
      </c>
      <c r="B203" s="40">
        <v>0.0025352901187668036</v>
      </c>
      <c r="C203" s="40">
        <v>0.05969113869489815</v>
      </c>
      <c r="D203" s="40">
        <v>0.013187381485950658</v>
      </c>
      <c r="E203" s="40">
        <v>0.03179027280809992</v>
      </c>
      <c r="F203" s="40">
        <v>0.05285106833401405</v>
      </c>
      <c r="G203" s="40">
        <v>0.025524760194968975</v>
      </c>
      <c r="H203" s="40">
        <v>0.0053703545844957425</v>
      </c>
      <c r="I203" s="41">
        <v>0.028838505005313677</v>
      </c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4.25" customHeight="1">
      <c r="A204" s="35" t="s">
        <v>576</v>
      </c>
      <c r="B204" s="36">
        <v>-0.01169602399642607</v>
      </c>
      <c r="C204" s="36">
        <v>0.004726861856791198</v>
      </c>
      <c r="D204" s="36">
        <v>4.253509145044662E-4</v>
      </c>
      <c r="E204" s="36">
        <v>0.03189189820765085</v>
      </c>
      <c r="F204" s="36">
        <v>-0.010817820303068553</v>
      </c>
      <c r="G204" s="36">
        <v>-6.452719916669247E-4</v>
      </c>
      <c r="H204" s="36">
        <v>-0.01163705895423768</v>
      </c>
      <c r="I204" s="37">
        <v>0.028406283150525947</v>
      </c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4.25" customHeight="1">
      <c r="A205" s="39" t="s">
        <v>577</v>
      </c>
      <c r="B205" s="40">
        <v>0.05197493047633837</v>
      </c>
      <c r="C205" s="40">
        <v>0.004574018057948432</v>
      </c>
      <c r="D205" s="40">
        <v>-0.013605442176870748</v>
      </c>
      <c r="E205" s="40">
        <v>0.09481431995599945</v>
      </c>
      <c r="F205" s="40">
        <v>-0.0075924802525638305</v>
      </c>
      <c r="G205" s="40">
        <v>0.010331205014549571</v>
      </c>
      <c r="H205" s="40">
        <v>0.013510909798357791</v>
      </c>
      <c r="I205" s="41">
        <v>0.010522413946362478</v>
      </c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4.25" customHeight="1">
      <c r="A206" s="35" t="s">
        <v>578</v>
      </c>
      <c r="B206" s="36">
        <v>-0.007296843794321838</v>
      </c>
      <c r="C206" s="36">
        <v>-0.0027319684536879158</v>
      </c>
      <c r="D206" s="36">
        <v>-0.055086206896551804</v>
      </c>
      <c r="E206" s="36">
        <v>0.02009495883138198</v>
      </c>
      <c r="F206" s="36">
        <v>0.00860188727855199</v>
      </c>
      <c r="G206" s="36">
        <v>0.048479932955133365</v>
      </c>
      <c r="H206" s="36">
        <v>0.008284319801402137</v>
      </c>
      <c r="I206" s="37">
        <v>0.0010847485538042821</v>
      </c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4.25" customHeight="1">
      <c r="A207" s="39" t="s">
        <v>579</v>
      </c>
      <c r="B207" s="40">
        <v>0.05773344665863001</v>
      </c>
      <c r="C207" s="40">
        <v>0.012653253451615023</v>
      </c>
      <c r="D207" s="40">
        <v>0.001550953380166085</v>
      </c>
      <c r="E207" s="40">
        <v>-4.684451937898046E-4</v>
      </c>
      <c r="F207" s="40">
        <v>-0.001421553189649747</v>
      </c>
      <c r="G207" s="40">
        <v>0.006095358497381284</v>
      </c>
      <c r="H207" s="40">
        <v>0.04174146368386901</v>
      </c>
      <c r="I207" s="41">
        <v>0.008017849593242242</v>
      </c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4.25" customHeight="1">
      <c r="A208" s="35" t="s">
        <v>580</v>
      </c>
      <c r="B208" s="36">
        <v>-0.003040562957220861</v>
      </c>
      <c r="C208" s="36">
        <v>-0.0016746553606370512</v>
      </c>
      <c r="D208" s="36">
        <v>-0.005192202586992207</v>
      </c>
      <c r="E208" s="36">
        <v>-0.01783180101565943</v>
      </c>
      <c r="F208" s="36">
        <v>-0.007157604736570746</v>
      </c>
      <c r="G208" s="36">
        <v>0.017396424684737337</v>
      </c>
      <c r="H208" s="36">
        <v>-0.03707750396528562</v>
      </c>
      <c r="I208" s="37">
        <v>-0.004586129376366494</v>
      </c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4.25" customHeight="1">
      <c r="A209" s="39" t="s">
        <v>581</v>
      </c>
      <c r="B209" s="40">
        <v>0.014086654401254938</v>
      </c>
      <c r="C209" s="40">
        <v>-0.006709593077347556</v>
      </c>
      <c r="D209" s="40">
        <v>-0.0053108689680431784</v>
      </c>
      <c r="E209" s="40">
        <v>0.036789224100422575</v>
      </c>
      <c r="F209" s="40">
        <v>0.008802271739834881</v>
      </c>
      <c r="G209" s="40">
        <v>0.016503652420832494</v>
      </c>
      <c r="H209" s="40">
        <v>-0.003765715330082065</v>
      </c>
      <c r="I209" s="41">
        <v>0.010654442759183558</v>
      </c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4.25" customHeight="1">
      <c r="A210" s="35" t="s">
        <v>582</v>
      </c>
      <c r="B210" s="36">
        <v>0.06487197575981857</v>
      </c>
      <c r="C210" s="36">
        <v>0.006885007918939867</v>
      </c>
      <c r="D210" s="36">
        <v>0.0017490564300838543</v>
      </c>
      <c r="E210" s="36">
        <v>0.041935486846219346</v>
      </c>
      <c r="F210" s="36">
        <v>0.005685315262152774</v>
      </c>
      <c r="G210" s="36">
        <v>-0.022763412355726244</v>
      </c>
      <c r="H210" s="36">
        <v>0.0033074075733396744</v>
      </c>
      <c r="I210" s="37">
        <v>-0.02642641906704936</v>
      </c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4.25" customHeight="1">
      <c r="A211" s="39" t="s">
        <v>583</v>
      </c>
      <c r="B211" s="40">
        <v>-0.006320772698171631</v>
      </c>
      <c r="C211" s="40">
        <v>-0.006579921182472238</v>
      </c>
      <c r="D211" s="40">
        <v>0.0013784230839919132</v>
      </c>
      <c r="E211" s="40">
        <v>0.022555945046384737</v>
      </c>
      <c r="F211" s="40">
        <v>-0.004553771412347483</v>
      </c>
      <c r="G211" s="40">
        <v>0.0029319144692051486</v>
      </c>
      <c r="H211" s="40">
        <v>0.009607539443245557</v>
      </c>
      <c r="I211" s="41">
        <v>0.013169414127835174</v>
      </c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4.25" customHeight="1">
      <c r="A212" s="35" t="s">
        <v>584</v>
      </c>
      <c r="B212" s="36">
        <v>-0.017458264272446695</v>
      </c>
      <c r="C212" s="36">
        <v>-0.0025972979617393853</v>
      </c>
      <c r="D212" s="36">
        <v>-0.010278058181150816</v>
      </c>
      <c r="E212" s="36">
        <v>0.017301484381830847</v>
      </c>
      <c r="F212" s="36">
        <v>0.012698603850779538</v>
      </c>
      <c r="G212" s="36">
        <v>0.0024932212951814105</v>
      </c>
      <c r="H212" s="36">
        <v>0.01809864950731281</v>
      </c>
      <c r="I212" s="37">
        <v>-0.023685761376634987</v>
      </c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4.25" customHeight="1">
      <c r="A213" s="39" t="s">
        <v>585</v>
      </c>
      <c r="B213" s="40">
        <v>0.0023415426372111765</v>
      </c>
      <c r="C213" s="40">
        <v>0.008854156775441453</v>
      </c>
      <c r="D213" s="40">
        <v>0.009828465461288743</v>
      </c>
      <c r="E213" s="40">
        <v>0.004251383018464932</v>
      </c>
      <c r="F213" s="40">
        <v>-0.006347919831890461</v>
      </c>
      <c r="G213" s="40">
        <v>6.861043934488437E-4</v>
      </c>
      <c r="H213" s="40">
        <v>0.0021230802302620103</v>
      </c>
      <c r="I213" s="41">
        <v>-6.657243019817323E-4</v>
      </c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4.25" customHeight="1">
      <c r="A214" s="35" t="s">
        <v>586</v>
      </c>
      <c r="B214" s="36">
        <v>-0.01758962805950604</v>
      </c>
      <c r="C214" s="36">
        <v>0.044011231054555185</v>
      </c>
      <c r="D214" s="36">
        <v>0.007161876778991996</v>
      </c>
      <c r="E214" s="36">
        <v>0.017781743398893074</v>
      </c>
      <c r="F214" s="36">
        <v>0.010817258483583995</v>
      </c>
      <c r="G214" s="36">
        <v>-2.5704809143942933E-4</v>
      </c>
      <c r="H214" s="36">
        <v>-0.0017502875726033693</v>
      </c>
      <c r="I214" s="37">
        <v>0.006365199091707839</v>
      </c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4.25" customHeight="1">
      <c r="A215" s="39" t="s">
        <v>587</v>
      </c>
      <c r="B215" s="40">
        <v>0.05091612653246685</v>
      </c>
      <c r="C215" s="40">
        <v>0.007294012987083801</v>
      </c>
      <c r="D215" s="40">
        <v>-0.002187984319445793</v>
      </c>
      <c r="E215" s="40">
        <v>-0.01622308363471669</v>
      </c>
      <c r="F215" s="40">
        <v>-0.007793033238591352</v>
      </c>
      <c r="G215" s="40">
        <v>0.05006432165656717</v>
      </c>
      <c r="H215" s="40">
        <v>0.03377331030964993</v>
      </c>
      <c r="I215" s="41">
        <v>0.04015600131999278</v>
      </c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4.25" customHeight="1">
      <c r="A216" s="35" t="s">
        <v>588</v>
      </c>
      <c r="B216" s="36">
        <v>0.005856662524669214</v>
      </c>
      <c r="C216" s="36">
        <v>-0.003559144141429788</v>
      </c>
      <c r="D216" s="36">
        <v>-0.004385564184559118</v>
      </c>
      <c r="E216" s="36">
        <v>-0.011839457297557136</v>
      </c>
      <c r="F216" s="36">
        <v>0.0067606925235155066</v>
      </c>
      <c r="G216" s="36">
        <v>0.01069465761428811</v>
      </c>
      <c r="H216" s="36">
        <v>-0.030438442566596897</v>
      </c>
      <c r="I216" s="37">
        <v>0.0012726533453883734</v>
      </c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4.25" customHeight="1">
      <c r="A217" s="39" t="s">
        <v>589</v>
      </c>
      <c r="B217" s="40">
        <v>0.0317585290617806</v>
      </c>
      <c r="C217" s="40">
        <v>-0.020076482319346382</v>
      </c>
      <c r="D217" s="40">
        <v>-3.67073506469754E-4</v>
      </c>
      <c r="E217" s="40">
        <v>-8.555631301106066E-4</v>
      </c>
      <c r="F217" s="40">
        <v>-0.005900443371494791</v>
      </c>
      <c r="G217" s="40">
        <v>0.00581581544985923</v>
      </c>
      <c r="H217" s="40">
        <v>0.006260354320143186</v>
      </c>
      <c r="I217" s="41">
        <v>-0.0014123262268227767</v>
      </c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4.25" customHeight="1">
      <c r="A218" s="35" t="s">
        <v>590</v>
      </c>
      <c r="B218" s="36">
        <v>-0.00756700265853666</v>
      </c>
      <c r="C218" s="36">
        <v>0.0033936768417155995</v>
      </c>
      <c r="D218" s="36">
        <v>0.009914624070503952</v>
      </c>
      <c r="E218" s="36">
        <v>0.024410857384329323</v>
      </c>
      <c r="F218" s="36">
        <v>-0.01749264047803747</v>
      </c>
      <c r="G218" s="36">
        <v>-0.0019273957718451249</v>
      </c>
      <c r="H218" s="36">
        <v>1.8317904164512968E-4</v>
      </c>
      <c r="I218" s="37">
        <v>0.001060670374378676</v>
      </c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4.25" customHeight="1">
      <c r="A219" s="39" t="s">
        <v>591</v>
      </c>
      <c r="B219" s="40">
        <v>0.019255736722853616</v>
      </c>
      <c r="C219" s="40">
        <v>-0.004885383901495628</v>
      </c>
      <c r="D219" s="40">
        <v>0.026452140714480626</v>
      </c>
      <c r="E219" s="40">
        <v>0.0025085095202873383</v>
      </c>
      <c r="F219" s="40">
        <v>0.008385904909714312</v>
      </c>
      <c r="G219" s="40">
        <v>-0.008850835191048909</v>
      </c>
      <c r="H219" s="40">
        <v>0.00795838607812206</v>
      </c>
      <c r="I219" s="41">
        <v>-4.944743432482837E-4</v>
      </c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4.25" customHeight="1">
      <c r="A220" s="35" t="s">
        <v>592</v>
      </c>
      <c r="B220" s="36">
        <v>-0.02117406553270371</v>
      </c>
      <c r="C220" s="36">
        <v>-0.0064199328876329695</v>
      </c>
      <c r="D220" s="36">
        <v>-0.005313496280552604</v>
      </c>
      <c r="E220" s="36">
        <v>-0.006672063966347605</v>
      </c>
      <c r="F220" s="36">
        <v>-0.006226832462183776</v>
      </c>
      <c r="G220" s="36">
        <v>0.014450313900115001</v>
      </c>
      <c r="H220" s="36">
        <v>-0.019874828034440836</v>
      </c>
      <c r="I220" s="37">
        <v>-0.02261638596648151</v>
      </c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4.25" customHeight="1">
      <c r="A221" s="39" t="s">
        <v>593</v>
      </c>
      <c r="B221" s="40">
        <v>-0.0422280576636458</v>
      </c>
      <c r="C221" s="40">
        <v>-0.003547512277898225</v>
      </c>
      <c r="D221" s="40">
        <v>-0.00747863247863256</v>
      </c>
      <c r="E221" s="40">
        <v>0.04198091646668956</v>
      </c>
      <c r="F221" s="40">
        <v>0.02688778115656496</v>
      </c>
      <c r="G221" s="40">
        <v>-0.004161400056534918</v>
      </c>
      <c r="H221" s="40">
        <v>5.554004950333461E-4</v>
      </c>
      <c r="I221" s="41">
        <v>0.021115056354353273</v>
      </c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4.25" customHeight="1">
      <c r="A222" s="42" t="s">
        <v>594</v>
      </c>
      <c r="B222" s="43">
        <v>-0.002163946010844081</v>
      </c>
      <c r="C222" s="43">
        <v>-0.008772959689727841</v>
      </c>
      <c r="D222" s="43">
        <v>0.0235916756368855</v>
      </c>
      <c r="E222" s="43">
        <v>-0.00926619568276407</v>
      </c>
      <c r="F222" s="43">
        <v>0.01421138012067026</v>
      </c>
      <c r="G222" s="43">
        <v>-0.013420104389725556</v>
      </c>
      <c r="H222" s="43">
        <v>0.005182237124798794</v>
      </c>
      <c r="I222" s="44">
        <v>-0.018270703483430104</v>
      </c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4.2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4.2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4.25" customHeight="1">
      <c r="A225" s="46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4.25" customHeight="1">
      <c r="A226" s="46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4.25" customHeight="1">
      <c r="A227" s="46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4.25" customHeight="1">
      <c r="A228" s="46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4.25" customHeight="1">
      <c r="A229" s="46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4.25" customHeight="1">
      <c r="A230" s="46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4.25" customHeight="1">
      <c r="A231" s="46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4.25" customHeight="1">
      <c r="A232" s="46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4.25" customHeight="1">
      <c r="A233" s="46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4.25" customHeight="1">
      <c r="A234" s="46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4.25" customHeight="1">
      <c r="A235" s="46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4.25" customHeight="1">
      <c r="A236" s="46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4.25" customHeight="1">
      <c r="A237" s="46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4.25" customHeight="1">
      <c r="A238" s="46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4.25" customHeight="1">
      <c r="A239" s="46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4.25" customHeight="1">
      <c r="A240" s="46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4.25" customHeight="1">
      <c r="A241" s="46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4.25" customHeight="1">
      <c r="A242" s="46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4.25" customHeight="1">
      <c r="A243" s="46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4.2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4.2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4.2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4.2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4.2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4.2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4.2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4.2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4.2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4.2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4.2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4.2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4.2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4.2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4.2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4.2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4.2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4.2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4.2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4.2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4.2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4.2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4.2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4.2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4.2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4.2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4.2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4.2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4.2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4.2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4.2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4.2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4.2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4.2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4.2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4.2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4.2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4.2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4.2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4.2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4.2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4.2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4.2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4.2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4.2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4.2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4.2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4.2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4.2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4.2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4.2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4.2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4.2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4.2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4.2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4.2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4.2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4.2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4.2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4.2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4.2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4.2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4.2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4.2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4.2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4.2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4.2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4.2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4.2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4.2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4.2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4.2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4.2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4.2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4.2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4.2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4.2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4.2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4.2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4.2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4.2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4.2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4.2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4.2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4.2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4.2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4.2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4.2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4.2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4.2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4.2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4.2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4.2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4.2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4.2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4.2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4.2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4.2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4.2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4.2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4.2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4.2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4.2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4.2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4.2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4.2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4.2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4.2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4.2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4.2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4.2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4.2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4.2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4.2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4.2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4.2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4.2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4.2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4.2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4.2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4.2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4.2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4.2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4.2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4.2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4.2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4.2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4.2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4.2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4.2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4.2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4.2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4.2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4.2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4.2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4.2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4.2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4.2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4.2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4.2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4.2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4.2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4.2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4.2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4.2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4.2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4.2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4.2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4.2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4.2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4.2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4.2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4.2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4.2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4.2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4.2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4.2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4.2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4.2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4.2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4.2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4.2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4.2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4.2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4.2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4.2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4.2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4.2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4.2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4.2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4.2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4.2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4.2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4.2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4.2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4.2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4.2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4.2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4.2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4.2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4.2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4.2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4.2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4.2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4.2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4.2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4.2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4.2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4.2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4.2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4.2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4.2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4.2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4.2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4.2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4.2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4.2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4.2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4.2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4.2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4.2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4.2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4.2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4.2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4.2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4.2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4.2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4.2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4.2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4.2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4.2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4.2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4.2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4.2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4.2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4.2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4.2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4.2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4.2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4.2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4.2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4.2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4.2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4.2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4.2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4.2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4.2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4.2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4.2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4.2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4.2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4.2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4.2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4.2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4.2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4.2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4.2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4.2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4.2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4.2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4.2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4.2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4.2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4.2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4.2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4.2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4.2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4.2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4.2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4.2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4.2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4.2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4.2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4.2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4.2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4.2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4.2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4.2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4.2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4.2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4.2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4.2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4.2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4.2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4.2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4.2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4.2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4.2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4.2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4.2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4.2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4.2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4.2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4.2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4.2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4.2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4.2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4.2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4.2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4.2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4.2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4.2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4.2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4.2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4.2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4.2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4.2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4.2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4.2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4.2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4.2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4.2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4.2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4.2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4.2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4.2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4.2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4.2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4.2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4.2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4.2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4.2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4.2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4.2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4.2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4.2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4.2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4.2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4.2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4.2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4.2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4.2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4.2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4.2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4.2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4.2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4.2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4.2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4.2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4.2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4.2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4.2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4.2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4.2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4.2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4.2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4.2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4.2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4.2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4.2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4.2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4.2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4.2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4.2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4.2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4.2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4.2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4.2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4.2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4.2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4.2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4.2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4.2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4.2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4.2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4.2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4.2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4.2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4.2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4.2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4.2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4.2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4.2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4.2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4.2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4.2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4.2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4.2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4.2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4.2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4.2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4.2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4.2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4.2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4.2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4.2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4.2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4.2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4.2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4.2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4.2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4.2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4.2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4.2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4.2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4.2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4.2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4.2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4.2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4.2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4.2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4.2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4.2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4.2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4.2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4.2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4.2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4.2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4.2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4.2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4.2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4.2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4.2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4.2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4.2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4.2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4.2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4.2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4.2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4.2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4.2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4.2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4.2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4.2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4.2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4.2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4.2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4.2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4.2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4.2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4.2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4.2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4.2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4.2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4.2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4.2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4.2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4.2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4.2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4.2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4.2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4.2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4.2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4.2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4.2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4.2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4.2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4.2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4.2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4.2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4.2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4.2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4.2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4.2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4.2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4.2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4.2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4.2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4.2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4.2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4.2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4.2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4.2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4.2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4.2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4.2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4.2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4.2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4.2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4.2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4.2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4.2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4.2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4.2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4.2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4.2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4.2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4.2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4.2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4.2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4.2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4.2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4.2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4.2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4.2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4.2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4.2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4.2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4.2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4.2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4.2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4.2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4.2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4.2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4.2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4.2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4.2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4.2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4.2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4.2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4.2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4.2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4.2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4.2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4.2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4.2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4.2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4.2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4.2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4.2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4.2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4.2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4.2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4.2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4.2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4.2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4.2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4.2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4.2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4.2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4.2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4.2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4.2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4.2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4.2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4.2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4.2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4.2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4.2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4.2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4.2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4.2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4.2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4.2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4.2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4.2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4.2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4.2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4.2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4.2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4.2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4.2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4.2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4.2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4.2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4.2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4.2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4.2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4.2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4.2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4.2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4.2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4.2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4.2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4.2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4.2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4.2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4.2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4.2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4.2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4.2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4.2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4.2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4.2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4.2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4.2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4.2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4.2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4.2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4.2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4.2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4.2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4.2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4.2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4.2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4.2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4.2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4.2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4.2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4.2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4.2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4.2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4.2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4.2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4.2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4.2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4.2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4.2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4.2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4.2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4.2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4.2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4.2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4.2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4.2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4.2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4.2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4.2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4.2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4.2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4.2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4.2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4.2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4.2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4.2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4.2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4.2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4.2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4.2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4.2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4.2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4.2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4.2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4.2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4.2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4.2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4.2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4.2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4.2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4.2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4.2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4.2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4.2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4.2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4.2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4.2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4.2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4.2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4.2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4.2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4.2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4.2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4.2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4.2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4.2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4.2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4.2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4.2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4.2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4.2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4.2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4.2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4.2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4.2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4.2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4.2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4.2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4.2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4.2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4.2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4.2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4.2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4.2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4.2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4.2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4.2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4.2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4.2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4.2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4.2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4.2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4.2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4.2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4.2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4.2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4.2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4.2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4.2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4.2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4.2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4.2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4.2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4.2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4.2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4.2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4.2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4.2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4.2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4.2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4.2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4.2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4.2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4.2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4.2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4.2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4.2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4.2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4.2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4.2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4.2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4.2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4.2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4.2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4.2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4.2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4.2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4.2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4.2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4.2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4.2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4.2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4.2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4.2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4.2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4.2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4.2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4.2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4.2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4.2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4.2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4.2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4.2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4.2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4.2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4.2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4.2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4.2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4.2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4.2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4.2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4.2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4.2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4.2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4.2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4.2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4.2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4.2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4.2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4.2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4.2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4.2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4.2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4.2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4.2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4.2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4.2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4.2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4.2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4.2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4.2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4.2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4.2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4.2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4.2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4.2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4.2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4.2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4.2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4.2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4.2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4.2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4.2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4.2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4.2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4.2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4.2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4.2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4.2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4.2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4.2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4.2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4.2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4.2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4.2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4.2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4.2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4.2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4.2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4.2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4.2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4.2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4.2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4.2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4.2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4.2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4.2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4.2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43"/>
    <col customWidth="1" min="2" max="2" width="17.14"/>
    <col customWidth="1" min="3" max="3" width="17.57"/>
    <col customWidth="1" min="4" max="40" width="8.71"/>
  </cols>
  <sheetData>
    <row r="1" ht="14.25" customHeight="1">
      <c r="A1" s="30" t="s">
        <v>0</v>
      </c>
      <c r="B1" s="32" t="s">
        <v>9</v>
      </c>
      <c r="C1" s="33" t="s">
        <v>10</v>
      </c>
      <c r="D1" s="34"/>
      <c r="E1" s="34"/>
      <c r="F1" s="34"/>
      <c r="G1" s="47"/>
      <c r="H1" s="47"/>
      <c r="I1" s="47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</row>
    <row r="2" ht="14.25" customHeight="1">
      <c r="A2" s="35" t="s">
        <v>374</v>
      </c>
      <c r="B2" s="36">
        <v>0.030318239456212134</v>
      </c>
      <c r="C2" s="37">
        <v>0.12931022133156791</v>
      </c>
      <c r="D2" s="38"/>
      <c r="E2" s="38"/>
      <c r="F2" s="38"/>
      <c r="G2" s="48"/>
      <c r="H2" s="48"/>
      <c r="I2" s="4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</row>
    <row r="3" ht="14.25" customHeight="1">
      <c r="A3" s="39" t="s">
        <v>375</v>
      </c>
      <c r="B3" s="40">
        <v>-0.03281634813050818</v>
      </c>
      <c r="C3" s="41">
        <v>0.18372088278421733</v>
      </c>
      <c r="D3" s="38"/>
      <c r="E3" s="38"/>
      <c r="F3" s="38"/>
      <c r="G3" s="48"/>
      <c r="H3" s="48"/>
      <c r="I3" s="4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</row>
    <row r="4" ht="14.25" customHeight="1">
      <c r="A4" s="35" t="s">
        <v>376</v>
      </c>
      <c r="B4" s="36">
        <v>0.041640448918004905</v>
      </c>
      <c r="C4" s="37">
        <v>0.006824015197784825</v>
      </c>
      <c r="D4" s="38"/>
      <c r="E4" s="38"/>
      <c r="F4" s="38"/>
      <c r="G4" s="48"/>
      <c r="H4" s="48"/>
      <c r="I4" s="4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</row>
    <row r="5" ht="14.25" customHeight="1">
      <c r="A5" s="39" t="s">
        <v>377</v>
      </c>
      <c r="B5" s="40">
        <v>0.05175356011965608</v>
      </c>
      <c r="C5" s="41">
        <v>-0.001174534484645043</v>
      </c>
      <c r="D5" s="38"/>
      <c r="E5" s="38"/>
      <c r="F5" s="38"/>
      <c r="G5" s="48"/>
      <c r="H5" s="48"/>
      <c r="I5" s="4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</row>
    <row r="6" ht="14.25" customHeight="1">
      <c r="A6" s="35" t="s">
        <v>378</v>
      </c>
      <c r="B6" s="36">
        <v>0.017980217342864317</v>
      </c>
      <c r="C6" s="37">
        <v>0.00793705796041979</v>
      </c>
      <c r="D6" s="38"/>
      <c r="E6" s="38"/>
      <c r="F6" s="38"/>
      <c r="G6" s="48"/>
      <c r="H6" s="48"/>
      <c r="I6" s="4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</row>
    <row r="7" ht="14.25" customHeight="1">
      <c r="A7" s="39" t="s">
        <v>379</v>
      </c>
      <c r="B7" s="40">
        <v>0.00578292458485162</v>
      </c>
      <c r="C7" s="41">
        <v>-0.03205494076523169</v>
      </c>
      <c r="D7" s="38"/>
      <c r="E7" s="38"/>
      <c r="F7" s="38"/>
      <c r="G7" s="48"/>
      <c r="H7" s="48"/>
      <c r="I7" s="4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</row>
    <row r="8" ht="14.25" customHeight="1">
      <c r="A8" s="35" t="s">
        <v>380</v>
      </c>
      <c r="B8" s="36">
        <v>0.03187273419730617</v>
      </c>
      <c r="C8" s="37">
        <v>0.09376983517755136</v>
      </c>
      <c r="D8" s="38"/>
      <c r="E8" s="38"/>
      <c r="F8" s="38"/>
      <c r="G8" s="48"/>
      <c r="H8" s="48"/>
      <c r="I8" s="4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</row>
    <row r="9" ht="14.25" customHeight="1">
      <c r="A9" s="39" t="s">
        <v>381</v>
      </c>
      <c r="B9" s="40">
        <v>0.023499814849943637</v>
      </c>
      <c r="C9" s="41">
        <v>0.1384455091610085</v>
      </c>
      <c r="D9" s="38"/>
      <c r="E9" s="38"/>
      <c r="F9" s="38"/>
      <c r="G9" s="48"/>
      <c r="H9" s="48"/>
      <c r="I9" s="4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</row>
    <row r="10" ht="14.25" customHeight="1">
      <c r="A10" s="35" t="s">
        <v>382</v>
      </c>
      <c r="B10" s="36">
        <v>0.04751750959859968</v>
      </c>
      <c r="C10" s="37">
        <v>-0.006486137674927638</v>
      </c>
      <c r="D10" s="38"/>
      <c r="E10" s="38"/>
      <c r="F10" s="38"/>
      <c r="G10" s="48"/>
      <c r="H10" s="48"/>
      <c r="I10" s="4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</row>
    <row r="11" ht="14.25" customHeight="1">
      <c r="A11" s="39" t="s">
        <v>383</v>
      </c>
      <c r="B11" s="40">
        <v>-0.01835916191595966</v>
      </c>
      <c r="C11" s="41">
        <v>0.010045243728359875</v>
      </c>
      <c r="D11" s="38"/>
      <c r="E11" s="38"/>
      <c r="F11" s="38"/>
      <c r="G11" s="48"/>
      <c r="H11" s="48"/>
      <c r="I11" s="4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</row>
    <row r="12" ht="14.25" customHeight="1">
      <c r="A12" s="35" t="s">
        <v>384</v>
      </c>
      <c r="B12" s="36">
        <v>-0.035219114604358094</v>
      </c>
      <c r="C12" s="37">
        <v>0.015869755773737587</v>
      </c>
      <c r="D12" s="38"/>
      <c r="E12" s="38"/>
      <c r="F12" s="38"/>
      <c r="G12" s="48"/>
      <c r="H12" s="48"/>
      <c r="I12" s="4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</row>
    <row r="13" ht="14.25" customHeight="1">
      <c r="A13" s="39" t="s">
        <v>385</v>
      </c>
      <c r="B13" s="40">
        <v>0.06406183131520471</v>
      </c>
      <c r="C13" s="41">
        <v>0.10045104891738652</v>
      </c>
      <c r="D13" s="38"/>
      <c r="E13" s="38"/>
      <c r="F13" s="38"/>
      <c r="G13" s="48"/>
      <c r="H13" s="48"/>
      <c r="I13" s="4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</row>
    <row r="14" ht="14.25" customHeight="1">
      <c r="A14" s="35" t="s">
        <v>386</v>
      </c>
      <c r="B14" s="36">
        <v>0.07590117606407272</v>
      </c>
      <c r="C14" s="37">
        <v>0.3259446951188837</v>
      </c>
      <c r="D14" s="38"/>
      <c r="E14" s="38"/>
      <c r="F14" s="38"/>
      <c r="G14" s="48"/>
      <c r="H14" s="48"/>
      <c r="I14" s="4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</row>
    <row r="15" ht="14.25" customHeight="1">
      <c r="A15" s="39" t="s">
        <v>387</v>
      </c>
      <c r="B15" s="40">
        <v>0.003751231076355726</v>
      </c>
      <c r="C15" s="41">
        <v>-0.056749717313292716</v>
      </c>
      <c r="D15" s="38"/>
      <c r="E15" s="38"/>
      <c r="F15" s="38"/>
      <c r="G15" s="48"/>
      <c r="H15" s="48"/>
      <c r="I15" s="4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</row>
    <row r="16" ht="14.25" customHeight="1">
      <c r="A16" s="35" t="s">
        <v>388</v>
      </c>
      <c r="B16" s="36">
        <v>0.0030110656793569507</v>
      </c>
      <c r="C16" s="37">
        <v>0.03078915994230823</v>
      </c>
      <c r="D16" s="38"/>
      <c r="E16" s="38"/>
      <c r="F16" s="38"/>
      <c r="G16" s="48"/>
      <c r="H16" s="48"/>
      <c r="I16" s="4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</row>
    <row r="17" ht="14.25" customHeight="1">
      <c r="A17" s="39" t="s">
        <v>389</v>
      </c>
      <c r="B17" s="40">
        <v>0.02478885609693074</v>
      </c>
      <c r="C17" s="41">
        <v>-0.02941356103006404</v>
      </c>
      <c r="D17" s="38"/>
      <c r="E17" s="38"/>
      <c r="F17" s="38"/>
      <c r="G17" s="48"/>
      <c r="H17" s="48"/>
      <c r="I17" s="4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</row>
    <row r="18" ht="14.25" customHeight="1">
      <c r="A18" s="35" t="s">
        <v>390</v>
      </c>
      <c r="B18" s="36">
        <v>0.028431494918634077</v>
      </c>
      <c r="C18" s="37">
        <v>-0.08885792119055808</v>
      </c>
      <c r="D18" s="38"/>
      <c r="E18" s="38"/>
      <c r="F18" s="38"/>
      <c r="G18" s="48"/>
      <c r="H18" s="48"/>
      <c r="I18" s="4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</row>
    <row r="19" ht="14.25" customHeight="1">
      <c r="A19" s="39" t="s">
        <v>391</v>
      </c>
      <c r="B19" s="40">
        <v>-0.05907201399398577</v>
      </c>
      <c r="C19" s="41">
        <v>0.027631778991809953</v>
      </c>
      <c r="D19" s="38"/>
      <c r="E19" s="38"/>
      <c r="F19" s="38"/>
      <c r="G19" s="48"/>
      <c r="H19" s="48"/>
      <c r="I19" s="4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</row>
    <row r="20" ht="14.25" customHeight="1">
      <c r="A20" s="35" t="s">
        <v>392</v>
      </c>
      <c r="B20" s="36">
        <v>0.019570336183032378</v>
      </c>
      <c r="C20" s="37">
        <v>0.19235283712850781</v>
      </c>
      <c r="D20" s="38"/>
      <c r="E20" s="38"/>
      <c r="F20" s="38"/>
      <c r="G20" s="48"/>
      <c r="H20" s="48"/>
      <c r="I20" s="4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</row>
    <row r="21" ht="14.25" customHeight="1">
      <c r="A21" s="39" t="s">
        <v>393</v>
      </c>
      <c r="B21" s="40">
        <v>0.07196574498761801</v>
      </c>
      <c r="C21" s="41">
        <v>-0.03602709694237612</v>
      </c>
      <c r="D21" s="38"/>
      <c r="E21" s="38"/>
      <c r="F21" s="38"/>
      <c r="G21" s="48"/>
      <c r="H21" s="48"/>
      <c r="I21" s="4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</row>
    <row r="22" ht="14.25" customHeight="1">
      <c r="A22" s="35" t="s">
        <v>394</v>
      </c>
      <c r="B22" s="36">
        <v>0.03657565833796001</v>
      </c>
      <c r="C22" s="37">
        <v>-0.016040789610457015</v>
      </c>
      <c r="D22" s="38"/>
      <c r="E22" s="38"/>
      <c r="F22" s="38"/>
      <c r="G22" s="48"/>
      <c r="H22" s="48"/>
      <c r="I22" s="4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</row>
    <row r="23" ht="14.25" customHeight="1">
      <c r="A23" s="39" t="s">
        <v>395</v>
      </c>
      <c r="B23" s="40">
        <v>-0.028052908726178497</v>
      </c>
      <c r="C23" s="41">
        <v>0.005159125300883606</v>
      </c>
      <c r="D23" s="38"/>
      <c r="E23" s="38"/>
      <c r="F23" s="38"/>
      <c r="G23" s="48"/>
      <c r="H23" s="48"/>
      <c r="I23" s="4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</row>
    <row r="24" ht="14.25" customHeight="1">
      <c r="A24" s="35" t="s">
        <v>396</v>
      </c>
      <c r="B24" s="36">
        <v>-5.211959336283589E-4</v>
      </c>
      <c r="C24" s="37">
        <v>-0.06413302345325789</v>
      </c>
      <c r="D24" s="38"/>
      <c r="E24" s="38"/>
      <c r="F24" s="38"/>
      <c r="G24" s="48"/>
      <c r="H24" s="48"/>
      <c r="I24" s="4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</row>
    <row r="25" ht="14.25" customHeight="1">
      <c r="A25" s="39" t="s">
        <v>397</v>
      </c>
      <c r="B25" s="40">
        <v>0.05140086917613312</v>
      </c>
      <c r="C25" s="41">
        <v>0.07789988186352922</v>
      </c>
      <c r="D25" s="38"/>
      <c r="E25" s="38"/>
      <c r="F25" s="38"/>
      <c r="G25" s="48"/>
      <c r="H25" s="48"/>
      <c r="I25" s="4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</row>
    <row r="26" ht="14.25" customHeight="1">
      <c r="A26" s="35" t="s">
        <v>398</v>
      </c>
      <c r="B26" s="36">
        <v>0.0014432443483084203</v>
      </c>
      <c r="C26" s="37">
        <v>-0.008984003793019904</v>
      </c>
      <c r="D26" s="38"/>
      <c r="E26" s="38"/>
      <c r="F26" s="38"/>
      <c r="G26" s="48"/>
      <c r="H26" s="48"/>
      <c r="I26" s="4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</row>
    <row r="27" ht="14.25" customHeight="1">
      <c r="A27" s="39" t="s">
        <v>399</v>
      </c>
      <c r="B27" s="40">
        <v>0.005944915794630059</v>
      </c>
      <c r="C27" s="41">
        <v>0.0023473657841458213</v>
      </c>
      <c r="D27" s="38"/>
      <c r="E27" s="38"/>
      <c r="F27" s="38"/>
      <c r="G27" s="48"/>
      <c r="H27" s="48"/>
      <c r="I27" s="4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</row>
    <row r="28" ht="14.25" customHeight="1">
      <c r="A28" s="35" t="s">
        <v>400</v>
      </c>
      <c r="B28" s="36">
        <v>-0.04799234487828548</v>
      </c>
      <c r="C28" s="37">
        <v>-0.01745585233609172</v>
      </c>
      <c r="D28" s="38"/>
      <c r="E28" s="38"/>
      <c r="F28" s="38"/>
      <c r="G28" s="48"/>
      <c r="H28" s="48"/>
      <c r="I28" s="4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</row>
    <row r="29" ht="14.25" customHeight="1">
      <c r="A29" s="39" t="s">
        <v>401</v>
      </c>
      <c r="B29" s="40">
        <v>0.024594125173344642</v>
      </c>
      <c r="C29" s="41">
        <v>0.08967592090668762</v>
      </c>
      <c r="D29" s="38"/>
      <c r="E29" s="38"/>
      <c r="F29" s="38"/>
      <c r="G29" s="48"/>
      <c r="H29" s="48"/>
      <c r="I29" s="4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</row>
    <row r="30" ht="14.25" customHeight="1">
      <c r="A30" s="35" t="s">
        <v>402</v>
      </c>
      <c r="B30" s="36">
        <v>0.054295878598269696</v>
      </c>
      <c r="C30" s="37">
        <v>-0.08365365739605145</v>
      </c>
      <c r="D30" s="38"/>
      <c r="E30" s="38"/>
      <c r="F30" s="38"/>
      <c r="G30" s="48"/>
      <c r="H30" s="48"/>
      <c r="I30" s="4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</row>
    <row r="31" ht="14.25" customHeight="1">
      <c r="A31" s="39" t="s">
        <v>403</v>
      </c>
      <c r="B31" s="40">
        <v>-0.009011198873665437</v>
      </c>
      <c r="C31" s="41">
        <v>2.601652362450107E-4</v>
      </c>
      <c r="D31" s="38"/>
      <c r="E31" s="38"/>
      <c r="F31" s="38"/>
      <c r="G31" s="48"/>
      <c r="H31" s="48"/>
      <c r="I31" s="4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</row>
    <row r="32" ht="14.25" customHeight="1">
      <c r="A32" s="35" t="s">
        <v>404</v>
      </c>
      <c r="B32" s="36">
        <v>-0.033473969428133674</v>
      </c>
      <c r="C32" s="37">
        <v>0.043452993522610346</v>
      </c>
      <c r="D32" s="38"/>
      <c r="E32" s="38"/>
      <c r="F32" s="38"/>
      <c r="G32" s="48"/>
      <c r="H32" s="48"/>
      <c r="I32" s="4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</row>
    <row r="33" ht="14.25" customHeight="1">
      <c r="A33" s="39" t="s">
        <v>405</v>
      </c>
      <c r="B33" s="40">
        <v>-0.027906285019865747</v>
      </c>
      <c r="C33" s="41">
        <v>-0.02913973951481517</v>
      </c>
      <c r="D33" s="38"/>
      <c r="E33" s="38"/>
      <c r="F33" s="38"/>
      <c r="G33" s="48"/>
      <c r="H33" s="48"/>
      <c r="I33" s="4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</row>
    <row r="34" ht="14.25" customHeight="1">
      <c r="A34" s="35" t="s">
        <v>406</v>
      </c>
      <c r="B34" s="36">
        <v>-0.03427165710751373</v>
      </c>
      <c r="C34" s="37">
        <v>0.017137398382695238</v>
      </c>
      <c r="D34" s="38"/>
      <c r="E34" s="38"/>
      <c r="F34" s="38"/>
      <c r="G34" s="48"/>
      <c r="H34" s="48"/>
      <c r="I34" s="4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</row>
    <row r="35" ht="14.25" customHeight="1">
      <c r="A35" s="39" t="s">
        <v>407</v>
      </c>
      <c r="B35" s="40">
        <v>0.004793277203446805</v>
      </c>
      <c r="C35" s="41">
        <v>-0.014713807032968852</v>
      </c>
      <c r="D35" s="38"/>
      <c r="E35" s="38"/>
      <c r="F35" s="38"/>
      <c r="G35" s="48"/>
      <c r="H35" s="48"/>
      <c r="I35" s="4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</row>
    <row r="36" ht="14.25" customHeight="1">
      <c r="A36" s="35" t="s">
        <v>408</v>
      </c>
      <c r="B36" s="36">
        <v>0.14021364152485383</v>
      </c>
      <c r="C36" s="37">
        <v>-0.03389746173062888</v>
      </c>
      <c r="D36" s="38"/>
      <c r="E36" s="38"/>
      <c r="F36" s="38"/>
      <c r="G36" s="48"/>
      <c r="H36" s="48"/>
      <c r="I36" s="4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</row>
    <row r="37" ht="14.25" customHeight="1">
      <c r="A37" s="39" t="s">
        <v>409</v>
      </c>
      <c r="B37" s="40">
        <v>-0.015973576258550882</v>
      </c>
      <c r="C37" s="41">
        <v>-0.03350084108585208</v>
      </c>
      <c r="D37" s="38"/>
      <c r="E37" s="38"/>
      <c r="F37" s="38"/>
      <c r="G37" s="48"/>
      <c r="H37" s="48"/>
      <c r="I37" s="4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</row>
    <row r="38" ht="14.25" customHeight="1">
      <c r="A38" s="35" t="s">
        <v>410</v>
      </c>
      <c r="B38" s="36">
        <v>0.00923264812201457</v>
      </c>
      <c r="C38" s="37">
        <v>0.0508654171799217</v>
      </c>
      <c r="D38" s="38"/>
      <c r="E38" s="38"/>
      <c r="F38" s="38"/>
      <c r="G38" s="48"/>
      <c r="H38" s="48"/>
      <c r="I38" s="4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</row>
    <row r="39" ht="14.25" customHeight="1">
      <c r="A39" s="39" t="s">
        <v>411</v>
      </c>
      <c r="B39" s="40">
        <v>-0.01212661583536759</v>
      </c>
      <c r="C39" s="41">
        <v>-0.02802396845779124</v>
      </c>
      <c r="D39" s="38"/>
      <c r="E39" s="38"/>
      <c r="F39" s="38"/>
      <c r="G39" s="48"/>
      <c r="H39" s="48"/>
      <c r="I39" s="4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</row>
    <row r="40" ht="14.25" customHeight="1">
      <c r="A40" s="35" t="s">
        <v>412</v>
      </c>
      <c r="B40" s="36">
        <v>-0.022312228968657425</v>
      </c>
      <c r="C40" s="37">
        <v>-0.11816405786828335</v>
      </c>
      <c r="D40" s="38"/>
      <c r="E40" s="38"/>
      <c r="F40" s="38"/>
      <c r="G40" s="48"/>
      <c r="H40" s="48"/>
      <c r="I40" s="4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</row>
    <row r="41" ht="14.25" customHeight="1">
      <c r="A41" s="39" t="s">
        <v>413</v>
      </c>
      <c r="B41" s="40">
        <v>0.02713874268341988</v>
      </c>
      <c r="C41" s="41">
        <v>-0.015745059316560277</v>
      </c>
      <c r="D41" s="38"/>
      <c r="E41" s="38"/>
      <c r="F41" s="38"/>
      <c r="G41" s="48"/>
      <c r="H41" s="48"/>
      <c r="I41" s="4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</row>
    <row r="42" ht="14.25" customHeight="1">
      <c r="A42" s="35" t="s">
        <v>414</v>
      </c>
      <c r="B42" s="36">
        <v>0.024706141898289305</v>
      </c>
      <c r="C42" s="37">
        <v>0.03477328241127362</v>
      </c>
      <c r="D42" s="38"/>
      <c r="E42" s="38"/>
      <c r="F42" s="38"/>
      <c r="G42" s="48"/>
      <c r="H42" s="48"/>
      <c r="I42" s="4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</row>
    <row r="43" ht="14.25" customHeight="1">
      <c r="A43" s="39" t="s">
        <v>415</v>
      </c>
      <c r="B43" s="40">
        <v>-0.014064507913955929</v>
      </c>
      <c r="C43" s="41">
        <v>0.031679156605104994</v>
      </c>
      <c r="D43" s="38"/>
      <c r="E43" s="38"/>
      <c r="F43" s="38"/>
      <c r="G43" s="48"/>
      <c r="H43" s="48"/>
      <c r="I43" s="4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</row>
    <row r="44" ht="14.25" customHeight="1">
      <c r="A44" s="35" t="s">
        <v>416</v>
      </c>
      <c r="B44" s="36">
        <v>-0.011125177900036039</v>
      </c>
      <c r="C44" s="37">
        <v>-0.03256773621939156</v>
      </c>
      <c r="D44" s="38"/>
      <c r="E44" s="38"/>
      <c r="F44" s="38"/>
      <c r="G44" s="48"/>
      <c r="H44" s="48"/>
      <c r="I44" s="4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</row>
    <row r="45" ht="14.25" customHeight="1">
      <c r="A45" s="39" t="s">
        <v>417</v>
      </c>
      <c r="B45" s="40">
        <v>0.03834575709628067</v>
      </c>
      <c r="C45" s="41">
        <v>0.04977609535307682</v>
      </c>
      <c r="D45" s="38"/>
      <c r="E45" s="38"/>
      <c r="F45" s="38"/>
      <c r="G45" s="48"/>
      <c r="H45" s="48"/>
      <c r="I45" s="4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</row>
    <row r="46" ht="14.25" customHeight="1">
      <c r="A46" s="35" t="s">
        <v>418</v>
      </c>
      <c r="B46" s="36">
        <v>-0.03080905897135985</v>
      </c>
      <c r="C46" s="37">
        <v>0.09433927683683122</v>
      </c>
      <c r="D46" s="38"/>
      <c r="E46" s="38"/>
      <c r="F46" s="38"/>
      <c r="G46" s="48"/>
      <c r="H46" s="48"/>
      <c r="I46" s="4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</row>
    <row r="47" ht="14.25" customHeight="1">
      <c r="A47" s="39" t="s">
        <v>419</v>
      </c>
      <c r="B47" s="40">
        <v>-0.02009728251032242</v>
      </c>
      <c r="C47" s="41">
        <v>-0.06690490246567775</v>
      </c>
      <c r="D47" s="38"/>
      <c r="E47" s="38"/>
      <c r="F47" s="38"/>
      <c r="G47" s="48"/>
      <c r="H47" s="48"/>
      <c r="I47" s="4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</row>
    <row r="48" ht="14.25" customHeight="1">
      <c r="A48" s="35" t="s">
        <v>420</v>
      </c>
      <c r="B48" s="36">
        <v>4.356579022451932E-5</v>
      </c>
      <c r="C48" s="37">
        <v>0.03952310760815672</v>
      </c>
      <c r="D48" s="38"/>
      <c r="E48" s="38"/>
      <c r="F48" s="38"/>
      <c r="G48" s="48"/>
      <c r="H48" s="48"/>
      <c r="I48" s="4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</row>
    <row r="49" ht="14.25" customHeight="1">
      <c r="A49" s="39" t="s">
        <v>421</v>
      </c>
      <c r="B49" s="40">
        <v>0.04776606538330346</v>
      </c>
      <c r="C49" s="41">
        <v>0.013460233541505178</v>
      </c>
      <c r="D49" s="38"/>
      <c r="E49" s="38"/>
      <c r="F49" s="38"/>
      <c r="G49" s="48"/>
      <c r="H49" s="48"/>
      <c r="I49" s="4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</row>
    <row r="50" ht="14.25" customHeight="1">
      <c r="A50" s="35" t="s">
        <v>422</v>
      </c>
      <c r="B50" s="36">
        <v>0.006857024063198469</v>
      </c>
      <c r="C50" s="37">
        <v>0.058017112611958355</v>
      </c>
      <c r="D50" s="38"/>
      <c r="E50" s="38"/>
      <c r="F50" s="38"/>
      <c r="G50" s="48"/>
      <c r="H50" s="48"/>
      <c r="I50" s="4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</row>
    <row r="51" ht="14.25" customHeight="1">
      <c r="A51" s="39" t="s">
        <v>423</v>
      </c>
      <c r="B51" s="40">
        <v>0.05419354092740504</v>
      </c>
      <c r="C51" s="41">
        <v>0.05396938498233751</v>
      </c>
      <c r="D51" s="38"/>
      <c r="E51" s="38"/>
      <c r="F51" s="38"/>
      <c r="G51" s="48"/>
      <c r="H51" s="48"/>
      <c r="I51" s="4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</row>
    <row r="52" ht="14.25" customHeight="1">
      <c r="A52" s="35" t="s">
        <v>424</v>
      </c>
      <c r="B52" s="36">
        <v>0.007204096749793306</v>
      </c>
      <c r="C52" s="37">
        <v>-0.04708802702988649</v>
      </c>
      <c r="D52" s="38"/>
      <c r="E52" s="38"/>
      <c r="F52" s="38"/>
      <c r="G52" s="48"/>
      <c r="H52" s="48"/>
      <c r="I52" s="4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</row>
    <row r="53" ht="14.25" customHeight="1">
      <c r="A53" s="39" t="s">
        <v>425</v>
      </c>
      <c r="B53" s="40">
        <v>0.006802543827034718</v>
      </c>
      <c r="C53" s="41">
        <v>-0.030751674645751185</v>
      </c>
      <c r="D53" s="38"/>
      <c r="E53" s="38"/>
      <c r="F53" s="38"/>
      <c r="G53" s="48"/>
      <c r="H53" s="48"/>
      <c r="I53" s="4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</row>
    <row r="54" ht="14.25" customHeight="1">
      <c r="A54" s="35" t="s">
        <v>426</v>
      </c>
      <c r="B54" s="36">
        <v>0.011544634734725558</v>
      </c>
      <c r="C54" s="37">
        <v>-0.011601916352891716</v>
      </c>
      <c r="D54" s="38"/>
      <c r="E54" s="38"/>
      <c r="F54" s="38"/>
      <c r="G54" s="48"/>
      <c r="H54" s="48"/>
      <c r="I54" s="4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</row>
    <row r="55" ht="14.25" customHeight="1">
      <c r="A55" s="39" t="s">
        <v>427</v>
      </c>
      <c r="B55" s="40">
        <v>0.010267617956168523</v>
      </c>
      <c r="C55" s="41">
        <v>-0.03546994242870535</v>
      </c>
      <c r="D55" s="38"/>
      <c r="E55" s="38"/>
      <c r="F55" s="38"/>
      <c r="G55" s="48"/>
      <c r="H55" s="48"/>
      <c r="I55" s="4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</row>
    <row r="56" ht="14.25" customHeight="1">
      <c r="A56" s="35" t="s">
        <v>428</v>
      </c>
      <c r="B56" s="36">
        <v>0.027315736712948967</v>
      </c>
      <c r="C56" s="37">
        <v>-0.022974844098652525</v>
      </c>
      <c r="D56" s="38"/>
      <c r="E56" s="38"/>
      <c r="F56" s="38"/>
      <c r="G56" s="48"/>
      <c r="H56" s="48"/>
      <c r="I56" s="4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</row>
    <row r="57" ht="14.25" customHeight="1">
      <c r="A57" s="39" t="s">
        <v>429</v>
      </c>
      <c r="B57" s="40">
        <v>-0.015151749300529989</v>
      </c>
      <c r="C57" s="41">
        <v>0.03253016862463046</v>
      </c>
      <c r="D57" s="38"/>
      <c r="E57" s="38"/>
      <c r="F57" s="38"/>
      <c r="G57" s="48"/>
      <c r="H57" s="48"/>
      <c r="I57" s="4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</row>
    <row r="58" ht="14.25" customHeight="1">
      <c r="A58" s="35" t="s">
        <v>430</v>
      </c>
      <c r="B58" s="36">
        <v>-0.009261026984677987</v>
      </c>
      <c r="C58" s="37">
        <v>-0.024230212387379015</v>
      </c>
      <c r="D58" s="38"/>
      <c r="E58" s="38"/>
      <c r="F58" s="38"/>
      <c r="G58" s="48"/>
      <c r="H58" s="48"/>
      <c r="I58" s="4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</row>
    <row r="59" ht="14.25" customHeight="1">
      <c r="A59" s="39" t="s">
        <v>431</v>
      </c>
      <c r="B59" s="40">
        <v>-0.004560667168211742</v>
      </c>
      <c r="C59" s="41">
        <v>-0.03420499819544615</v>
      </c>
      <c r="D59" s="38"/>
      <c r="E59" s="38"/>
      <c r="F59" s="38"/>
      <c r="G59" s="48"/>
      <c r="H59" s="48"/>
      <c r="I59" s="4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</row>
    <row r="60" ht="14.25" customHeight="1">
      <c r="A60" s="35" t="s">
        <v>432</v>
      </c>
      <c r="B60" s="36">
        <v>0.021733818588474205</v>
      </c>
      <c r="C60" s="37">
        <v>0.026922317042177197</v>
      </c>
      <c r="D60" s="38"/>
      <c r="E60" s="38"/>
      <c r="F60" s="38"/>
      <c r="G60" s="48"/>
      <c r="H60" s="48"/>
      <c r="I60" s="4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</row>
    <row r="61" ht="14.25" customHeight="1">
      <c r="A61" s="39" t="s">
        <v>433</v>
      </c>
      <c r="B61" s="40">
        <v>0.01478672135292887</v>
      </c>
      <c r="C61" s="41">
        <v>-0.023173377563656308</v>
      </c>
      <c r="D61" s="38"/>
      <c r="E61" s="38"/>
      <c r="F61" s="38"/>
      <c r="G61" s="48"/>
      <c r="H61" s="48"/>
      <c r="I61" s="4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</row>
    <row r="62" ht="14.25" customHeight="1">
      <c r="A62" s="35" t="s">
        <v>434</v>
      </c>
      <c r="B62" s="36">
        <v>0.014388575950789193</v>
      </c>
      <c r="C62" s="37">
        <v>-0.026633304343712683</v>
      </c>
      <c r="D62" s="38"/>
      <c r="E62" s="38"/>
      <c r="F62" s="38"/>
      <c r="G62" s="48"/>
      <c r="H62" s="48"/>
      <c r="I62" s="4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</row>
    <row r="63" ht="14.25" customHeight="1">
      <c r="A63" s="39" t="s">
        <v>435</v>
      </c>
      <c r="B63" s="40">
        <v>0.006768253501727533</v>
      </c>
      <c r="C63" s="41">
        <v>-0.02021136156004725</v>
      </c>
      <c r="D63" s="38"/>
      <c r="E63" s="38"/>
      <c r="F63" s="38"/>
      <c r="G63" s="48"/>
      <c r="H63" s="48"/>
      <c r="I63" s="4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</row>
    <row r="64" ht="14.25" customHeight="1">
      <c r="A64" s="35" t="s">
        <v>436</v>
      </c>
      <c r="B64" s="36">
        <v>-0.018308596901401998</v>
      </c>
      <c r="C64" s="37">
        <v>5.599317779884636E-4</v>
      </c>
      <c r="D64" s="38"/>
      <c r="E64" s="38"/>
      <c r="F64" s="38"/>
      <c r="G64" s="48"/>
      <c r="H64" s="48"/>
      <c r="I64" s="4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</row>
    <row r="65" ht="14.25" customHeight="1">
      <c r="A65" s="39" t="s">
        <v>437</v>
      </c>
      <c r="B65" s="40">
        <v>-0.020835580693596086</v>
      </c>
      <c r="C65" s="41">
        <v>-0.016377180915009486</v>
      </c>
      <c r="D65" s="38"/>
      <c r="E65" s="38"/>
      <c r="F65" s="38"/>
      <c r="G65" s="48"/>
      <c r="H65" s="48"/>
      <c r="I65" s="4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</row>
    <row r="66" ht="14.25" customHeight="1">
      <c r="A66" s="35" t="s">
        <v>438</v>
      </c>
      <c r="B66" s="36">
        <v>0.005803211864873665</v>
      </c>
      <c r="C66" s="37">
        <v>-0.018913487320820325</v>
      </c>
      <c r="D66" s="38"/>
      <c r="E66" s="38"/>
      <c r="F66" s="38"/>
      <c r="G66" s="48"/>
      <c r="H66" s="48"/>
      <c r="I66" s="4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</row>
    <row r="67" ht="14.25" customHeight="1">
      <c r="A67" s="39" t="s">
        <v>439</v>
      </c>
      <c r="B67" s="40">
        <v>0.020046773584765917</v>
      </c>
      <c r="C67" s="41">
        <v>-0.09007479971330816</v>
      </c>
      <c r="D67" s="38"/>
      <c r="E67" s="38"/>
      <c r="F67" s="38"/>
      <c r="G67" s="48"/>
      <c r="H67" s="48"/>
      <c r="I67" s="4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</row>
    <row r="68" ht="14.25" customHeight="1">
      <c r="A68" s="35" t="s">
        <v>440</v>
      </c>
      <c r="B68" s="36">
        <v>-0.01486638752587459</v>
      </c>
      <c r="C68" s="37">
        <v>-0.060421720855167234</v>
      </c>
      <c r="D68" s="38"/>
      <c r="E68" s="38"/>
      <c r="F68" s="38"/>
      <c r="G68" s="48"/>
      <c r="H68" s="48"/>
      <c r="I68" s="4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</row>
    <row r="69" ht="14.25" customHeight="1">
      <c r="A69" s="39" t="s">
        <v>441</v>
      </c>
      <c r="B69" s="40">
        <v>-0.0248076465601748</v>
      </c>
      <c r="C69" s="41">
        <v>0.05404910403480429</v>
      </c>
      <c r="D69" s="38"/>
      <c r="E69" s="38"/>
      <c r="F69" s="38"/>
      <c r="G69" s="48"/>
      <c r="H69" s="48"/>
      <c r="I69" s="4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</row>
    <row r="70" ht="14.25" customHeight="1">
      <c r="A70" s="35" t="s">
        <v>442</v>
      </c>
      <c r="B70" s="36">
        <v>-0.0012079871399781213</v>
      </c>
      <c r="C70" s="37">
        <v>-9.756824844163553E-4</v>
      </c>
      <c r="D70" s="38"/>
      <c r="E70" s="38"/>
      <c r="F70" s="38"/>
      <c r="G70" s="48"/>
      <c r="H70" s="48"/>
      <c r="I70" s="4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</row>
    <row r="71" ht="14.25" customHeight="1">
      <c r="A71" s="39" t="s">
        <v>443</v>
      </c>
      <c r="B71" s="40">
        <v>0.011147792369626099</v>
      </c>
      <c r="C71" s="41">
        <v>0.11438101069690057</v>
      </c>
      <c r="D71" s="38"/>
      <c r="E71" s="38"/>
      <c r="F71" s="38"/>
      <c r="G71" s="48"/>
      <c r="H71" s="48"/>
      <c r="I71" s="4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</row>
    <row r="72" ht="14.25" customHeight="1">
      <c r="A72" s="35" t="s">
        <v>444</v>
      </c>
      <c r="B72" s="36">
        <v>0.00911873423533576</v>
      </c>
      <c r="C72" s="37">
        <v>0.006064834349472978</v>
      </c>
      <c r="D72" s="38"/>
      <c r="E72" s="38"/>
      <c r="F72" s="38"/>
      <c r="G72" s="48"/>
      <c r="H72" s="48"/>
      <c r="I72" s="4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</row>
    <row r="73" ht="14.25" customHeight="1">
      <c r="A73" s="39" t="s">
        <v>445</v>
      </c>
      <c r="B73" s="40">
        <v>0.024627605060169394</v>
      </c>
      <c r="C73" s="41">
        <v>0.024191397450585246</v>
      </c>
      <c r="D73" s="38"/>
      <c r="E73" s="38"/>
      <c r="F73" s="38"/>
      <c r="G73" s="48"/>
      <c r="H73" s="48"/>
      <c r="I73" s="4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</row>
    <row r="74" ht="14.25" customHeight="1">
      <c r="A74" s="35" t="s">
        <v>446</v>
      </c>
      <c r="B74" s="36">
        <v>0.009542014407584617</v>
      </c>
      <c r="C74" s="37">
        <v>-0.07822284276159766</v>
      </c>
      <c r="D74" s="38"/>
      <c r="E74" s="38"/>
      <c r="F74" s="38"/>
      <c r="G74" s="48"/>
      <c r="H74" s="48"/>
      <c r="I74" s="4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</row>
    <row r="75" ht="14.25" customHeight="1">
      <c r="A75" s="39" t="s">
        <v>447</v>
      </c>
      <c r="B75" s="40">
        <v>-0.029608458679473974</v>
      </c>
      <c r="C75" s="41">
        <v>0.022785778638513967</v>
      </c>
      <c r="D75" s="38"/>
      <c r="E75" s="38"/>
      <c r="F75" s="38"/>
      <c r="G75" s="48"/>
      <c r="H75" s="48"/>
      <c r="I75" s="4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</row>
    <row r="76" ht="14.25" customHeight="1">
      <c r="A76" s="35" t="s">
        <v>448</v>
      </c>
      <c r="B76" s="36">
        <v>5.53324988547795E-4</v>
      </c>
      <c r="C76" s="37">
        <v>0.09622443176922678</v>
      </c>
      <c r="D76" s="38"/>
      <c r="E76" s="38"/>
      <c r="F76" s="38"/>
      <c r="G76" s="48"/>
      <c r="H76" s="48"/>
      <c r="I76" s="4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</row>
    <row r="77" ht="14.25" customHeight="1">
      <c r="A77" s="39" t="s">
        <v>449</v>
      </c>
      <c r="B77" s="40">
        <v>-0.002839248927165285</v>
      </c>
      <c r="C77" s="41">
        <v>-0.020028572617445912</v>
      </c>
      <c r="D77" s="38"/>
      <c r="E77" s="38"/>
      <c r="F77" s="38"/>
      <c r="G77" s="48"/>
      <c r="H77" s="48"/>
      <c r="I77" s="4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</row>
    <row r="78" ht="14.25" customHeight="1">
      <c r="A78" s="35" t="s">
        <v>450</v>
      </c>
      <c r="B78" s="36">
        <v>-0.02962062688687618</v>
      </c>
      <c r="C78" s="37">
        <v>0.033379096900815704</v>
      </c>
      <c r="D78" s="38"/>
      <c r="E78" s="38"/>
      <c r="F78" s="38"/>
      <c r="G78" s="48"/>
      <c r="H78" s="48"/>
      <c r="I78" s="4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</row>
    <row r="79" ht="14.25" customHeight="1">
      <c r="A79" s="39" t="s">
        <v>451</v>
      </c>
      <c r="B79" s="40">
        <v>0.02724740060217647</v>
      </c>
      <c r="C79" s="41">
        <v>0.012466557703370134</v>
      </c>
      <c r="D79" s="38"/>
      <c r="E79" s="38"/>
      <c r="F79" s="38"/>
      <c r="G79" s="48"/>
      <c r="H79" s="48"/>
      <c r="I79" s="4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</row>
    <row r="80" ht="14.25" customHeight="1">
      <c r="A80" s="35" t="s">
        <v>452</v>
      </c>
      <c r="B80" s="36">
        <v>0.010016390254331056</v>
      </c>
      <c r="C80" s="37">
        <v>0.019922476355559014</v>
      </c>
      <c r="D80" s="38"/>
      <c r="E80" s="38"/>
      <c r="F80" s="38"/>
      <c r="G80" s="48"/>
      <c r="H80" s="48"/>
      <c r="I80" s="4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</row>
    <row r="81" ht="14.25" customHeight="1">
      <c r="A81" s="39" t="s">
        <v>453</v>
      </c>
      <c r="B81" s="40">
        <v>0.01920940619291496</v>
      </c>
      <c r="C81" s="41">
        <v>-0.05030358201577748</v>
      </c>
      <c r="D81" s="38"/>
      <c r="E81" s="38"/>
      <c r="F81" s="38"/>
      <c r="G81" s="48"/>
      <c r="H81" s="48"/>
      <c r="I81" s="4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</row>
    <row r="82" ht="14.25" customHeight="1">
      <c r="A82" s="35" t="s">
        <v>454</v>
      </c>
      <c r="B82" s="36">
        <v>0.041839595175127905</v>
      </c>
      <c r="C82" s="37">
        <v>0.03427715103333306</v>
      </c>
      <c r="D82" s="38"/>
      <c r="E82" s="38"/>
      <c r="F82" s="38"/>
      <c r="G82" s="48"/>
      <c r="H82" s="48"/>
      <c r="I82" s="4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</row>
    <row r="83" ht="14.25" customHeight="1">
      <c r="A83" s="39" t="s">
        <v>455</v>
      </c>
      <c r="B83" s="40">
        <v>-0.02421313204057745</v>
      </c>
      <c r="C83" s="41">
        <v>-0.06922335279910048</v>
      </c>
      <c r="D83" s="38"/>
      <c r="E83" s="38"/>
      <c r="F83" s="38"/>
      <c r="G83" s="48"/>
      <c r="H83" s="48"/>
      <c r="I83" s="4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</row>
    <row r="84" ht="14.25" customHeight="1">
      <c r="A84" s="35" t="s">
        <v>456</v>
      </c>
      <c r="B84" s="36">
        <v>-0.014462926426688893</v>
      </c>
      <c r="C84" s="37">
        <v>-0.011229342429901768</v>
      </c>
      <c r="D84" s="38"/>
      <c r="E84" s="38"/>
      <c r="F84" s="38"/>
      <c r="G84" s="48"/>
      <c r="H84" s="48"/>
      <c r="I84" s="4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</row>
    <row r="85" ht="14.25" customHeight="1">
      <c r="A85" s="39" t="s">
        <v>457</v>
      </c>
      <c r="B85" s="40">
        <v>-0.008632729520883425</v>
      </c>
      <c r="C85" s="41">
        <v>0.025865850885108205</v>
      </c>
      <c r="D85" s="38"/>
      <c r="E85" s="38"/>
      <c r="F85" s="38"/>
      <c r="G85" s="48"/>
      <c r="H85" s="48"/>
      <c r="I85" s="4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</row>
    <row r="86" ht="14.25" customHeight="1">
      <c r="A86" s="35" t="s">
        <v>458</v>
      </c>
      <c r="B86" s="36">
        <v>0.04056331115913951</v>
      </c>
      <c r="C86" s="37">
        <v>-0.05024190103511144</v>
      </c>
      <c r="D86" s="38"/>
      <c r="E86" s="38"/>
      <c r="F86" s="38"/>
      <c r="G86" s="48"/>
      <c r="H86" s="48"/>
      <c r="I86" s="4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</row>
    <row r="87" ht="14.25" customHeight="1">
      <c r="A87" s="39" t="s">
        <v>459</v>
      </c>
      <c r="B87" s="40">
        <v>0.016422242377729664</v>
      </c>
      <c r="C87" s="41">
        <v>0.027559436533182307</v>
      </c>
      <c r="D87" s="38"/>
      <c r="E87" s="38"/>
      <c r="F87" s="38"/>
      <c r="G87" s="48"/>
      <c r="H87" s="48"/>
      <c r="I87" s="4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</row>
    <row r="88" ht="14.25" customHeight="1">
      <c r="A88" s="35" t="s">
        <v>460</v>
      </c>
      <c r="B88" s="36">
        <v>-0.019896172395283438</v>
      </c>
      <c r="C88" s="37">
        <v>0.03130181185792376</v>
      </c>
      <c r="D88" s="38"/>
      <c r="E88" s="38"/>
      <c r="F88" s="38"/>
      <c r="G88" s="48"/>
      <c r="H88" s="48"/>
      <c r="I88" s="4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</row>
    <row r="89" ht="14.25" customHeight="1">
      <c r="A89" s="39" t="s">
        <v>461</v>
      </c>
      <c r="B89" s="40">
        <v>0.010990280858842164</v>
      </c>
      <c r="C89" s="41">
        <v>-0.026545759248408594</v>
      </c>
      <c r="D89" s="38"/>
      <c r="E89" s="38"/>
      <c r="F89" s="38"/>
      <c r="G89" s="48"/>
      <c r="H89" s="48"/>
      <c r="I89" s="4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</row>
    <row r="90" ht="14.25" customHeight="1">
      <c r="A90" s="35" t="s">
        <v>462</v>
      </c>
      <c r="B90" s="36">
        <v>-0.010628348960371766</v>
      </c>
      <c r="C90" s="37">
        <v>0.03014201220862197</v>
      </c>
      <c r="D90" s="38"/>
      <c r="E90" s="38"/>
      <c r="F90" s="38"/>
      <c r="G90" s="48"/>
      <c r="H90" s="48"/>
      <c r="I90" s="4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</row>
    <row r="91" ht="14.25" customHeight="1">
      <c r="A91" s="39" t="s">
        <v>463</v>
      </c>
      <c r="B91" s="40">
        <v>-0.008328300783677389</v>
      </c>
      <c r="C91" s="41">
        <v>-0.009204317328357952</v>
      </c>
      <c r="D91" s="38"/>
      <c r="E91" s="38"/>
      <c r="F91" s="38"/>
      <c r="G91" s="48"/>
      <c r="H91" s="48"/>
      <c r="I91" s="4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</row>
    <row r="92" ht="14.25" customHeight="1">
      <c r="A92" s="35" t="s">
        <v>464</v>
      </c>
      <c r="B92" s="36">
        <v>0.021630182135524076</v>
      </c>
      <c r="C92" s="37">
        <v>-0.02091283031173298</v>
      </c>
      <c r="D92" s="38"/>
      <c r="E92" s="38"/>
      <c r="F92" s="38"/>
      <c r="G92" s="48"/>
      <c r="H92" s="48"/>
      <c r="I92" s="4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</row>
    <row r="93" ht="14.25" customHeight="1">
      <c r="A93" s="39" t="s">
        <v>465</v>
      </c>
      <c r="B93" s="40">
        <v>0.00898031228597127</v>
      </c>
      <c r="C93" s="41">
        <v>-0.00457370070964671</v>
      </c>
      <c r="D93" s="38"/>
      <c r="E93" s="38"/>
      <c r="F93" s="38"/>
      <c r="G93" s="48"/>
      <c r="H93" s="48"/>
      <c r="I93" s="4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</row>
    <row r="94" ht="14.25" customHeight="1">
      <c r="A94" s="35" t="s">
        <v>466</v>
      </c>
      <c r="B94" s="36">
        <v>0.03303327472349834</v>
      </c>
      <c r="C94" s="37">
        <v>0.02355666106574124</v>
      </c>
      <c r="D94" s="38"/>
      <c r="E94" s="38"/>
      <c r="F94" s="38"/>
      <c r="G94" s="48"/>
      <c r="H94" s="48"/>
      <c r="I94" s="4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</row>
    <row r="95" ht="14.25" customHeight="1">
      <c r="A95" s="39" t="s">
        <v>467</v>
      </c>
      <c r="B95" s="40">
        <v>0.04970482311765268</v>
      </c>
      <c r="C95" s="41">
        <v>0.0019780526480289635</v>
      </c>
      <c r="D95" s="38"/>
      <c r="E95" s="38"/>
      <c r="F95" s="38"/>
      <c r="G95" s="48"/>
      <c r="H95" s="48"/>
      <c r="I95" s="4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</row>
    <row r="96" ht="14.25" customHeight="1">
      <c r="A96" s="35" t="s">
        <v>468</v>
      </c>
      <c r="B96" s="36">
        <v>-0.013068759824309642</v>
      </c>
      <c r="C96" s="37">
        <v>-0.016974140525545828</v>
      </c>
      <c r="D96" s="38"/>
      <c r="E96" s="38"/>
      <c r="F96" s="38"/>
      <c r="G96" s="48"/>
      <c r="H96" s="48"/>
      <c r="I96" s="4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</row>
    <row r="97" ht="14.25" customHeight="1">
      <c r="A97" s="39" t="s">
        <v>469</v>
      </c>
      <c r="B97" s="40">
        <v>-0.002814833494086561</v>
      </c>
      <c r="C97" s="41">
        <v>-0.006801994941322566</v>
      </c>
      <c r="D97" s="38"/>
      <c r="E97" s="38"/>
      <c r="F97" s="38"/>
      <c r="G97" s="48"/>
      <c r="H97" s="48"/>
      <c r="I97" s="4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</row>
    <row r="98" ht="14.25" customHeight="1">
      <c r="A98" s="35" t="s">
        <v>470</v>
      </c>
      <c r="B98" s="36">
        <v>-0.015653009969583496</v>
      </c>
      <c r="C98" s="37">
        <v>-0.021176906234214785</v>
      </c>
      <c r="D98" s="38"/>
      <c r="E98" s="38"/>
      <c r="F98" s="38"/>
      <c r="G98" s="48"/>
      <c r="H98" s="48"/>
      <c r="I98" s="4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</row>
    <row r="99" ht="14.25" customHeight="1">
      <c r="A99" s="39" t="s">
        <v>471</v>
      </c>
      <c r="B99" s="40">
        <v>-0.0048880090711642095</v>
      </c>
      <c r="C99" s="41">
        <v>0.013127075904164707</v>
      </c>
      <c r="D99" s="38"/>
      <c r="E99" s="38"/>
      <c r="F99" s="38"/>
      <c r="G99" s="48"/>
      <c r="H99" s="48"/>
      <c r="I99" s="4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</row>
    <row r="100" ht="14.25" customHeight="1">
      <c r="A100" s="35" t="s">
        <v>472</v>
      </c>
      <c r="B100" s="36">
        <v>0.24369649337599839</v>
      </c>
      <c r="C100" s="37">
        <v>0.02871454279348175</v>
      </c>
      <c r="D100" s="38"/>
      <c r="E100" s="38"/>
      <c r="F100" s="38"/>
      <c r="G100" s="48"/>
      <c r="H100" s="48"/>
      <c r="I100" s="4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</row>
    <row r="101" ht="14.25" customHeight="1">
      <c r="A101" s="39" t="s">
        <v>473</v>
      </c>
      <c r="B101" s="40">
        <v>0.025434480128003534</v>
      </c>
      <c r="C101" s="41">
        <v>0.10230979640232248</v>
      </c>
      <c r="D101" s="38"/>
      <c r="E101" s="38"/>
      <c r="F101" s="38"/>
      <c r="G101" s="48"/>
      <c r="H101" s="48"/>
      <c r="I101" s="4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</row>
    <row r="102" ht="14.25" customHeight="1">
      <c r="A102" s="35" t="s">
        <v>474</v>
      </c>
      <c r="B102" s="36">
        <v>0.029913178491324292</v>
      </c>
      <c r="C102" s="37">
        <v>0.04198649540398001</v>
      </c>
      <c r="D102" s="38"/>
      <c r="E102" s="38"/>
      <c r="F102" s="38"/>
      <c r="G102" s="48"/>
      <c r="H102" s="48"/>
      <c r="I102" s="4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</row>
    <row r="103" ht="14.25" customHeight="1">
      <c r="A103" s="39" t="s">
        <v>475</v>
      </c>
      <c r="B103" s="40">
        <v>-0.0567675078607841</v>
      </c>
      <c r="C103" s="41">
        <v>0.01863640703413893</v>
      </c>
      <c r="D103" s="38"/>
      <c r="E103" s="38"/>
      <c r="F103" s="38"/>
      <c r="G103" s="48"/>
      <c r="H103" s="48"/>
      <c r="I103" s="4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</row>
    <row r="104" ht="14.25" customHeight="1">
      <c r="A104" s="35" t="s">
        <v>476</v>
      </c>
      <c r="B104" s="36">
        <v>0.051170775604625844</v>
      </c>
      <c r="C104" s="37">
        <v>0.013932779995014738</v>
      </c>
      <c r="D104" s="38"/>
      <c r="E104" s="38"/>
      <c r="F104" s="38"/>
      <c r="G104" s="48"/>
      <c r="H104" s="48"/>
      <c r="I104" s="4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</row>
    <row r="105" ht="14.25" customHeight="1">
      <c r="A105" s="39" t="s">
        <v>477</v>
      </c>
      <c r="B105" s="40">
        <v>-0.011138956966162484</v>
      </c>
      <c r="C105" s="41">
        <v>-0.02798804491392141</v>
      </c>
      <c r="D105" s="38"/>
      <c r="E105" s="38"/>
      <c r="F105" s="38"/>
      <c r="G105" s="48"/>
      <c r="H105" s="48"/>
      <c r="I105" s="4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</row>
    <row r="106" ht="14.25" customHeight="1">
      <c r="A106" s="35" t="s">
        <v>478</v>
      </c>
      <c r="B106" s="36">
        <v>-0.003966897155271929</v>
      </c>
      <c r="C106" s="37">
        <v>0.053263414589578326</v>
      </c>
      <c r="D106" s="38"/>
      <c r="E106" s="38"/>
      <c r="F106" s="38"/>
      <c r="G106" s="48"/>
      <c r="H106" s="48"/>
      <c r="I106" s="4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</row>
    <row r="107" ht="14.25" customHeight="1">
      <c r="A107" s="39" t="s">
        <v>479</v>
      </c>
      <c r="B107" s="40">
        <v>-0.01319834786946334</v>
      </c>
      <c r="C107" s="41">
        <v>-0.03166478260921</v>
      </c>
      <c r="D107" s="38"/>
      <c r="E107" s="38"/>
      <c r="F107" s="38"/>
      <c r="G107" s="48"/>
      <c r="H107" s="48"/>
      <c r="I107" s="4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</row>
    <row r="108" ht="14.25" customHeight="1">
      <c r="A108" s="35" t="s">
        <v>480</v>
      </c>
      <c r="B108" s="36">
        <v>-0.030401088335926307</v>
      </c>
      <c r="C108" s="37">
        <v>0.01196472961885428</v>
      </c>
      <c r="D108" s="38"/>
      <c r="E108" s="38"/>
      <c r="F108" s="38"/>
      <c r="G108" s="48"/>
      <c r="H108" s="48"/>
      <c r="I108" s="4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</row>
    <row r="109" ht="14.25" customHeight="1">
      <c r="A109" s="39" t="s">
        <v>481</v>
      </c>
      <c r="B109" s="40">
        <v>0.027618365759419568</v>
      </c>
      <c r="C109" s="41">
        <v>-0.0861013435567739</v>
      </c>
      <c r="D109" s="38"/>
      <c r="E109" s="38"/>
      <c r="F109" s="38"/>
      <c r="G109" s="48"/>
      <c r="H109" s="48"/>
      <c r="I109" s="4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</row>
    <row r="110" ht="14.25" customHeight="1">
      <c r="A110" s="35" t="s">
        <v>482</v>
      </c>
      <c r="B110" s="36">
        <v>0.006751494602700956</v>
      </c>
      <c r="C110" s="37">
        <v>-0.02339645768648929</v>
      </c>
      <c r="D110" s="38"/>
      <c r="E110" s="38"/>
      <c r="F110" s="38"/>
      <c r="G110" s="48"/>
      <c r="H110" s="48"/>
      <c r="I110" s="4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</row>
    <row r="111" ht="14.25" customHeight="1">
      <c r="A111" s="39" t="s">
        <v>483</v>
      </c>
      <c r="B111" s="40">
        <v>0.01836481823802203</v>
      </c>
      <c r="C111" s="41">
        <v>-0.04072323528138832</v>
      </c>
      <c r="D111" s="38"/>
      <c r="E111" s="38"/>
      <c r="F111" s="38"/>
      <c r="G111" s="48"/>
      <c r="H111" s="48"/>
      <c r="I111" s="4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</row>
    <row r="112" ht="14.25" customHeight="1">
      <c r="A112" s="35" t="s">
        <v>484</v>
      </c>
      <c r="B112" s="36">
        <v>0.039004925911164355</v>
      </c>
      <c r="C112" s="37">
        <v>0.025291214363661395</v>
      </c>
      <c r="D112" s="38"/>
      <c r="E112" s="38"/>
      <c r="F112" s="38"/>
      <c r="G112" s="48"/>
      <c r="H112" s="48"/>
      <c r="I112" s="4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</row>
    <row r="113" ht="14.25" customHeight="1">
      <c r="A113" s="39" t="s">
        <v>485</v>
      </c>
      <c r="B113" s="40">
        <v>0.048144902930556</v>
      </c>
      <c r="C113" s="41">
        <v>-0.015408211020297217</v>
      </c>
      <c r="D113" s="38"/>
      <c r="E113" s="38"/>
      <c r="F113" s="38"/>
      <c r="G113" s="48"/>
      <c r="H113" s="48"/>
      <c r="I113" s="4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</row>
    <row r="114" ht="14.25" customHeight="1">
      <c r="A114" s="35" t="s">
        <v>486</v>
      </c>
      <c r="B114" s="36">
        <v>-0.008000381568829535</v>
      </c>
      <c r="C114" s="37">
        <v>-0.004146621018298742</v>
      </c>
      <c r="D114" s="38"/>
      <c r="E114" s="38"/>
      <c r="F114" s="38"/>
      <c r="G114" s="48"/>
      <c r="H114" s="48"/>
      <c r="I114" s="4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</row>
    <row r="115" ht="14.25" customHeight="1">
      <c r="A115" s="39" t="s">
        <v>487</v>
      </c>
      <c r="B115" s="40">
        <v>9.142382165178368E-4</v>
      </c>
      <c r="C115" s="41">
        <v>0.02506559980403045</v>
      </c>
      <c r="D115" s="38"/>
      <c r="E115" s="38"/>
      <c r="F115" s="38"/>
      <c r="G115" s="48"/>
      <c r="H115" s="48"/>
      <c r="I115" s="4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</row>
    <row r="116" ht="14.25" customHeight="1">
      <c r="A116" s="35" t="s">
        <v>488</v>
      </c>
      <c r="B116" s="36">
        <v>0.02614071704256084</v>
      </c>
      <c r="C116" s="37">
        <v>-0.029380793305134018</v>
      </c>
      <c r="D116" s="38"/>
      <c r="E116" s="38"/>
      <c r="F116" s="38"/>
      <c r="G116" s="48"/>
      <c r="H116" s="48"/>
      <c r="I116" s="4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</row>
    <row r="117" ht="14.25" customHeight="1">
      <c r="A117" s="39" t="s">
        <v>489</v>
      </c>
      <c r="B117" s="40">
        <v>-0.017416993483156604</v>
      </c>
      <c r="C117" s="41">
        <v>0.04966872636906144</v>
      </c>
      <c r="D117" s="38"/>
      <c r="E117" s="38"/>
      <c r="F117" s="38"/>
      <c r="G117" s="48"/>
      <c r="H117" s="48"/>
      <c r="I117" s="4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</row>
    <row r="118" ht="14.25" customHeight="1">
      <c r="A118" s="35" t="s">
        <v>490</v>
      </c>
      <c r="B118" s="36">
        <v>-4.643441557127875E-4</v>
      </c>
      <c r="C118" s="37">
        <v>0.04593442019757289</v>
      </c>
      <c r="D118" s="38"/>
      <c r="E118" s="38"/>
      <c r="F118" s="38"/>
      <c r="G118" s="48"/>
      <c r="H118" s="48"/>
      <c r="I118" s="4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</row>
    <row r="119" ht="14.25" customHeight="1">
      <c r="A119" s="39" t="s">
        <v>491</v>
      </c>
      <c r="B119" s="40">
        <v>-0.01896580788193956</v>
      </c>
      <c r="C119" s="41">
        <v>-0.007844206333140584</v>
      </c>
      <c r="D119" s="38"/>
      <c r="E119" s="38"/>
      <c r="F119" s="38"/>
      <c r="G119" s="48"/>
      <c r="H119" s="48"/>
      <c r="I119" s="4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</row>
    <row r="120" ht="14.25" customHeight="1">
      <c r="A120" s="35" t="s">
        <v>492</v>
      </c>
      <c r="B120" s="36">
        <v>-0.03736186018643956</v>
      </c>
      <c r="C120" s="37">
        <v>-0.015139973256265343</v>
      </c>
      <c r="D120" s="38"/>
      <c r="E120" s="38"/>
      <c r="F120" s="38"/>
      <c r="G120" s="48"/>
      <c r="H120" s="48"/>
      <c r="I120" s="4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</row>
    <row r="121" ht="14.25" customHeight="1">
      <c r="A121" s="39" t="s">
        <v>493</v>
      </c>
      <c r="B121" s="40">
        <v>0.03061648064966924</v>
      </c>
      <c r="C121" s="41">
        <v>-0.03702608749733373</v>
      </c>
      <c r="D121" s="38"/>
      <c r="E121" s="38"/>
      <c r="F121" s="38"/>
      <c r="G121" s="48"/>
      <c r="H121" s="48"/>
      <c r="I121" s="4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</row>
    <row r="122" ht="14.25" customHeight="1">
      <c r="A122" s="35" t="s">
        <v>494</v>
      </c>
      <c r="B122" s="36">
        <v>-0.018125226798254766</v>
      </c>
      <c r="C122" s="37">
        <v>0.012659966534207362</v>
      </c>
      <c r="D122" s="38"/>
      <c r="E122" s="38"/>
      <c r="F122" s="38"/>
      <c r="G122" s="48"/>
      <c r="H122" s="48"/>
      <c r="I122" s="4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</row>
    <row r="123" ht="14.25" customHeight="1">
      <c r="A123" s="39" t="s">
        <v>495</v>
      </c>
      <c r="B123" s="40">
        <v>-0.007174491626394242</v>
      </c>
      <c r="C123" s="41">
        <v>-0.0021100400718977222</v>
      </c>
      <c r="D123" s="38"/>
      <c r="E123" s="38"/>
      <c r="F123" s="38"/>
      <c r="G123" s="48"/>
      <c r="H123" s="48"/>
      <c r="I123" s="4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</row>
    <row r="124" ht="14.25" customHeight="1">
      <c r="A124" s="35" t="s">
        <v>496</v>
      </c>
      <c r="B124" s="36">
        <v>0.036254949910908364</v>
      </c>
      <c r="C124" s="37">
        <v>-0.021948420199837906</v>
      </c>
      <c r="D124" s="38"/>
      <c r="E124" s="38"/>
      <c r="F124" s="38"/>
      <c r="G124" s="48"/>
      <c r="H124" s="48"/>
      <c r="I124" s="4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</row>
    <row r="125" ht="14.25" customHeight="1">
      <c r="A125" s="39" t="s">
        <v>497</v>
      </c>
      <c r="B125" s="40">
        <v>0.0026240536994523384</v>
      </c>
      <c r="C125" s="41">
        <v>0.0504253267894902</v>
      </c>
      <c r="D125" s="38"/>
      <c r="E125" s="38"/>
      <c r="F125" s="38"/>
      <c r="G125" s="48"/>
      <c r="H125" s="48"/>
      <c r="I125" s="4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</row>
    <row r="126" ht="14.25" customHeight="1">
      <c r="A126" s="35" t="s">
        <v>498</v>
      </c>
      <c r="B126" s="36">
        <v>-0.002263384774468311</v>
      </c>
      <c r="C126" s="37">
        <v>-0.03731910518261758</v>
      </c>
      <c r="D126" s="38"/>
      <c r="E126" s="38"/>
      <c r="F126" s="38"/>
      <c r="G126" s="48"/>
      <c r="H126" s="48"/>
      <c r="I126" s="4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</row>
    <row r="127" ht="14.25" customHeight="1">
      <c r="A127" s="39" t="s">
        <v>499</v>
      </c>
      <c r="B127" s="40">
        <v>-0.005057124323179408</v>
      </c>
      <c r="C127" s="41">
        <v>-0.005917377877571369</v>
      </c>
      <c r="D127" s="38"/>
      <c r="E127" s="38"/>
      <c r="F127" s="38"/>
      <c r="G127" s="48"/>
      <c r="H127" s="48"/>
      <c r="I127" s="4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</row>
    <row r="128" ht="14.25" customHeight="1">
      <c r="A128" s="35" t="s">
        <v>500</v>
      </c>
      <c r="B128" s="36">
        <v>0.009500365910451844</v>
      </c>
      <c r="C128" s="37">
        <v>-0.05432876324777752</v>
      </c>
      <c r="D128" s="38"/>
      <c r="E128" s="38"/>
      <c r="F128" s="38"/>
      <c r="G128" s="48"/>
      <c r="H128" s="48"/>
      <c r="I128" s="4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</row>
    <row r="129" ht="14.25" customHeight="1">
      <c r="A129" s="39" t="s">
        <v>501</v>
      </c>
      <c r="B129" s="40">
        <v>-0.007599330048222259</v>
      </c>
      <c r="C129" s="41">
        <v>0.0012678228591511112</v>
      </c>
      <c r="D129" s="38"/>
      <c r="E129" s="38"/>
      <c r="F129" s="38"/>
      <c r="G129" s="48"/>
      <c r="H129" s="48"/>
      <c r="I129" s="4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</row>
    <row r="130" ht="14.25" customHeight="1">
      <c r="A130" s="35" t="s">
        <v>502</v>
      </c>
      <c r="B130" s="36">
        <v>0.005334200428472153</v>
      </c>
      <c r="C130" s="37">
        <v>0.013056689704186681</v>
      </c>
      <c r="D130" s="38"/>
      <c r="E130" s="38"/>
      <c r="F130" s="38"/>
      <c r="G130" s="48"/>
      <c r="H130" s="48"/>
      <c r="I130" s="4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</row>
    <row r="131" ht="14.25" customHeight="1">
      <c r="A131" s="39" t="s">
        <v>503</v>
      </c>
      <c r="B131" s="40">
        <v>0.03530258550160082</v>
      </c>
      <c r="C131" s="41">
        <v>-0.034305619386733925</v>
      </c>
      <c r="D131" s="38"/>
      <c r="E131" s="38"/>
      <c r="F131" s="38"/>
      <c r="G131" s="48"/>
      <c r="H131" s="48"/>
      <c r="I131" s="4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</row>
    <row r="132" ht="14.25" customHeight="1">
      <c r="A132" s="35" t="s">
        <v>504</v>
      </c>
      <c r="B132" s="36">
        <v>0.04726409481484726</v>
      </c>
      <c r="C132" s="37">
        <v>0.03345263228642816</v>
      </c>
      <c r="D132" s="38"/>
      <c r="E132" s="38"/>
      <c r="F132" s="38"/>
      <c r="G132" s="48"/>
      <c r="H132" s="48"/>
      <c r="I132" s="4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</row>
    <row r="133" ht="14.25" customHeight="1">
      <c r="A133" s="39" t="s">
        <v>505</v>
      </c>
      <c r="B133" s="40">
        <v>-0.011048906314935086</v>
      </c>
      <c r="C133" s="41">
        <v>-0.002057690900683209</v>
      </c>
      <c r="D133" s="38"/>
      <c r="E133" s="38"/>
      <c r="F133" s="38"/>
      <c r="G133" s="48"/>
      <c r="H133" s="48"/>
      <c r="I133" s="4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</row>
    <row r="134" ht="14.25" customHeight="1">
      <c r="A134" s="35" t="s">
        <v>506</v>
      </c>
      <c r="B134" s="36">
        <v>0.021817101745816914</v>
      </c>
      <c r="C134" s="37">
        <v>0.004055823153843195</v>
      </c>
      <c r="D134" s="38"/>
      <c r="E134" s="38"/>
      <c r="F134" s="38"/>
      <c r="G134" s="48"/>
      <c r="H134" s="48"/>
      <c r="I134" s="4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</row>
    <row r="135" ht="14.25" customHeight="1">
      <c r="A135" s="39" t="s">
        <v>507</v>
      </c>
      <c r="B135" s="40">
        <v>0.02223364838537984</v>
      </c>
      <c r="C135" s="41">
        <v>0.002567125144368117</v>
      </c>
      <c r="D135" s="38"/>
      <c r="E135" s="38"/>
      <c r="F135" s="38"/>
      <c r="G135" s="48"/>
      <c r="H135" s="48"/>
      <c r="I135" s="4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</row>
    <row r="136" ht="14.25" customHeight="1">
      <c r="A136" s="35" t="s">
        <v>508</v>
      </c>
      <c r="B136" s="36">
        <v>-0.008779856313922241</v>
      </c>
      <c r="C136" s="37">
        <v>-0.015602753152611129</v>
      </c>
      <c r="D136" s="38"/>
      <c r="E136" s="38"/>
      <c r="F136" s="38"/>
      <c r="G136" s="48"/>
      <c r="H136" s="48"/>
      <c r="I136" s="4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</row>
    <row r="137" ht="14.25" customHeight="1">
      <c r="A137" s="39" t="s">
        <v>509</v>
      </c>
      <c r="B137" s="40">
        <v>-0.03307366578344707</v>
      </c>
      <c r="C137" s="41">
        <v>0.018810005309626676</v>
      </c>
      <c r="D137" s="38"/>
      <c r="E137" s="38"/>
      <c r="F137" s="38"/>
      <c r="G137" s="48"/>
      <c r="H137" s="48"/>
      <c r="I137" s="4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</row>
    <row r="138" ht="14.25" customHeight="1">
      <c r="A138" s="35" t="s">
        <v>510</v>
      </c>
      <c r="B138" s="36">
        <v>-0.02660360490241408</v>
      </c>
      <c r="C138" s="37">
        <v>-0.03416016403713616</v>
      </c>
      <c r="D138" s="38"/>
      <c r="E138" s="38"/>
      <c r="F138" s="38"/>
      <c r="G138" s="48"/>
      <c r="H138" s="48"/>
      <c r="I138" s="4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</row>
    <row r="139" ht="14.25" customHeight="1">
      <c r="A139" s="39" t="s">
        <v>511</v>
      </c>
      <c r="B139" s="40">
        <v>0.006838262934912593</v>
      </c>
      <c r="C139" s="41">
        <v>5.749753055469583E-5</v>
      </c>
      <c r="D139" s="38"/>
      <c r="E139" s="38"/>
      <c r="F139" s="38"/>
      <c r="G139" s="48"/>
      <c r="H139" s="48"/>
      <c r="I139" s="4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</row>
    <row r="140" ht="14.25" customHeight="1">
      <c r="A140" s="35" t="s">
        <v>512</v>
      </c>
      <c r="B140" s="36">
        <v>0.023917346472674027</v>
      </c>
      <c r="C140" s="37">
        <v>-0.003165622188249771</v>
      </c>
      <c r="D140" s="38"/>
      <c r="E140" s="38"/>
      <c r="F140" s="38"/>
      <c r="G140" s="48"/>
      <c r="H140" s="48"/>
      <c r="I140" s="4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</row>
    <row r="141" ht="14.25" customHeight="1">
      <c r="A141" s="39" t="s">
        <v>513</v>
      </c>
      <c r="B141" s="40">
        <v>-0.004969403054044238</v>
      </c>
      <c r="C141" s="41">
        <v>-0.0333248707817673</v>
      </c>
      <c r="D141" s="38"/>
      <c r="E141" s="38"/>
      <c r="F141" s="38"/>
      <c r="G141" s="48"/>
      <c r="H141" s="48"/>
      <c r="I141" s="4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</row>
    <row r="142" ht="14.25" customHeight="1">
      <c r="A142" s="35" t="s">
        <v>514</v>
      </c>
      <c r="B142" s="36">
        <v>0.009856604594172935</v>
      </c>
      <c r="C142" s="37">
        <v>-0.0034366101224716063</v>
      </c>
      <c r="D142" s="38"/>
      <c r="E142" s="38"/>
      <c r="F142" s="38"/>
      <c r="G142" s="48"/>
      <c r="H142" s="48"/>
      <c r="I142" s="4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</row>
    <row r="143" ht="14.25" customHeight="1">
      <c r="A143" s="39" t="s">
        <v>515</v>
      </c>
      <c r="B143" s="40">
        <v>0.018518453941102464</v>
      </c>
      <c r="C143" s="41">
        <v>0.025643676072878735</v>
      </c>
      <c r="D143" s="38"/>
      <c r="E143" s="38"/>
      <c r="F143" s="38"/>
      <c r="G143" s="48"/>
      <c r="H143" s="48"/>
      <c r="I143" s="4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</row>
    <row r="144" ht="14.25" customHeight="1">
      <c r="A144" s="35" t="s">
        <v>516</v>
      </c>
      <c r="B144" s="36">
        <v>-4.4915679852000216E-4</v>
      </c>
      <c r="C144" s="37">
        <v>-0.040887723405168275</v>
      </c>
      <c r="D144" s="38"/>
      <c r="E144" s="38"/>
      <c r="F144" s="38"/>
      <c r="G144" s="48"/>
      <c r="H144" s="48"/>
      <c r="I144" s="4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</row>
    <row r="145" ht="14.25" customHeight="1">
      <c r="A145" s="39" t="s">
        <v>517</v>
      </c>
      <c r="B145" s="40">
        <v>-0.004750699085569126</v>
      </c>
      <c r="C145" s="41">
        <v>0.0019247115273575682</v>
      </c>
      <c r="D145" s="38"/>
      <c r="E145" s="38"/>
      <c r="F145" s="38"/>
      <c r="G145" s="48"/>
      <c r="H145" s="48"/>
      <c r="I145" s="4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</row>
    <row r="146" ht="14.25" customHeight="1">
      <c r="A146" s="35" t="s">
        <v>518</v>
      </c>
      <c r="B146" s="36">
        <v>-0.04812180745125034</v>
      </c>
      <c r="C146" s="37">
        <v>0.005519021674231173</v>
      </c>
      <c r="D146" s="38"/>
      <c r="E146" s="38"/>
      <c r="F146" s="38"/>
      <c r="G146" s="48"/>
      <c r="H146" s="48"/>
      <c r="I146" s="4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</row>
    <row r="147" ht="14.25" customHeight="1">
      <c r="A147" s="39" t="s">
        <v>519</v>
      </c>
      <c r="B147" s="40">
        <v>0.005556814758755348</v>
      </c>
      <c r="C147" s="41">
        <v>0.054643062204909824</v>
      </c>
      <c r="D147" s="38"/>
      <c r="E147" s="38"/>
      <c r="F147" s="38"/>
      <c r="G147" s="48"/>
      <c r="H147" s="48"/>
      <c r="I147" s="4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</row>
    <row r="148" ht="14.25" customHeight="1">
      <c r="A148" s="35" t="s">
        <v>520</v>
      </c>
      <c r="B148" s="36">
        <v>0.0037064695456209083</v>
      </c>
      <c r="C148" s="37">
        <v>0.018278863934457632</v>
      </c>
      <c r="D148" s="38"/>
      <c r="E148" s="38"/>
      <c r="F148" s="38"/>
      <c r="G148" s="48"/>
      <c r="H148" s="48"/>
      <c r="I148" s="4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</row>
    <row r="149" ht="14.25" customHeight="1">
      <c r="A149" s="39" t="s">
        <v>521</v>
      </c>
      <c r="B149" s="40">
        <v>0.01649515928244547</v>
      </c>
      <c r="C149" s="41">
        <v>-0.010196369175203338</v>
      </c>
      <c r="D149" s="38"/>
      <c r="E149" s="38"/>
      <c r="F149" s="38"/>
      <c r="G149" s="48"/>
      <c r="H149" s="48"/>
      <c r="I149" s="4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</row>
    <row r="150" ht="14.25" customHeight="1">
      <c r="A150" s="35" t="s">
        <v>522</v>
      </c>
      <c r="B150" s="36">
        <v>-0.01657947044374047</v>
      </c>
      <c r="C150" s="37">
        <v>0.032427545999783244</v>
      </c>
      <c r="D150" s="38"/>
      <c r="E150" s="38"/>
      <c r="F150" s="38"/>
      <c r="G150" s="48"/>
      <c r="H150" s="48"/>
      <c r="I150" s="4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</row>
    <row r="151" ht="14.25" customHeight="1">
      <c r="A151" s="39" t="s">
        <v>523</v>
      </c>
      <c r="B151" s="40">
        <v>-0.04724188643222522</v>
      </c>
      <c r="C151" s="41">
        <v>-0.020211648775199768</v>
      </c>
      <c r="D151" s="38"/>
      <c r="E151" s="38"/>
      <c r="F151" s="38"/>
      <c r="G151" s="48"/>
      <c r="H151" s="48"/>
      <c r="I151" s="4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</row>
    <row r="152" ht="14.25" customHeight="1">
      <c r="A152" s="35" t="s">
        <v>524</v>
      </c>
      <c r="B152" s="36">
        <v>-0.0039007824133084064</v>
      </c>
      <c r="C152" s="37">
        <v>-0.015476001824773667</v>
      </c>
      <c r="D152" s="38"/>
      <c r="E152" s="38"/>
      <c r="F152" s="38"/>
      <c r="G152" s="48"/>
      <c r="H152" s="48"/>
      <c r="I152" s="4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</row>
    <row r="153" ht="14.25" customHeight="1">
      <c r="A153" s="39" t="s">
        <v>525</v>
      </c>
      <c r="B153" s="40">
        <v>-0.03616589284024307</v>
      </c>
      <c r="C153" s="41">
        <v>0.03684381496247718</v>
      </c>
      <c r="D153" s="38"/>
      <c r="E153" s="38"/>
      <c r="F153" s="38"/>
      <c r="G153" s="48"/>
      <c r="H153" s="48"/>
      <c r="I153" s="4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</row>
    <row r="154" ht="14.25" customHeight="1">
      <c r="A154" s="35" t="s">
        <v>526</v>
      </c>
      <c r="B154" s="36">
        <v>0.07093366974148407</v>
      </c>
      <c r="C154" s="37">
        <v>-0.004799695167845814</v>
      </c>
      <c r="D154" s="38"/>
      <c r="E154" s="38"/>
      <c r="F154" s="38"/>
      <c r="G154" s="48"/>
      <c r="H154" s="48"/>
      <c r="I154" s="4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</row>
    <row r="155" ht="14.25" customHeight="1">
      <c r="A155" s="39" t="s">
        <v>527</v>
      </c>
      <c r="B155" s="40">
        <v>0.004274037775607274</v>
      </c>
      <c r="C155" s="41">
        <v>0.03135864455554726</v>
      </c>
      <c r="D155" s="38"/>
      <c r="E155" s="38"/>
      <c r="F155" s="38"/>
      <c r="G155" s="48"/>
      <c r="H155" s="48"/>
      <c r="I155" s="4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</row>
    <row r="156" ht="14.25" customHeight="1">
      <c r="A156" s="35" t="s">
        <v>528</v>
      </c>
      <c r="B156" s="36">
        <v>-0.010332378710150025</v>
      </c>
      <c r="C156" s="37">
        <v>-0.07992674267999693</v>
      </c>
      <c r="D156" s="38"/>
      <c r="E156" s="38"/>
      <c r="F156" s="38"/>
      <c r="G156" s="48"/>
      <c r="H156" s="48"/>
      <c r="I156" s="4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</row>
    <row r="157" ht="14.25" customHeight="1">
      <c r="A157" s="39" t="s">
        <v>529</v>
      </c>
      <c r="B157" s="40">
        <v>-0.003265295981574064</v>
      </c>
      <c r="C157" s="41">
        <v>0.016110537154060744</v>
      </c>
      <c r="D157" s="38"/>
      <c r="E157" s="38"/>
      <c r="F157" s="38"/>
      <c r="G157" s="48"/>
      <c r="H157" s="48"/>
      <c r="I157" s="4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</row>
    <row r="158" ht="14.25" customHeight="1">
      <c r="A158" s="35" t="s">
        <v>530</v>
      </c>
      <c r="B158" s="36">
        <v>-0.001038144062453031</v>
      </c>
      <c r="C158" s="37">
        <v>-0.08648683627407527</v>
      </c>
      <c r="D158" s="38"/>
      <c r="E158" s="38"/>
      <c r="F158" s="38"/>
      <c r="G158" s="48"/>
      <c r="H158" s="48"/>
      <c r="I158" s="4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</row>
    <row r="159" ht="14.25" customHeight="1">
      <c r="A159" s="39" t="s">
        <v>531</v>
      </c>
      <c r="B159" s="40">
        <v>0.08471330339348565</v>
      </c>
      <c r="C159" s="41">
        <v>0.01476848045644898</v>
      </c>
      <c r="D159" s="38"/>
      <c r="E159" s="38"/>
      <c r="F159" s="38"/>
      <c r="G159" s="48"/>
      <c r="H159" s="48"/>
      <c r="I159" s="4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</row>
    <row r="160" ht="14.25" customHeight="1">
      <c r="A160" s="35" t="s">
        <v>532</v>
      </c>
      <c r="B160" s="36">
        <v>-0.027657925324389723</v>
      </c>
      <c r="C160" s="37">
        <v>-0.08090016224666141</v>
      </c>
      <c r="D160" s="38"/>
      <c r="E160" s="38"/>
      <c r="F160" s="38"/>
      <c r="G160" s="48"/>
      <c r="H160" s="48"/>
      <c r="I160" s="4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</row>
    <row r="161" ht="14.25" customHeight="1">
      <c r="A161" s="39" t="s">
        <v>533</v>
      </c>
      <c r="B161" s="40">
        <v>0.03170726578200164</v>
      </c>
      <c r="C161" s="41">
        <v>-0.09917317329988432</v>
      </c>
      <c r="D161" s="38"/>
      <c r="E161" s="38"/>
      <c r="F161" s="38"/>
      <c r="G161" s="48"/>
      <c r="H161" s="48"/>
      <c r="I161" s="4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</row>
    <row r="162" ht="14.25" customHeight="1">
      <c r="A162" s="35" t="s">
        <v>534</v>
      </c>
      <c r="B162" s="36">
        <v>9.974973390515919E-4</v>
      </c>
      <c r="C162" s="37">
        <v>-0.006216107459712179</v>
      </c>
      <c r="D162" s="38"/>
      <c r="E162" s="38"/>
      <c r="F162" s="38"/>
      <c r="G162" s="48"/>
      <c r="H162" s="48"/>
      <c r="I162" s="4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</row>
    <row r="163" ht="14.25" customHeight="1">
      <c r="A163" s="39" t="s">
        <v>535</v>
      </c>
      <c r="B163" s="40">
        <v>-0.02427751917759837</v>
      </c>
      <c r="C163" s="41">
        <v>-0.023271104803847153</v>
      </c>
      <c r="D163" s="38"/>
      <c r="E163" s="38"/>
      <c r="F163" s="38"/>
      <c r="G163" s="48"/>
      <c r="H163" s="48"/>
      <c r="I163" s="4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</row>
    <row r="164" ht="14.25" customHeight="1">
      <c r="A164" s="35" t="s">
        <v>536</v>
      </c>
      <c r="B164" s="36">
        <v>0.017754018507274656</v>
      </c>
      <c r="C164" s="37">
        <v>-0.011747279509841203</v>
      </c>
      <c r="D164" s="38"/>
      <c r="E164" s="38"/>
      <c r="F164" s="38"/>
      <c r="G164" s="48"/>
      <c r="H164" s="48"/>
      <c r="I164" s="4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</row>
    <row r="165" ht="14.25" customHeight="1">
      <c r="A165" s="39" t="s">
        <v>537</v>
      </c>
      <c r="B165" s="40">
        <v>0.04161417502794929</v>
      </c>
      <c r="C165" s="41">
        <v>-0.03539840686527472</v>
      </c>
      <c r="D165" s="38"/>
      <c r="E165" s="38"/>
      <c r="F165" s="38"/>
      <c r="G165" s="48"/>
      <c r="H165" s="48"/>
      <c r="I165" s="4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</row>
    <row r="166" ht="14.25" customHeight="1">
      <c r="A166" s="35" t="s">
        <v>538</v>
      </c>
      <c r="B166" s="36">
        <v>0.009839182548713509</v>
      </c>
      <c r="C166" s="37">
        <v>0.018838137668198883</v>
      </c>
      <c r="D166" s="38"/>
      <c r="E166" s="38"/>
      <c r="F166" s="38"/>
      <c r="G166" s="48"/>
      <c r="H166" s="48"/>
      <c r="I166" s="4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</row>
    <row r="167" ht="14.25" customHeight="1">
      <c r="A167" s="39" t="s">
        <v>539</v>
      </c>
      <c r="B167" s="40">
        <v>0.0018472926410456497</v>
      </c>
      <c r="C167" s="41">
        <v>0.03718155191209433</v>
      </c>
      <c r="D167" s="38"/>
      <c r="E167" s="38"/>
      <c r="F167" s="38"/>
      <c r="G167" s="48"/>
      <c r="H167" s="48"/>
      <c r="I167" s="4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</row>
    <row r="168" ht="14.25" customHeight="1">
      <c r="A168" s="35" t="s">
        <v>540</v>
      </c>
      <c r="B168" s="36">
        <v>-0.017141029442794387</v>
      </c>
      <c r="C168" s="37">
        <v>0.022358532164029263</v>
      </c>
      <c r="D168" s="38"/>
      <c r="E168" s="38"/>
      <c r="F168" s="38"/>
      <c r="G168" s="48"/>
      <c r="H168" s="48"/>
      <c r="I168" s="4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</row>
    <row r="169" ht="14.25" customHeight="1">
      <c r="A169" s="39" t="s">
        <v>541</v>
      </c>
      <c r="B169" s="40">
        <v>8.038714515096229E-4</v>
      </c>
      <c r="C169" s="41">
        <v>-0.013563766571334358</v>
      </c>
      <c r="D169" s="38"/>
      <c r="E169" s="38"/>
      <c r="F169" s="38"/>
      <c r="G169" s="48"/>
      <c r="H169" s="48"/>
      <c r="I169" s="4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</row>
    <row r="170" ht="14.25" customHeight="1">
      <c r="A170" s="35" t="s">
        <v>542</v>
      </c>
      <c r="B170" s="36">
        <v>-0.030549778978975997</v>
      </c>
      <c r="C170" s="37">
        <v>0.04111867674035372</v>
      </c>
      <c r="D170" s="38"/>
      <c r="E170" s="38"/>
      <c r="F170" s="38"/>
      <c r="G170" s="48"/>
      <c r="H170" s="48"/>
      <c r="I170" s="4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</row>
    <row r="171" ht="14.25" customHeight="1">
      <c r="A171" s="39" t="s">
        <v>543</v>
      </c>
      <c r="B171" s="40">
        <v>-0.017424154181924518</v>
      </c>
      <c r="C171" s="41">
        <v>0.034977204063450416</v>
      </c>
      <c r="D171" s="38"/>
      <c r="E171" s="38"/>
      <c r="F171" s="38"/>
      <c r="G171" s="48"/>
      <c r="H171" s="48"/>
      <c r="I171" s="4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</row>
    <row r="172" ht="14.25" customHeight="1">
      <c r="A172" s="35" t="s">
        <v>544</v>
      </c>
      <c r="B172" s="36">
        <v>-0.014467515852744993</v>
      </c>
      <c r="C172" s="37">
        <v>0.03737970560070402</v>
      </c>
      <c r="D172" s="38"/>
      <c r="E172" s="38"/>
      <c r="F172" s="38"/>
      <c r="G172" s="48"/>
      <c r="H172" s="48"/>
      <c r="I172" s="4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</row>
    <row r="173" ht="14.25" customHeight="1">
      <c r="A173" s="39" t="s">
        <v>545</v>
      </c>
      <c r="B173" s="40">
        <v>-0.008645640676918365</v>
      </c>
      <c r="C173" s="41">
        <v>-0.035604578998148506</v>
      </c>
      <c r="D173" s="38"/>
      <c r="E173" s="38"/>
      <c r="F173" s="38"/>
      <c r="G173" s="48"/>
      <c r="H173" s="48"/>
      <c r="I173" s="4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</row>
    <row r="174" ht="14.25" customHeight="1">
      <c r="A174" s="35" t="s">
        <v>546</v>
      </c>
      <c r="B174" s="36">
        <v>-0.006817546763663538</v>
      </c>
      <c r="C174" s="37">
        <v>0.030458545589576506</v>
      </c>
      <c r="D174" s="38"/>
      <c r="E174" s="38"/>
      <c r="F174" s="38"/>
      <c r="G174" s="48"/>
      <c r="H174" s="48"/>
      <c r="I174" s="4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</row>
    <row r="175" ht="14.25" customHeight="1">
      <c r="A175" s="39" t="s">
        <v>547</v>
      </c>
      <c r="B175" s="40">
        <v>0.013706173228676434</v>
      </c>
      <c r="C175" s="41">
        <v>-0.028961143541543017</v>
      </c>
      <c r="D175" s="38"/>
      <c r="E175" s="38"/>
      <c r="F175" s="38"/>
      <c r="G175" s="48"/>
      <c r="H175" s="48"/>
      <c r="I175" s="4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</row>
    <row r="176" ht="14.25" customHeight="1">
      <c r="A176" s="35" t="s">
        <v>548</v>
      </c>
      <c r="B176" s="36">
        <v>0.0021107847509766017</v>
      </c>
      <c r="C176" s="37">
        <v>0.019127044843948695</v>
      </c>
      <c r="D176" s="38"/>
      <c r="E176" s="38"/>
      <c r="F176" s="38"/>
      <c r="G176" s="48"/>
      <c r="H176" s="48"/>
      <c r="I176" s="4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</row>
    <row r="177" ht="14.25" customHeight="1">
      <c r="A177" s="39" t="s">
        <v>549</v>
      </c>
      <c r="B177" s="40">
        <v>-0.03687958141839687</v>
      </c>
      <c r="C177" s="41">
        <v>-0.04132545497184092</v>
      </c>
      <c r="D177" s="38"/>
      <c r="E177" s="38"/>
      <c r="F177" s="38"/>
      <c r="G177" s="48"/>
      <c r="H177" s="48"/>
      <c r="I177" s="4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</row>
    <row r="178" ht="14.25" customHeight="1">
      <c r="A178" s="35" t="s">
        <v>550</v>
      </c>
      <c r="B178" s="36">
        <v>0.0015034160675485263</v>
      </c>
      <c r="C178" s="37">
        <v>0.021488589756749166</v>
      </c>
      <c r="D178" s="38"/>
      <c r="E178" s="38"/>
      <c r="F178" s="38"/>
      <c r="G178" s="48"/>
      <c r="H178" s="48"/>
      <c r="I178" s="4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</row>
    <row r="179" ht="14.25" customHeight="1">
      <c r="A179" s="39" t="s">
        <v>551</v>
      </c>
      <c r="B179" s="40">
        <v>-0.010144086711396643</v>
      </c>
      <c r="C179" s="41">
        <v>-0.03807601243106799</v>
      </c>
      <c r="D179" s="38"/>
      <c r="E179" s="38"/>
      <c r="F179" s="38"/>
      <c r="G179" s="48"/>
      <c r="H179" s="48"/>
      <c r="I179" s="4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</row>
    <row r="180" ht="14.25" customHeight="1">
      <c r="A180" s="35" t="s">
        <v>552</v>
      </c>
      <c r="B180" s="36">
        <v>-0.029434681994831062</v>
      </c>
      <c r="C180" s="37">
        <v>0.12407830440537332</v>
      </c>
      <c r="D180" s="38"/>
      <c r="E180" s="38"/>
      <c r="F180" s="38"/>
      <c r="G180" s="48"/>
      <c r="H180" s="48"/>
      <c r="I180" s="4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</row>
    <row r="181" ht="14.25" customHeight="1">
      <c r="A181" s="39" t="s">
        <v>553</v>
      </c>
      <c r="B181" s="40">
        <v>-0.028930595982639168</v>
      </c>
      <c r="C181" s="41">
        <v>0.051576865589417376</v>
      </c>
      <c r="D181" s="38"/>
      <c r="E181" s="38"/>
      <c r="F181" s="38"/>
      <c r="G181" s="48"/>
      <c r="H181" s="48"/>
      <c r="I181" s="4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</row>
    <row r="182" ht="14.25" customHeight="1">
      <c r="A182" s="35" t="s">
        <v>554</v>
      </c>
      <c r="B182" s="36">
        <v>0.014457158465147812</v>
      </c>
      <c r="C182" s="37">
        <v>-0.011293664921798396</v>
      </c>
      <c r="D182" s="38"/>
      <c r="E182" s="38"/>
      <c r="F182" s="38"/>
      <c r="G182" s="48"/>
      <c r="H182" s="48"/>
      <c r="I182" s="4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</row>
    <row r="183" ht="14.25" customHeight="1">
      <c r="A183" s="39" t="s">
        <v>555</v>
      </c>
      <c r="B183" s="40">
        <v>0.014708127260807691</v>
      </c>
      <c r="C183" s="41">
        <v>0.04119536071162857</v>
      </c>
      <c r="D183" s="38"/>
      <c r="E183" s="38"/>
      <c r="F183" s="38"/>
      <c r="G183" s="48"/>
      <c r="H183" s="48"/>
      <c r="I183" s="4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</row>
    <row r="184" ht="14.25" customHeight="1">
      <c r="A184" s="35" t="s">
        <v>556</v>
      </c>
      <c r="B184" s="36">
        <v>-0.007365924467231452</v>
      </c>
      <c r="C184" s="37">
        <v>-0.010951706086125959</v>
      </c>
      <c r="D184" s="38"/>
      <c r="E184" s="38"/>
      <c r="F184" s="38"/>
      <c r="G184" s="48"/>
      <c r="H184" s="48"/>
      <c r="I184" s="4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</row>
    <row r="185" ht="14.25" customHeight="1">
      <c r="A185" s="39" t="s">
        <v>557</v>
      </c>
      <c r="B185" s="40">
        <v>0.013290031676687873</v>
      </c>
      <c r="C185" s="41">
        <v>-0.005057550359813198</v>
      </c>
      <c r="D185" s="38"/>
      <c r="E185" s="38"/>
      <c r="F185" s="38"/>
      <c r="G185" s="48"/>
      <c r="H185" s="48"/>
      <c r="I185" s="4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</row>
    <row r="186" ht="14.25" customHeight="1">
      <c r="A186" s="35" t="s">
        <v>558</v>
      </c>
      <c r="B186" s="36">
        <v>0.014622960936423374</v>
      </c>
      <c r="C186" s="37">
        <v>-0.00785499625716239</v>
      </c>
      <c r="D186" s="38"/>
      <c r="E186" s="38"/>
      <c r="F186" s="38"/>
      <c r="G186" s="48"/>
      <c r="H186" s="48"/>
      <c r="I186" s="4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</row>
    <row r="187" ht="14.25" customHeight="1">
      <c r="A187" s="39" t="s">
        <v>559</v>
      </c>
      <c r="B187" s="40">
        <v>0.009515049806191367</v>
      </c>
      <c r="C187" s="41">
        <v>0.03877930969848661</v>
      </c>
      <c r="D187" s="38"/>
      <c r="E187" s="38"/>
      <c r="F187" s="38"/>
      <c r="G187" s="48"/>
      <c r="H187" s="48"/>
      <c r="I187" s="4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</row>
    <row r="188" ht="14.25" customHeight="1">
      <c r="A188" s="35" t="s">
        <v>560</v>
      </c>
      <c r="B188" s="36">
        <v>0.02949511841095847</v>
      </c>
      <c r="C188" s="37">
        <v>0.08896727166932192</v>
      </c>
      <c r="D188" s="38"/>
      <c r="E188" s="38"/>
      <c r="F188" s="38"/>
      <c r="G188" s="48"/>
      <c r="H188" s="48"/>
      <c r="I188" s="4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</row>
    <row r="189" ht="14.25" customHeight="1">
      <c r="A189" s="39" t="s">
        <v>561</v>
      </c>
      <c r="B189" s="40">
        <v>-0.028248235476493872</v>
      </c>
      <c r="C189" s="41">
        <v>0.017436161428665706</v>
      </c>
      <c r="D189" s="38"/>
      <c r="E189" s="38"/>
      <c r="F189" s="38"/>
      <c r="G189" s="48"/>
      <c r="H189" s="48"/>
      <c r="I189" s="4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</row>
    <row r="190" ht="14.25" customHeight="1">
      <c r="A190" s="35" t="s">
        <v>562</v>
      </c>
      <c r="B190" s="36">
        <v>0.01204146853277047</v>
      </c>
      <c r="C190" s="37">
        <v>-0.023343414487308974</v>
      </c>
      <c r="D190" s="38"/>
      <c r="E190" s="38"/>
      <c r="F190" s="38"/>
      <c r="G190" s="48"/>
      <c r="H190" s="48"/>
      <c r="I190" s="4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</row>
    <row r="191" ht="14.25" customHeight="1">
      <c r="A191" s="39" t="s">
        <v>563</v>
      </c>
      <c r="B191" s="40">
        <v>0.014690758177582967</v>
      </c>
      <c r="C191" s="41">
        <v>-0.0016497259824815643</v>
      </c>
      <c r="D191" s="38"/>
      <c r="E191" s="38"/>
      <c r="F191" s="38"/>
      <c r="G191" s="48"/>
      <c r="H191" s="48"/>
      <c r="I191" s="4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</row>
    <row r="192" ht="14.25" customHeight="1">
      <c r="A192" s="35" t="s">
        <v>564</v>
      </c>
      <c r="B192" s="36">
        <v>0.024033407887456015</v>
      </c>
      <c r="C192" s="37">
        <v>0.03655616225746901</v>
      </c>
      <c r="D192" s="38"/>
      <c r="E192" s="38"/>
      <c r="F192" s="38"/>
      <c r="G192" s="48"/>
      <c r="H192" s="48"/>
      <c r="I192" s="4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</row>
    <row r="193" ht="14.25" customHeight="1">
      <c r="A193" s="39" t="s">
        <v>565</v>
      </c>
      <c r="B193" s="40">
        <v>-0.010685894252358902</v>
      </c>
      <c r="C193" s="41">
        <v>-0.005220222034831965</v>
      </c>
      <c r="D193" s="38"/>
      <c r="E193" s="38"/>
      <c r="F193" s="38"/>
      <c r="G193" s="48"/>
      <c r="H193" s="48"/>
      <c r="I193" s="4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</row>
    <row r="194" ht="14.25" customHeight="1">
      <c r="A194" s="35" t="s">
        <v>566</v>
      </c>
      <c r="B194" s="36">
        <v>0.011596511656167761</v>
      </c>
      <c r="C194" s="37">
        <v>0.18419208648806065</v>
      </c>
      <c r="D194" s="38"/>
      <c r="E194" s="38"/>
      <c r="F194" s="38"/>
      <c r="G194" s="48"/>
      <c r="H194" s="48"/>
      <c r="I194" s="4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</row>
    <row r="195" ht="14.25" customHeight="1">
      <c r="A195" s="39" t="s">
        <v>567</v>
      </c>
      <c r="B195" s="40">
        <v>0.022009581918633496</v>
      </c>
      <c r="C195" s="41">
        <v>0.02728149483011024</v>
      </c>
      <c r="D195" s="38"/>
      <c r="E195" s="38"/>
      <c r="F195" s="38"/>
      <c r="G195" s="48"/>
      <c r="H195" s="48"/>
      <c r="I195" s="4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</row>
    <row r="196" ht="14.25" customHeight="1">
      <c r="A196" s="35" t="s">
        <v>568</v>
      </c>
      <c r="B196" s="36">
        <v>0.0029697485715457503</v>
      </c>
      <c r="C196" s="37">
        <v>0.024522997697462353</v>
      </c>
      <c r="D196" s="38"/>
      <c r="E196" s="38"/>
      <c r="F196" s="38"/>
      <c r="G196" s="48"/>
      <c r="H196" s="48"/>
      <c r="I196" s="4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</row>
    <row r="197" ht="14.25" customHeight="1">
      <c r="A197" s="39" t="s">
        <v>569</v>
      </c>
      <c r="B197" s="40">
        <v>-0.031611436412760936</v>
      </c>
      <c r="C197" s="41">
        <v>-2.6577723778585494E-4</v>
      </c>
      <c r="D197" s="38"/>
      <c r="E197" s="38"/>
      <c r="F197" s="38"/>
      <c r="G197" s="48"/>
      <c r="H197" s="48"/>
      <c r="I197" s="4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</row>
    <row r="198" ht="14.25" customHeight="1">
      <c r="A198" s="35" t="s">
        <v>570</v>
      </c>
      <c r="B198" s="36">
        <v>0.013946058342364037</v>
      </c>
      <c r="C198" s="37">
        <v>-0.018671797628403135</v>
      </c>
      <c r="D198" s="38"/>
      <c r="E198" s="38"/>
      <c r="F198" s="38"/>
      <c r="G198" s="48"/>
      <c r="H198" s="48"/>
      <c r="I198" s="4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</row>
    <row r="199" ht="14.25" customHeight="1">
      <c r="A199" s="39" t="s">
        <v>571</v>
      </c>
      <c r="B199" s="40">
        <v>-0.04679471348966372</v>
      </c>
      <c r="C199" s="41">
        <v>-0.04942810138292405</v>
      </c>
      <c r="D199" s="38"/>
      <c r="E199" s="38"/>
      <c r="F199" s="38"/>
      <c r="G199" s="48"/>
      <c r="H199" s="48"/>
      <c r="I199" s="4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</row>
    <row r="200" ht="14.25" customHeight="1">
      <c r="A200" s="35" t="s">
        <v>572</v>
      </c>
      <c r="B200" s="36">
        <v>-0.03964670455422471</v>
      </c>
      <c r="C200" s="37">
        <v>0.0324081504824914</v>
      </c>
      <c r="D200" s="38"/>
      <c r="E200" s="38"/>
      <c r="F200" s="38"/>
      <c r="G200" s="48"/>
      <c r="H200" s="48"/>
      <c r="I200" s="4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</row>
    <row r="201" ht="14.25" customHeight="1">
      <c r="A201" s="39" t="s">
        <v>573</v>
      </c>
      <c r="B201" s="40">
        <v>-0.0022513680788862223</v>
      </c>
      <c r="C201" s="41">
        <v>-0.03781157158918337</v>
      </c>
      <c r="D201" s="38"/>
      <c r="E201" s="38"/>
      <c r="F201" s="38"/>
      <c r="G201" s="48"/>
      <c r="H201" s="48"/>
      <c r="I201" s="4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</row>
    <row r="202" ht="14.25" customHeight="1">
      <c r="A202" s="35" t="s">
        <v>574</v>
      </c>
      <c r="B202" s="36">
        <v>-0.016959357084527425</v>
      </c>
      <c r="C202" s="37">
        <v>0.006663994763384846</v>
      </c>
      <c r="D202" s="38"/>
      <c r="E202" s="38"/>
      <c r="F202" s="38"/>
      <c r="G202" s="48"/>
      <c r="H202" s="48"/>
      <c r="I202" s="4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</row>
    <row r="203" ht="14.25" customHeight="1">
      <c r="A203" s="39" t="s">
        <v>575</v>
      </c>
      <c r="B203" s="40">
        <v>0.03836978736651194</v>
      </c>
      <c r="C203" s="41">
        <v>-0.03950866476121661</v>
      </c>
      <c r="D203" s="38"/>
      <c r="E203" s="38"/>
      <c r="F203" s="38"/>
      <c r="G203" s="48"/>
      <c r="H203" s="48"/>
      <c r="I203" s="4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</row>
    <row r="204" ht="14.25" customHeight="1">
      <c r="A204" s="35" t="s">
        <v>576</v>
      </c>
      <c r="B204" s="36">
        <v>0.016009027510584434</v>
      </c>
      <c r="C204" s="37">
        <v>0.009446485741826527</v>
      </c>
      <c r="D204" s="38"/>
      <c r="E204" s="38"/>
      <c r="F204" s="38"/>
      <c r="G204" s="48"/>
      <c r="H204" s="48"/>
      <c r="I204" s="4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</row>
    <row r="205" ht="14.25" customHeight="1">
      <c r="A205" s="39" t="s">
        <v>577</v>
      </c>
      <c r="B205" s="40">
        <v>-0.04314866119630825</v>
      </c>
      <c r="C205" s="41">
        <v>-0.055934916149913465</v>
      </c>
      <c r="D205" s="38"/>
      <c r="E205" s="38"/>
      <c r="F205" s="38"/>
      <c r="G205" s="48"/>
      <c r="H205" s="48"/>
      <c r="I205" s="4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</row>
    <row r="206" ht="14.25" customHeight="1">
      <c r="A206" s="35" t="s">
        <v>578</v>
      </c>
      <c r="B206" s="36">
        <v>-0.034778228220031585</v>
      </c>
      <c r="C206" s="37">
        <v>-0.004369695857706288</v>
      </c>
      <c r="D206" s="38"/>
      <c r="E206" s="38"/>
      <c r="F206" s="38"/>
      <c r="G206" s="48"/>
      <c r="H206" s="48"/>
      <c r="I206" s="4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</row>
    <row r="207" ht="14.25" customHeight="1">
      <c r="A207" s="39" t="s">
        <v>579</v>
      </c>
      <c r="B207" s="40">
        <v>0.0043148996125395725</v>
      </c>
      <c r="C207" s="41">
        <v>0.08151999285202502</v>
      </c>
      <c r="D207" s="38"/>
      <c r="E207" s="38"/>
      <c r="F207" s="38"/>
      <c r="G207" s="48"/>
      <c r="H207" s="48"/>
      <c r="I207" s="4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</row>
    <row r="208" ht="14.25" customHeight="1">
      <c r="A208" s="35" t="s">
        <v>580</v>
      </c>
      <c r="B208" s="36">
        <v>0.016320985977240077</v>
      </c>
      <c r="C208" s="37">
        <v>-0.003086541115817767</v>
      </c>
      <c r="D208" s="38"/>
      <c r="E208" s="38"/>
      <c r="F208" s="38"/>
      <c r="G208" s="48"/>
      <c r="H208" s="48"/>
      <c r="I208" s="4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</row>
    <row r="209" ht="14.25" customHeight="1">
      <c r="A209" s="39" t="s">
        <v>581</v>
      </c>
      <c r="B209" s="40">
        <v>-0.009256219234942608</v>
      </c>
      <c r="C209" s="41">
        <v>-0.010059228649040254</v>
      </c>
      <c r="D209" s="38"/>
      <c r="E209" s="38"/>
      <c r="F209" s="38"/>
      <c r="G209" s="48"/>
      <c r="H209" s="48"/>
      <c r="I209" s="4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</row>
    <row r="210" ht="14.25" customHeight="1">
      <c r="A210" s="35" t="s">
        <v>582</v>
      </c>
      <c r="B210" s="36">
        <v>0.03788614850934563</v>
      </c>
      <c r="C210" s="37">
        <v>0.012963811121405365</v>
      </c>
      <c r="D210" s="38"/>
      <c r="E210" s="38"/>
      <c r="F210" s="38"/>
      <c r="G210" s="48"/>
      <c r="H210" s="48"/>
      <c r="I210" s="4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</row>
    <row r="211" ht="14.25" customHeight="1">
      <c r="A211" s="39" t="s">
        <v>583</v>
      </c>
      <c r="B211" s="40">
        <v>0.027903063419061264</v>
      </c>
      <c r="C211" s="41">
        <v>-0.03607418181991568</v>
      </c>
      <c r="D211" s="38"/>
      <c r="E211" s="38"/>
      <c r="F211" s="38"/>
      <c r="G211" s="48"/>
      <c r="H211" s="48"/>
      <c r="I211" s="4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</row>
    <row r="212" ht="14.25" customHeight="1">
      <c r="A212" s="35" t="s">
        <v>584</v>
      </c>
      <c r="B212" s="36">
        <v>0.034455096517035946</v>
      </c>
      <c r="C212" s="37">
        <v>-0.022260399603973656</v>
      </c>
      <c r="D212" s="38"/>
      <c r="E212" s="38"/>
      <c r="F212" s="38"/>
      <c r="G212" s="48"/>
      <c r="H212" s="48"/>
      <c r="I212" s="4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</row>
    <row r="213" ht="14.25" customHeight="1">
      <c r="A213" s="39" t="s">
        <v>585</v>
      </c>
      <c r="B213" s="40">
        <v>0.01657583817703788</v>
      </c>
      <c r="C213" s="41">
        <v>0.011710740206129918</v>
      </c>
      <c r="D213" s="38"/>
      <c r="E213" s="38"/>
      <c r="F213" s="38"/>
      <c r="G213" s="48"/>
      <c r="H213" s="48"/>
      <c r="I213" s="4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</row>
    <row r="214" ht="14.25" customHeight="1">
      <c r="A214" s="35" t="s">
        <v>586</v>
      </c>
      <c r="B214" s="36">
        <v>0.004458956349716418</v>
      </c>
      <c r="C214" s="37">
        <v>-0.035544767956664426</v>
      </c>
      <c r="D214" s="38"/>
      <c r="E214" s="38"/>
      <c r="F214" s="38"/>
      <c r="G214" s="48"/>
      <c r="H214" s="48"/>
      <c r="I214" s="4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</row>
    <row r="215" ht="14.25" customHeight="1">
      <c r="A215" s="39" t="s">
        <v>587</v>
      </c>
      <c r="B215" s="40">
        <v>0.013469638297733478</v>
      </c>
      <c r="C215" s="41">
        <v>-0.02202005381556503</v>
      </c>
      <c r="D215" s="38"/>
      <c r="E215" s="38"/>
      <c r="F215" s="38"/>
      <c r="G215" s="48"/>
      <c r="H215" s="48"/>
      <c r="I215" s="4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</row>
    <row r="216" ht="14.25" customHeight="1">
      <c r="A216" s="35" t="s">
        <v>588</v>
      </c>
      <c r="B216" s="36">
        <v>0.008073254437132681</v>
      </c>
      <c r="C216" s="37">
        <v>0.006961020142648552</v>
      </c>
      <c r="D216" s="38"/>
      <c r="E216" s="38"/>
      <c r="F216" s="38"/>
      <c r="G216" s="48"/>
      <c r="H216" s="48"/>
      <c r="I216" s="4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</row>
    <row r="217" ht="14.25" customHeight="1">
      <c r="A217" s="39" t="s">
        <v>589</v>
      </c>
      <c r="B217" s="40">
        <v>0.029499443921271178</v>
      </c>
      <c r="C217" s="41">
        <v>-0.0070818062247242726</v>
      </c>
      <c r="D217" s="38"/>
      <c r="E217" s="38"/>
      <c r="F217" s="38"/>
      <c r="G217" s="48"/>
      <c r="H217" s="48"/>
      <c r="I217" s="4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</row>
    <row r="218" ht="14.25" customHeight="1">
      <c r="A218" s="35" t="s">
        <v>590</v>
      </c>
      <c r="B218" s="36">
        <v>0.005896269855493613</v>
      </c>
      <c r="C218" s="37">
        <v>0.02445630561765978</v>
      </c>
      <c r="D218" s="38"/>
      <c r="E218" s="38"/>
      <c r="F218" s="38"/>
      <c r="G218" s="48"/>
      <c r="H218" s="48"/>
      <c r="I218" s="4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</row>
    <row r="219" ht="14.25" customHeight="1">
      <c r="A219" s="39" t="s">
        <v>591</v>
      </c>
      <c r="B219" s="40">
        <v>0.02130817448059671</v>
      </c>
      <c r="C219" s="41">
        <v>-0.005043626028112138</v>
      </c>
      <c r="D219" s="38"/>
      <c r="E219" s="38"/>
      <c r="F219" s="38"/>
      <c r="G219" s="48"/>
      <c r="H219" s="48"/>
      <c r="I219" s="4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</row>
    <row r="220" ht="14.25" customHeight="1">
      <c r="A220" s="35" t="s">
        <v>592</v>
      </c>
      <c r="B220" s="36">
        <v>-0.015466455335893827</v>
      </c>
      <c r="C220" s="37">
        <v>0.04954752661174682</v>
      </c>
      <c r="D220" s="38"/>
      <c r="E220" s="38"/>
      <c r="F220" s="38"/>
      <c r="G220" s="48"/>
      <c r="H220" s="48"/>
      <c r="I220" s="4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</row>
    <row r="221" ht="14.25" customHeight="1">
      <c r="A221" s="39" t="s">
        <v>593</v>
      </c>
      <c r="B221" s="40">
        <v>0.012109497207161176</v>
      </c>
      <c r="C221" s="41">
        <v>0.0068879750997036</v>
      </c>
      <c r="D221" s="38"/>
      <c r="E221" s="38"/>
      <c r="F221" s="38"/>
      <c r="G221" s="48"/>
      <c r="H221" s="48"/>
      <c r="I221" s="4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</row>
    <row r="222" ht="14.25" customHeight="1">
      <c r="A222" s="42" t="s">
        <v>594</v>
      </c>
      <c r="B222" s="43">
        <v>-0.0036783554607456195</v>
      </c>
      <c r="C222" s="44">
        <v>0.009619940168664798</v>
      </c>
      <c r="D222" s="38"/>
      <c r="E222" s="38"/>
      <c r="F222" s="38"/>
      <c r="G222" s="48"/>
      <c r="H222" s="48"/>
      <c r="I222" s="4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</row>
    <row r="223" ht="14.25" customHeight="1">
      <c r="A223" s="45"/>
      <c r="B223" s="45"/>
      <c r="C223" s="45"/>
      <c r="D223" s="38"/>
      <c r="E223" s="38"/>
      <c r="F223" s="38"/>
      <c r="G223" s="48"/>
      <c r="H223" s="48"/>
      <c r="I223" s="4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</row>
    <row r="224" ht="14.25" customHeight="1">
      <c r="A224" s="45"/>
      <c r="B224" s="45"/>
      <c r="C224" s="45"/>
      <c r="D224" s="38"/>
      <c r="E224" s="38"/>
      <c r="F224" s="38"/>
      <c r="G224" s="48"/>
      <c r="H224" s="48"/>
      <c r="I224" s="4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</row>
    <row r="225" ht="14.25" customHeight="1">
      <c r="A225" s="48"/>
      <c r="B225" s="48"/>
      <c r="C225" s="48"/>
      <c r="D225" s="38"/>
      <c r="E225" s="38"/>
      <c r="F225" s="38"/>
      <c r="G225" s="48"/>
      <c r="H225" s="48"/>
      <c r="I225" s="4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</row>
    <row r="226" ht="14.25" customHeight="1">
      <c r="A226" s="49"/>
      <c r="B226" s="48"/>
      <c r="C226" s="48"/>
      <c r="D226" s="38"/>
      <c r="E226" s="38"/>
      <c r="F226" s="38"/>
      <c r="G226" s="49"/>
      <c r="H226" s="48"/>
      <c r="I226" s="4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</row>
    <row r="227" ht="14.25" customHeight="1">
      <c r="A227" s="49"/>
      <c r="B227" s="48"/>
      <c r="C227" s="48"/>
      <c r="D227" s="38"/>
      <c r="E227" s="38"/>
      <c r="F227" s="38"/>
      <c r="G227" s="49"/>
      <c r="H227" s="48"/>
      <c r="I227" s="4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</row>
    <row r="228" ht="14.25" customHeight="1">
      <c r="A228" s="49"/>
      <c r="B228" s="48"/>
      <c r="C228" s="48"/>
      <c r="D228" s="38"/>
      <c r="E228" s="38"/>
      <c r="F228" s="38"/>
      <c r="G228" s="49"/>
      <c r="H228" s="48"/>
      <c r="I228" s="4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</row>
    <row r="229" ht="14.25" customHeight="1">
      <c r="A229" s="49"/>
      <c r="B229" s="48"/>
      <c r="C229" s="48"/>
      <c r="D229" s="38"/>
      <c r="E229" s="38"/>
      <c r="F229" s="38"/>
      <c r="G229" s="49"/>
      <c r="H229" s="48"/>
      <c r="I229" s="4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</row>
    <row r="230" ht="14.25" customHeight="1">
      <c r="A230" s="49"/>
      <c r="B230" s="48"/>
      <c r="C230" s="48"/>
      <c r="D230" s="38"/>
      <c r="E230" s="38"/>
      <c r="F230" s="38"/>
      <c r="G230" s="49"/>
      <c r="H230" s="48"/>
      <c r="I230" s="4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</row>
    <row r="231" ht="14.25" customHeight="1">
      <c r="A231" s="49"/>
      <c r="B231" s="48"/>
      <c r="C231" s="48"/>
      <c r="D231" s="38"/>
      <c r="E231" s="38"/>
      <c r="F231" s="38"/>
      <c r="G231" s="49"/>
      <c r="H231" s="48"/>
      <c r="I231" s="4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</row>
    <row r="232" ht="14.25" customHeight="1">
      <c r="A232" s="49"/>
      <c r="B232" s="48"/>
      <c r="C232" s="48"/>
      <c r="D232" s="38"/>
      <c r="E232" s="38"/>
      <c r="F232" s="38"/>
      <c r="G232" s="49"/>
      <c r="H232" s="48"/>
      <c r="I232" s="4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</row>
    <row r="233" ht="14.25" customHeight="1">
      <c r="A233" s="48"/>
      <c r="B233" s="48"/>
      <c r="C233" s="48"/>
      <c r="D233" s="38"/>
      <c r="E233" s="38"/>
      <c r="F233" s="38"/>
      <c r="G233" s="48"/>
      <c r="H233" s="48"/>
      <c r="I233" s="4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</row>
    <row r="234" ht="14.25" customHeight="1">
      <c r="A234" s="48"/>
      <c r="B234" s="48"/>
      <c r="C234" s="48"/>
      <c r="D234" s="38"/>
      <c r="E234" s="38"/>
      <c r="F234" s="38"/>
      <c r="G234" s="48"/>
      <c r="H234" s="48"/>
      <c r="I234" s="4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</row>
    <row r="235" ht="14.25" customHeight="1">
      <c r="A235" s="48"/>
      <c r="B235" s="48"/>
      <c r="C235" s="48"/>
      <c r="D235" s="38"/>
      <c r="E235" s="38"/>
      <c r="F235" s="38"/>
      <c r="G235" s="48"/>
      <c r="H235" s="48"/>
      <c r="I235" s="4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</row>
    <row r="236" ht="14.25" customHeight="1">
      <c r="A236" s="48"/>
      <c r="B236" s="48"/>
      <c r="C236" s="48"/>
      <c r="D236" s="38"/>
      <c r="E236" s="38"/>
      <c r="F236" s="38"/>
      <c r="G236" s="48"/>
      <c r="H236" s="48"/>
      <c r="I236" s="4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</row>
    <row r="237" ht="14.25" customHeight="1">
      <c r="A237" s="48"/>
      <c r="B237" s="48"/>
      <c r="C237" s="48"/>
      <c r="D237" s="38"/>
      <c r="E237" s="38"/>
      <c r="F237" s="38"/>
      <c r="G237" s="48"/>
      <c r="H237" s="48"/>
      <c r="I237" s="4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</row>
    <row r="238" ht="14.25" customHeight="1">
      <c r="A238" s="48"/>
      <c r="B238" s="48"/>
      <c r="C238" s="48"/>
      <c r="D238" s="38"/>
      <c r="E238" s="38"/>
      <c r="F238" s="38"/>
      <c r="G238" s="48"/>
      <c r="H238" s="48"/>
      <c r="I238" s="4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</row>
    <row r="239" ht="14.25" customHeight="1">
      <c r="A239" s="48"/>
      <c r="B239" s="48"/>
      <c r="C239" s="48"/>
      <c r="D239" s="38"/>
      <c r="E239" s="38"/>
      <c r="F239" s="38"/>
      <c r="G239" s="48"/>
      <c r="H239" s="48"/>
      <c r="I239" s="4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</row>
    <row r="240" ht="14.25" customHeight="1">
      <c r="A240" s="48"/>
      <c r="B240" s="48"/>
      <c r="C240" s="48"/>
      <c r="D240" s="38"/>
      <c r="E240" s="38"/>
      <c r="F240" s="38"/>
      <c r="G240" s="48"/>
      <c r="H240" s="48"/>
      <c r="I240" s="4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</row>
    <row r="241" ht="14.25" customHeight="1">
      <c r="A241" s="48"/>
      <c r="B241" s="48"/>
      <c r="C241" s="48"/>
      <c r="D241" s="38"/>
      <c r="E241" s="38"/>
      <c r="F241" s="38"/>
      <c r="G241" s="48"/>
      <c r="H241" s="48"/>
      <c r="I241" s="4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</row>
    <row r="242" ht="14.25" customHeight="1">
      <c r="A242" s="48"/>
      <c r="B242" s="48"/>
      <c r="C242" s="48"/>
      <c r="D242" s="38"/>
      <c r="E242" s="38"/>
      <c r="F242" s="38"/>
      <c r="G242" s="48"/>
      <c r="H242" s="48"/>
      <c r="I242" s="4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</row>
    <row r="243" ht="14.25" customHeight="1">
      <c r="A243" s="48"/>
      <c r="B243" s="48"/>
      <c r="C243" s="48"/>
      <c r="D243" s="38"/>
      <c r="E243" s="38"/>
      <c r="F243" s="38"/>
      <c r="G243" s="48"/>
      <c r="H243" s="48"/>
      <c r="I243" s="4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</row>
    <row r="244" ht="14.25" customHeight="1">
      <c r="A244" s="46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50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</row>
    <row r="245" ht="14.25" customHeight="1">
      <c r="A245" s="46"/>
      <c r="B245" s="38"/>
      <c r="C245" s="38"/>
      <c r="D245" s="38"/>
      <c r="E245" s="38"/>
      <c r="F245" s="38"/>
      <c r="G245" s="51"/>
      <c r="H245" s="51"/>
      <c r="I245" s="51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</row>
    <row r="246" ht="14.25" customHeight="1">
      <c r="A246" s="46"/>
      <c r="B246" s="38"/>
      <c r="C246" s="38"/>
      <c r="D246" s="38"/>
      <c r="E246" s="38"/>
      <c r="F246" s="38"/>
      <c r="G246" s="52"/>
      <c r="H246" s="52"/>
      <c r="I246" s="52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</row>
    <row r="247" ht="14.25" customHeight="1">
      <c r="A247" s="46"/>
      <c r="B247" s="38"/>
      <c r="C247" s="38"/>
      <c r="D247" s="38"/>
      <c r="E247" s="38"/>
      <c r="F247" s="38"/>
      <c r="G247" s="52"/>
      <c r="H247" s="52"/>
      <c r="I247" s="52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</row>
    <row r="248" ht="14.25" customHeight="1">
      <c r="A248" s="46"/>
      <c r="B248" s="38"/>
      <c r="C248" s="38"/>
      <c r="D248" s="38"/>
      <c r="E248" s="38"/>
      <c r="F248" s="38"/>
      <c r="G248" s="51"/>
      <c r="H248" s="51"/>
      <c r="I248" s="51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</row>
    <row r="249" ht="14.25" customHeight="1">
      <c r="A249" s="46"/>
      <c r="B249" s="38"/>
      <c r="C249" s="38"/>
      <c r="D249" s="38"/>
      <c r="E249" s="38"/>
      <c r="F249" s="38"/>
      <c r="G249" s="51"/>
      <c r="H249" s="51"/>
      <c r="I249" s="51"/>
      <c r="J249" s="51"/>
      <c r="K249" s="45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</row>
    <row r="250" ht="14.25" customHeight="1">
      <c r="A250" s="46"/>
      <c r="B250" s="38"/>
      <c r="C250" s="38"/>
      <c r="D250" s="38"/>
      <c r="E250" s="38"/>
      <c r="F250" s="38"/>
      <c r="G250" s="51"/>
      <c r="H250" s="45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</row>
    <row r="251" ht="14.25" customHeight="1">
      <c r="A251" s="46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</row>
    <row r="252" ht="14.25" customHeight="1">
      <c r="A252" s="46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</row>
    <row r="253" ht="14.25" customHeight="1">
      <c r="A253" s="46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</row>
    <row r="254" ht="14.25" customHeight="1">
      <c r="A254" s="46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</row>
    <row r="255" ht="14.25" customHeight="1">
      <c r="A255" s="46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</row>
    <row r="256" ht="14.25" customHeight="1">
      <c r="A256" s="46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</row>
    <row r="257" ht="14.25" customHeight="1">
      <c r="A257" s="46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</row>
    <row r="258" ht="14.25" customHeight="1">
      <c r="A258" s="46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</row>
    <row r="259" ht="14.25" customHeight="1">
      <c r="A259" s="46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</row>
    <row r="260" ht="14.25" customHeight="1">
      <c r="A260" s="46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</row>
    <row r="261" ht="14.25" customHeight="1">
      <c r="A261" s="46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</row>
    <row r="262" ht="14.25" customHeight="1">
      <c r="A262" s="46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</row>
    <row r="263" ht="14.25" customHeight="1">
      <c r="A263" s="46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</row>
    <row r="264" ht="14.25" customHeight="1">
      <c r="A264" s="46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</row>
    <row r="265" ht="14.25" customHeight="1">
      <c r="A265" s="46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</row>
    <row r="266" ht="14.25" customHeight="1">
      <c r="A266" s="46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</row>
    <row r="267" ht="14.25" customHeight="1">
      <c r="A267" s="46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</row>
    <row r="268" ht="14.25" customHeight="1">
      <c r="A268" s="46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</row>
    <row r="269" ht="14.25" customHeight="1">
      <c r="A269" s="46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</row>
    <row r="270" ht="14.25" customHeight="1">
      <c r="A270" s="46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</row>
    <row r="271" ht="14.25" customHeight="1">
      <c r="A271" s="46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</row>
    <row r="272" ht="14.25" customHeight="1">
      <c r="A272" s="46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</row>
    <row r="273" ht="14.25" customHeight="1">
      <c r="A273" s="46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</row>
    <row r="274" ht="14.25" customHeight="1">
      <c r="A274" s="46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</row>
    <row r="275" ht="14.25" customHeight="1">
      <c r="A275" s="46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</row>
    <row r="276" ht="14.25" customHeight="1">
      <c r="A276" s="46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</row>
    <row r="277" ht="14.25" customHeight="1">
      <c r="A277" s="46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</row>
    <row r="278" ht="14.25" customHeight="1">
      <c r="A278" s="46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</row>
    <row r="279" ht="14.25" customHeight="1">
      <c r="A279" s="46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</row>
    <row r="280" ht="14.25" customHeight="1">
      <c r="A280" s="46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</row>
    <row r="281" ht="14.25" customHeight="1">
      <c r="A281" s="46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</row>
    <row r="282" ht="14.25" customHeight="1">
      <c r="A282" s="46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</row>
    <row r="283" ht="14.25" customHeight="1">
      <c r="A283" s="46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</row>
    <row r="284" ht="14.25" customHeight="1">
      <c r="A284" s="46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</row>
    <row r="285" ht="14.25" customHeight="1">
      <c r="A285" s="46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</row>
    <row r="286" ht="14.25" customHeight="1">
      <c r="A286" s="46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</row>
    <row r="287" ht="14.25" customHeight="1">
      <c r="A287" s="46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</row>
    <row r="288" ht="14.25" customHeight="1">
      <c r="A288" s="46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</row>
    <row r="289" ht="14.25" customHeight="1">
      <c r="A289" s="46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</row>
    <row r="290" ht="14.25" customHeight="1">
      <c r="A290" s="46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</row>
    <row r="291" ht="14.25" customHeight="1">
      <c r="A291" s="46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</row>
    <row r="292" ht="14.25" customHeight="1">
      <c r="A292" s="46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</row>
    <row r="293" ht="14.25" customHeight="1">
      <c r="A293" s="46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</row>
    <row r="294" ht="14.25" customHeight="1">
      <c r="A294" s="46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</row>
    <row r="295" ht="14.25" customHeight="1">
      <c r="A295" s="46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</row>
    <row r="296" ht="14.25" customHeight="1">
      <c r="A296" s="46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</row>
    <row r="297" ht="14.25" customHeight="1">
      <c r="A297" s="46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</row>
    <row r="298" ht="14.25" customHeight="1">
      <c r="A298" s="46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</row>
    <row r="299" ht="14.25" customHeight="1">
      <c r="A299" s="46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</row>
    <row r="300" ht="14.25" customHeight="1">
      <c r="A300" s="46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</row>
    <row r="301" ht="14.25" customHeight="1">
      <c r="A301" s="46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</row>
    <row r="302" ht="14.25" customHeight="1">
      <c r="A302" s="46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</row>
    <row r="303" ht="14.25" customHeight="1">
      <c r="A303" s="46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</row>
    <row r="304" ht="14.25" customHeight="1">
      <c r="A304" s="46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</row>
    <row r="305" ht="14.25" customHeight="1">
      <c r="A305" s="46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</row>
    <row r="306" ht="14.25" customHeight="1">
      <c r="A306" s="46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</row>
    <row r="307" ht="14.25" customHeight="1">
      <c r="A307" s="46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</row>
    <row r="308" ht="14.25" customHeight="1">
      <c r="A308" s="46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</row>
    <row r="309" ht="14.25" customHeight="1">
      <c r="A309" s="46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</row>
    <row r="310" ht="14.25" customHeight="1">
      <c r="A310" s="46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</row>
    <row r="311" ht="14.25" customHeight="1">
      <c r="A311" s="46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</row>
    <row r="312" ht="14.25" customHeight="1">
      <c r="A312" s="46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</row>
    <row r="313" ht="14.25" customHeight="1">
      <c r="A313" s="46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</row>
    <row r="314" ht="14.25" customHeight="1">
      <c r="A314" s="46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</row>
    <row r="315" ht="14.25" customHeight="1">
      <c r="A315" s="46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</row>
    <row r="316" ht="14.25" customHeight="1">
      <c r="A316" s="46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</row>
    <row r="317" ht="14.25" customHeight="1">
      <c r="A317" s="46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</row>
    <row r="318" ht="14.25" customHeight="1">
      <c r="A318" s="46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</row>
    <row r="319" ht="14.25" customHeight="1">
      <c r="A319" s="46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</row>
    <row r="320" ht="14.25" customHeight="1">
      <c r="A320" s="46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</row>
    <row r="321" ht="14.25" customHeight="1">
      <c r="A321" s="46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</row>
    <row r="322" ht="14.25" customHeight="1">
      <c r="A322" s="46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</row>
    <row r="323" ht="14.25" customHeight="1">
      <c r="A323" s="46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</row>
    <row r="324" ht="14.25" customHeight="1">
      <c r="A324" s="46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</row>
    <row r="325" ht="14.25" customHeight="1">
      <c r="A325" s="46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</row>
    <row r="326" ht="14.25" customHeight="1">
      <c r="A326" s="46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</row>
    <row r="327" ht="14.25" customHeight="1">
      <c r="A327" s="46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</row>
    <row r="328" ht="14.25" customHeight="1">
      <c r="A328" s="46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</row>
    <row r="329" ht="14.25" customHeight="1">
      <c r="A329" s="46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</row>
    <row r="330" ht="14.25" customHeight="1">
      <c r="A330" s="46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</row>
    <row r="331" ht="14.25" customHeight="1">
      <c r="A331" s="46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</row>
    <row r="332" ht="14.25" customHeight="1">
      <c r="A332" s="46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</row>
    <row r="333" ht="14.25" customHeight="1">
      <c r="A333" s="46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</row>
    <row r="334" ht="14.25" customHeight="1">
      <c r="A334" s="46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</row>
    <row r="335" ht="14.25" customHeight="1">
      <c r="A335" s="46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</row>
    <row r="336" ht="14.25" customHeight="1">
      <c r="A336" s="46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</row>
    <row r="337" ht="14.25" customHeight="1">
      <c r="A337" s="46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</row>
    <row r="338" ht="14.25" customHeight="1">
      <c r="A338" s="46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</row>
    <row r="339" ht="14.25" customHeight="1">
      <c r="A339" s="46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</row>
    <row r="340" ht="14.25" customHeight="1">
      <c r="A340" s="46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</row>
    <row r="341" ht="14.25" customHeight="1">
      <c r="A341" s="46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</row>
    <row r="342" ht="14.25" customHeight="1">
      <c r="A342" s="46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</row>
    <row r="343" ht="14.25" customHeight="1">
      <c r="A343" s="46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</row>
    <row r="344" ht="14.25" customHeight="1">
      <c r="A344" s="46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</row>
    <row r="345" ht="14.25" customHeight="1">
      <c r="A345" s="46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</row>
    <row r="346" ht="14.25" customHeight="1">
      <c r="A346" s="46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</row>
    <row r="347" ht="14.25" customHeight="1">
      <c r="A347" s="46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</row>
    <row r="348" ht="14.25" customHeight="1">
      <c r="A348" s="46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</row>
    <row r="349" ht="14.25" customHeight="1">
      <c r="A349" s="46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</row>
    <row r="350" ht="14.25" customHeight="1">
      <c r="A350" s="46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</row>
    <row r="351" ht="14.25" customHeight="1">
      <c r="A351" s="46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</row>
    <row r="352" ht="14.25" customHeight="1">
      <c r="A352" s="46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</row>
    <row r="353" ht="14.25" customHeight="1">
      <c r="A353" s="46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</row>
    <row r="354" ht="14.25" customHeight="1">
      <c r="A354" s="46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</row>
    <row r="355" ht="14.25" customHeight="1">
      <c r="A355" s="46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</row>
    <row r="356" ht="14.25" customHeight="1">
      <c r="A356" s="46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</row>
    <row r="357" ht="14.25" customHeight="1">
      <c r="A357" s="46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</row>
    <row r="358" ht="14.25" customHeight="1">
      <c r="A358" s="46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</row>
    <row r="359" ht="14.25" customHeight="1">
      <c r="A359" s="46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</row>
    <row r="360" ht="14.25" customHeight="1">
      <c r="A360" s="46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</row>
    <row r="361" ht="14.25" customHeight="1">
      <c r="A361" s="46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</row>
    <row r="362" ht="14.25" customHeight="1">
      <c r="A362" s="46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</row>
    <row r="363" ht="14.25" customHeight="1">
      <c r="A363" s="46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</row>
    <row r="364" ht="14.25" customHeight="1">
      <c r="A364" s="46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</row>
    <row r="365" ht="14.2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</row>
    <row r="366" ht="14.2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</row>
    <row r="367" ht="14.2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</row>
    <row r="368" ht="14.2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</row>
    <row r="369" ht="14.2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</row>
    <row r="370" ht="14.2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</row>
    <row r="371" ht="14.2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</row>
    <row r="372" ht="14.2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</row>
    <row r="373" ht="14.2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</row>
    <row r="374" ht="14.2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</row>
    <row r="375" ht="14.2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</row>
    <row r="376" ht="14.2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</row>
    <row r="377" ht="14.2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</row>
    <row r="378" ht="14.2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</row>
    <row r="379" ht="14.2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</row>
    <row r="380" ht="14.2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</row>
    <row r="381" ht="14.2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</row>
    <row r="382" ht="14.2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</row>
    <row r="383" ht="14.2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</row>
    <row r="384" ht="14.2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</row>
    <row r="385" ht="14.2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</row>
    <row r="386" ht="14.2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</row>
    <row r="387" ht="14.2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</row>
    <row r="388" ht="14.2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</row>
    <row r="389" ht="14.2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</row>
    <row r="390" ht="14.2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</row>
    <row r="391" ht="14.2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</row>
    <row r="392" ht="14.2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</row>
    <row r="393" ht="14.2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</row>
    <row r="394" ht="14.2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</row>
    <row r="395" ht="14.2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</row>
    <row r="396" ht="14.2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</row>
    <row r="397" ht="14.2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</row>
    <row r="398" ht="14.2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</row>
    <row r="399" ht="14.2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</row>
    <row r="400" ht="14.2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</row>
    <row r="401" ht="14.2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</row>
    <row r="402" ht="14.2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</row>
    <row r="403" ht="14.2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</row>
    <row r="404" ht="14.2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</row>
    <row r="405" ht="14.2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</row>
    <row r="406" ht="14.2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</row>
    <row r="407" ht="14.2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</row>
    <row r="408" ht="14.2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</row>
    <row r="409" ht="14.2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</row>
    <row r="410" ht="14.2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</row>
    <row r="411" ht="14.2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</row>
    <row r="412" ht="14.2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</row>
    <row r="413" ht="14.2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</row>
    <row r="414" ht="14.2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</row>
    <row r="415" ht="14.2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</row>
    <row r="416" ht="14.2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</row>
    <row r="417" ht="14.2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</row>
    <row r="418" ht="14.2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</row>
    <row r="419" ht="14.2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</row>
    <row r="420" ht="14.2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</row>
    <row r="421" ht="14.2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</row>
    <row r="422" ht="14.2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</row>
    <row r="423" ht="14.2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</row>
    <row r="424" ht="14.2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</row>
    <row r="425" ht="14.2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</row>
    <row r="426" ht="14.2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</row>
    <row r="427" ht="14.2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</row>
    <row r="428" ht="14.2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</row>
    <row r="429" ht="14.2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</row>
    <row r="430" ht="14.2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</row>
    <row r="431" ht="14.2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</row>
    <row r="432" ht="14.2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</row>
    <row r="433" ht="14.2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</row>
    <row r="434" ht="14.2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</row>
    <row r="435" ht="14.2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</row>
    <row r="436" ht="14.2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</row>
    <row r="437" ht="14.2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</row>
    <row r="438" ht="14.2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</row>
    <row r="439" ht="14.2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</row>
    <row r="440" ht="14.2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</row>
    <row r="441" ht="14.2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</row>
    <row r="442" ht="14.2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</row>
    <row r="443" ht="14.2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</row>
    <row r="444" ht="14.2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</row>
    <row r="445" ht="14.2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</row>
    <row r="446" ht="14.2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</row>
    <row r="447" ht="14.2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</row>
    <row r="448" ht="14.2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</row>
    <row r="449" ht="14.2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</row>
    <row r="450" ht="14.2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</row>
    <row r="451" ht="14.2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</row>
    <row r="452" ht="14.2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</row>
    <row r="453" ht="14.2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</row>
    <row r="454" ht="14.2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</row>
    <row r="455" ht="14.2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</row>
    <row r="456" ht="14.2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</row>
    <row r="457" ht="14.2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</row>
    <row r="458" ht="14.2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</row>
    <row r="459" ht="14.2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</row>
    <row r="460" ht="14.2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</row>
    <row r="461" ht="14.2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</row>
    <row r="462" ht="14.2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</row>
    <row r="463" ht="14.2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</row>
    <row r="464" ht="14.2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</row>
    <row r="465" ht="14.2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</row>
    <row r="466" ht="14.2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</row>
    <row r="467" ht="14.2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</row>
    <row r="468" ht="14.2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</row>
    <row r="469" ht="14.2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</row>
    <row r="470" ht="14.2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</row>
    <row r="471" ht="14.2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</row>
    <row r="472" ht="14.2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</row>
    <row r="473" ht="14.2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</row>
    <row r="474" ht="14.2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</row>
    <row r="475" ht="14.2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</row>
    <row r="476" ht="14.2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</row>
    <row r="477" ht="14.2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</row>
    <row r="478" ht="14.2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</row>
    <row r="479" ht="14.2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</row>
    <row r="480" ht="14.2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</row>
    <row r="481" ht="14.2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</row>
    <row r="482" ht="14.2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</row>
    <row r="483" ht="14.2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</row>
    <row r="484" ht="14.2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</row>
    <row r="485" ht="14.2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</row>
    <row r="486" ht="14.2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</row>
    <row r="487" ht="14.2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</row>
    <row r="488" ht="14.2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</row>
    <row r="489" ht="14.2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</row>
    <row r="490" ht="14.2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</row>
    <row r="491" ht="14.2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</row>
    <row r="492" ht="14.2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</row>
    <row r="493" ht="14.2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</row>
    <row r="494" ht="14.2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</row>
    <row r="495" ht="14.2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</row>
    <row r="496" ht="14.2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</row>
    <row r="497" ht="14.2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</row>
    <row r="498" ht="14.2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</row>
    <row r="499" ht="14.2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</row>
    <row r="500" ht="14.2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</row>
    <row r="501" ht="14.2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</row>
    <row r="502" ht="14.2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</row>
    <row r="503" ht="14.2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</row>
    <row r="504" ht="14.2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</row>
    <row r="505" ht="14.2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</row>
    <row r="506" ht="14.2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</row>
    <row r="507" ht="14.2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</row>
    <row r="508" ht="14.2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</row>
    <row r="509" ht="14.2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</row>
    <row r="510" ht="14.2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</row>
    <row r="511" ht="14.2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</row>
    <row r="512" ht="14.2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</row>
    <row r="513" ht="14.2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</row>
    <row r="514" ht="14.2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</row>
    <row r="515" ht="14.2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</row>
    <row r="516" ht="14.2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</row>
    <row r="517" ht="14.2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</row>
    <row r="518" ht="14.2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</row>
    <row r="519" ht="14.2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</row>
    <row r="520" ht="14.2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</row>
    <row r="521" ht="14.2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</row>
    <row r="522" ht="14.2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</row>
    <row r="523" ht="14.2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</row>
    <row r="524" ht="14.2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</row>
    <row r="525" ht="14.2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</row>
    <row r="526" ht="14.2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</row>
    <row r="527" ht="14.2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</row>
    <row r="528" ht="14.2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</row>
    <row r="529" ht="14.2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</row>
    <row r="530" ht="14.2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</row>
    <row r="531" ht="14.2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</row>
    <row r="532" ht="14.2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</row>
    <row r="533" ht="14.2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</row>
    <row r="534" ht="14.2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</row>
    <row r="535" ht="14.2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</row>
    <row r="536" ht="14.2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</row>
    <row r="537" ht="14.2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</row>
    <row r="538" ht="14.2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</row>
    <row r="539" ht="14.2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</row>
    <row r="540" ht="14.2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</row>
    <row r="541" ht="14.2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</row>
    <row r="542" ht="14.2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</row>
    <row r="543" ht="14.2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</row>
    <row r="544" ht="14.2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</row>
    <row r="545" ht="14.2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</row>
    <row r="546" ht="14.2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</row>
    <row r="547" ht="14.2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</row>
    <row r="548" ht="14.2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</row>
    <row r="549" ht="14.2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</row>
    <row r="550" ht="14.2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</row>
    <row r="551" ht="14.2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</row>
    <row r="552" ht="14.2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</row>
    <row r="553" ht="14.2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</row>
    <row r="554" ht="14.2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</row>
    <row r="555" ht="14.2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</row>
    <row r="556" ht="14.2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</row>
    <row r="557" ht="14.2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</row>
    <row r="558" ht="14.2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</row>
    <row r="559" ht="14.2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</row>
    <row r="560" ht="14.2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</row>
    <row r="561" ht="14.2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</row>
    <row r="562" ht="14.2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</row>
    <row r="563" ht="14.2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</row>
    <row r="564" ht="14.2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</row>
    <row r="565" ht="14.2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</row>
    <row r="566" ht="14.2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</row>
    <row r="567" ht="14.2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</row>
    <row r="568" ht="14.2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</row>
    <row r="569" ht="14.2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</row>
    <row r="570" ht="14.2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</row>
    <row r="571" ht="14.2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</row>
    <row r="572" ht="14.2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</row>
    <row r="573" ht="14.2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</row>
    <row r="574" ht="14.2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</row>
    <row r="575" ht="14.2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</row>
    <row r="576" ht="14.2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</row>
    <row r="577" ht="14.2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</row>
    <row r="578" ht="14.2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</row>
    <row r="579" ht="14.2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</row>
    <row r="580" ht="14.2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</row>
    <row r="581" ht="14.2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</row>
    <row r="582" ht="14.2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</row>
    <row r="583" ht="14.2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</row>
    <row r="584" ht="14.2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</row>
    <row r="585" ht="14.2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</row>
    <row r="586" ht="14.2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</row>
    <row r="587" ht="14.2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</row>
    <row r="588" ht="14.2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</row>
    <row r="589" ht="14.2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</row>
    <row r="590" ht="14.2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</row>
    <row r="591" ht="14.2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</row>
    <row r="592" ht="14.2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</row>
    <row r="593" ht="14.2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</row>
    <row r="594" ht="14.2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</row>
    <row r="595" ht="14.2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</row>
    <row r="596" ht="14.2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</row>
    <row r="597" ht="14.2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</row>
    <row r="598" ht="14.2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</row>
    <row r="599" ht="14.2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</row>
    <row r="600" ht="14.2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</row>
    <row r="601" ht="14.2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</row>
    <row r="602" ht="14.2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</row>
    <row r="603" ht="14.2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</row>
    <row r="604" ht="14.2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</row>
    <row r="605" ht="14.2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</row>
    <row r="606" ht="14.2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</row>
    <row r="607" ht="14.2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</row>
    <row r="608" ht="14.2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</row>
    <row r="609" ht="14.2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</row>
    <row r="610" ht="14.2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</row>
    <row r="611" ht="14.2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</row>
    <row r="612" ht="14.2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</row>
    <row r="613" ht="14.2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</row>
    <row r="614" ht="14.2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</row>
    <row r="615" ht="14.2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</row>
    <row r="616" ht="14.2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</row>
    <row r="617" ht="14.2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</row>
    <row r="618" ht="14.2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</row>
    <row r="619" ht="14.2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</row>
    <row r="620" ht="14.2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</row>
    <row r="621" ht="14.2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</row>
    <row r="622" ht="14.2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</row>
    <row r="623" ht="14.2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</row>
    <row r="624" ht="14.2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</row>
    <row r="625" ht="14.2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</row>
    <row r="626" ht="14.2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</row>
    <row r="627" ht="14.2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</row>
    <row r="628" ht="14.2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</row>
    <row r="629" ht="14.2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</row>
    <row r="630" ht="14.2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</row>
    <row r="631" ht="14.2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</row>
    <row r="632" ht="14.2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</row>
    <row r="633" ht="14.2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</row>
    <row r="634" ht="14.2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</row>
    <row r="635" ht="14.2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</row>
    <row r="636" ht="14.2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</row>
    <row r="637" ht="14.2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</row>
    <row r="638" ht="14.2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</row>
    <row r="639" ht="14.2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</row>
    <row r="640" ht="14.2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</row>
    <row r="641" ht="14.2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</row>
    <row r="642" ht="14.2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</row>
    <row r="643" ht="14.2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</row>
    <row r="644" ht="14.2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</row>
    <row r="645" ht="14.2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</row>
    <row r="646" ht="14.2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</row>
    <row r="647" ht="14.2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</row>
    <row r="648" ht="14.2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</row>
    <row r="649" ht="14.2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</row>
    <row r="650" ht="14.2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</row>
    <row r="651" ht="14.2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</row>
    <row r="652" ht="14.2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</row>
    <row r="653" ht="14.2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</row>
    <row r="654" ht="14.2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</row>
    <row r="655" ht="14.2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</row>
    <row r="656" ht="14.2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</row>
    <row r="657" ht="14.2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</row>
    <row r="658" ht="14.2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</row>
    <row r="659" ht="14.2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</row>
    <row r="660" ht="14.2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</row>
    <row r="661" ht="14.2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</row>
    <row r="662" ht="14.2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</row>
    <row r="663" ht="14.2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</row>
    <row r="664" ht="14.2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</row>
    <row r="665" ht="14.2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</row>
    <row r="666" ht="14.2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</row>
    <row r="667" ht="14.2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</row>
    <row r="668" ht="14.2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</row>
    <row r="669" ht="14.2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</row>
    <row r="670" ht="14.2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</row>
    <row r="671" ht="14.2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</row>
    <row r="672" ht="14.2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</row>
    <row r="673" ht="14.2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</row>
    <row r="674" ht="14.2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</row>
    <row r="675" ht="14.2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</row>
    <row r="676" ht="14.2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</row>
    <row r="677" ht="14.2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</row>
    <row r="678" ht="14.2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</row>
    <row r="679" ht="14.2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</row>
    <row r="680" ht="14.2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</row>
    <row r="681" ht="14.2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</row>
    <row r="682" ht="14.2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</row>
    <row r="683" ht="14.2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</row>
    <row r="684" ht="14.2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</row>
    <row r="685" ht="14.2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</row>
    <row r="686" ht="14.2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</row>
    <row r="687" ht="14.2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</row>
    <row r="688" ht="14.2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</row>
    <row r="689" ht="14.2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</row>
    <row r="690" ht="14.2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</row>
    <row r="691" ht="14.2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</row>
    <row r="692" ht="14.2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</row>
    <row r="693" ht="14.2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</row>
    <row r="694" ht="14.2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</row>
    <row r="695" ht="14.2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</row>
    <row r="696" ht="14.2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</row>
    <row r="697" ht="14.2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</row>
    <row r="698" ht="14.2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</row>
    <row r="699" ht="14.2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</row>
    <row r="700" ht="14.2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</row>
    <row r="701" ht="14.2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</row>
    <row r="702" ht="14.2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</row>
    <row r="703" ht="14.2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</row>
    <row r="704" ht="14.2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</row>
    <row r="705" ht="14.2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</row>
    <row r="706" ht="14.2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</row>
    <row r="707" ht="14.2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</row>
    <row r="708" ht="14.2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</row>
    <row r="709" ht="14.2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</row>
    <row r="710" ht="14.2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</row>
    <row r="711" ht="14.2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</row>
    <row r="712" ht="14.2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</row>
    <row r="713" ht="14.2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</row>
    <row r="714" ht="14.2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</row>
    <row r="715" ht="14.2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</row>
    <row r="716" ht="14.2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</row>
    <row r="717" ht="14.2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</row>
    <row r="718" ht="14.2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</row>
    <row r="719" ht="14.2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</row>
    <row r="720" ht="14.2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</row>
    <row r="721" ht="14.2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</row>
    <row r="722" ht="14.2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</row>
    <row r="723" ht="14.2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</row>
    <row r="724" ht="14.2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</row>
    <row r="725" ht="14.2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</row>
    <row r="726" ht="14.2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</row>
    <row r="727" ht="14.2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</row>
    <row r="728" ht="14.2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</row>
    <row r="729" ht="14.2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</row>
    <row r="730" ht="14.2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</row>
    <row r="731" ht="14.2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</row>
    <row r="732" ht="14.2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</row>
    <row r="733" ht="14.2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</row>
    <row r="734" ht="14.2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</row>
    <row r="735" ht="14.2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</row>
    <row r="736" ht="14.2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</row>
    <row r="737" ht="14.2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</row>
    <row r="738" ht="14.2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</row>
    <row r="739" ht="14.2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</row>
    <row r="740" ht="14.2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</row>
    <row r="741" ht="14.2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</row>
    <row r="742" ht="14.2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</row>
    <row r="743" ht="14.2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</row>
    <row r="744" ht="14.2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</row>
    <row r="745" ht="14.2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</row>
    <row r="746" ht="14.2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</row>
    <row r="747" ht="14.2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</row>
    <row r="748" ht="14.2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</row>
    <row r="749" ht="14.2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</row>
    <row r="750" ht="14.2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</row>
    <row r="751" ht="14.2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</row>
    <row r="752" ht="14.2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</row>
    <row r="753" ht="14.2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</row>
    <row r="754" ht="14.2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</row>
    <row r="755" ht="14.2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</row>
    <row r="756" ht="14.2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</row>
    <row r="757" ht="14.2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</row>
    <row r="758" ht="14.2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</row>
    <row r="759" ht="14.2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</row>
    <row r="760" ht="14.2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</row>
    <row r="761" ht="14.2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</row>
    <row r="762" ht="14.2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</row>
    <row r="763" ht="14.2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</row>
    <row r="764" ht="14.2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</row>
    <row r="765" ht="14.2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</row>
    <row r="766" ht="14.2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</row>
    <row r="767" ht="14.2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</row>
    <row r="768" ht="14.2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</row>
    <row r="769" ht="14.2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</row>
    <row r="770" ht="14.2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</row>
    <row r="771" ht="14.2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</row>
    <row r="772" ht="14.2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</row>
    <row r="773" ht="14.2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</row>
    <row r="774" ht="14.2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</row>
    <row r="775" ht="14.2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</row>
    <row r="776" ht="14.2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</row>
    <row r="777" ht="14.2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</row>
    <row r="778" ht="14.2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</row>
    <row r="779" ht="14.2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</row>
    <row r="780" ht="14.2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</row>
    <row r="781" ht="14.2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</row>
    <row r="782" ht="14.2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</row>
    <row r="783" ht="14.2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</row>
    <row r="784" ht="14.2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</row>
    <row r="785" ht="14.2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</row>
    <row r="786" ht="14.2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</row>
    <row r="787" ht="14.2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</row>
    <row r="788" ht="14.2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</row>
    <row r="789" ht="14.2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</row>
    <row r="790" ht="14.2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</row>
    <row r="791" ht="14.2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</row>
    <row r="792" ht="14.2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</row>
    <row r="793" ht="14.2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</row>
    <row r="794" ht="14.2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</row>
    <row r="795" ht="14.2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</row>
    <row r="796" ht="14.2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</row>
    <row r="797" ht="14.2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</row>
    <row r="798" ht="14.2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</row>
    <row r="799" ht="14.2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</row>
    <row r="800" ht="14.2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</row>
    <row r="801" ht="14.2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</row>
    <row r="802" ht="14.2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</row>
    <row r="803" ht="14.2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</row>
    <row r="804" ht="14.2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</row>
    <row r="805" ht="14.2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</row>
    <row r="806" ht="14.2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</row>
    <row r="807" ht="14.2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</row>
    <row r="808" ht="14.2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</row>
    <row r="809" ht="14.2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</row>
    <row r="810" ht="14.2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</row>
    <row r="811" ht="14.2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</row>
    <row r="812" ht="14.2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</row>
    <row r="813" ht="14.2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</row>
    <row r="814" ht="14.2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</row>
    <row r="815" ht="14.2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</row>
    <row r="816" ht="14.2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</row>
    <row r="817" ht="14.2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</row>
    <row r="818" ht="14.2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</row>
    <row r="819" ht="14.2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</row>
    <row r="820" ht="14.2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</row>
    <row r="821" ht="14.2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</row>
    <row r="822" ht="14.2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</row>
    <row r="823" ht="14.2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</row>
    <row r="824" ht="14.2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</row>
    <row r="825" ht="14.2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</row>
    <row r="826" ht="14.2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</row>
    <row r="827" ht="14.2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</row>
    <row r="828" ht="14.2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</row>
    <row r="829" ht="14.2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</row>
    <row r="830" ht="14.2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</row>
    <row r="831" ht="14.2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</row>
    <row r="832" ht="14.2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</row>
    <row r="833" ht="14.2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</row>
    <row r="834" ht="14.2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</row>
    <row r="835" ht="14.2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</row>
    <row r="836" ht="14.2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</row>
    <row r="837" ht="14.2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</row>
    <row r="838" ht="14.2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</row>
    <row r="839" ht="14.2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</row>
    <row r="840" ht="14.2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</row>
    <row r="841" ht="14.2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</row>
    <row r="842" ht="14.2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</row>
    <row r="843" ht="14.2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</row>
    <row r="844" ht="14.2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</row>
    <row r="845" ht="14.2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</row>
    <row r="846" ht="14.2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</row>
    <row r="847" ht="14.2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</row>
    <row r="848" ht="14.2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</row>
    <row r="849" ht="14.2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</row>
    <row r="850" ht="14.2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</row>
    <row r="851" ht="14.2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</row>
    <row r="852" ht="14.2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</row>
    <row r="853" ht="14.2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</row>
    <row r="854" ht="14.2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</row>
    <row r="855" ht="14.2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</row>
    <row r="856" ht="14.2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</row>
    <row r="857" ht="14.2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</row>
    <row r="858" ht="14.2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</row>
    <row r="859" ht="14.2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</row>
    <row r="860" ht="14.2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</row>
    <row r="861" ht="14.2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</row>
    <row r="862" ht="14.2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</row>
    <row r="863" ht="14.2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</row>
    <row r="864" ht="14.2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</row>
    <row r="865" ht="14.2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</row>
    <row r="866" ht="14.2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</row>
    <row r="867" ht="14.2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</row>
    <row r="868" ht="14.2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</row>
    <row r="869" ht="14.2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</row>
    <row r="870" ht="14.2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</row>
    <row r="871" ht="14.2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</row>
    <row r="872" ht="14.2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</row>
    <row r="873" ht="14.2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</row>
    <row r="874" ht="14.2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</row>
    <row r="875" ht="14.2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</row>
    <row r="876" ht="14.2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</row>
    <row r="877" ht="14.2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</row>
    <row r="878" ht="14.2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</row>
    <row r="879" ht="14.2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</row>
    <row r="880" ht="14.2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</row>
    <row r="881" ht="14.2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</row>
    <row r="882" ht="14.2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</row>
    <row r="883" ht="14.2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</row>
    <row r="884" ht="14.2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</row>
    <row r="885" ht="14.2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</row>
    <row r="886" ht="14.2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</row>
    <row r="887" ht="14.2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</row>
    <row r="888" ht="14.2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</row>
    <row r="889" ht="14.2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</row>
    <row r="890" ht="14.2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</row>
    <row r="891" ht="14.2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</row>
    <row r="892" ht="14.2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</row>
    <row r="893" ht="14.2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</row>
    <row r="894" ht="14.2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</row>
    <row r="895" ht="14.2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</row>
    <row r="896" ht="14.2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</row>
    <row r="897" ht="14.2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</row>
    <row r="898" ht="14.2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</row>
    <row r="899" ht="14.2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</row>
    <row r="900" ht="14.2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</row>
    <row r="901" ht="14.2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</row>
    <row r="902" ht="14.2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</row>
    <row r="903" ht="14.2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</row>
    <row r="904" ht="14.2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</row>
    <row r="905" ht="14.2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</row>
    <row r="906" ht="14.2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</row>
    <row r="907" ht="14.2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</row>
    <row r="908" ht="14.2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</row>
    <row r="909" ht="14.2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</row>
    <row r="910" ht="14.2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</row>
    <row r="911" ht="14.2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</row>
    <row r="912" ht="14.2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</row>
    <row r="913" ht="14.2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</row>
    <row r="914" ht="14.2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</row>
    <row r="915" ht="14.2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</row>
    <row r="916" ht="14.2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</row>
    <row r="917" ht="14.2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</row>
    <row r="918" ht="14.2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</row>
    <row r="919" ht="14.2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</row>
    <row r="920" ht="14.2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</row>
    <row r="921" ht="14.2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</row>
    <row r="922" ht="14.2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</row>
    <row r="923" ht="14.2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</row>
    <row r="924" ht="14.2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</row>
    <row r="925" ht="14.2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</row>
    <row r="926" ht="14.2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</row>
    <row r="927" ht="14.2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</row>
    <row r="928" ht="14.2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</row>
    <row r="929" ht="14.2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</row>
    <row r="930" ht="14.2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</row>
    <row r="931" ht="14.2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</row>
    <row r="932" ht="14.2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</row>
    <row r="933" ht="14.2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</row>
    <row r="934" ht="14.2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</row>
    <row r="935" ht="14.2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</row>
    <row r="936" ht="14.2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</row>
    <row r="937" ht="14.2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</row>
    <row r="938" ht="14.2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</row>
    <row r="939" ht="14.2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</row>
    <row r="940" ht="14.2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</row>
    <row r="941" ht="14.2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</row>
    <row r="942" ht="14.2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</row>
    <row r="943" ht="14.2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</row>
    <row r="944" ht="14.2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</row>
    <row r="945" ht="14.2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</row>
    <row r="946" ht="14.2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</row>
    <row r="947" ht="14.2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</row>
    <row r="948" ht="14.2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</row>
    <row r="949" ht="14.2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</row>
    <row r="950" ht="14.2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</row>
    <row r="951" ht="14.2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</row>
    <row r="952" ht="14.2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</row>
    <row r="953" ht="14.2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</row>
    <row r="954" ht="14.2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</row>
    <row r="955" ht="14.2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</row>
    <row r="956" ht="14.2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</row>
    <row r="957" ht="14.2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</row>
    <row r="958" ht="14.2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</row>
    <row r="959" ht="14.2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</row>
    <row r="960" ht="14.2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</row>
    <row r="961" ht="14.2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</row>
    <row r="962" ht="14.2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</row>
    <row r="963" ht="14.2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</row>
    <row r="964" ht="14.2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</row>
    <row r="965" ht="14.2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</row>
    <row r="966" ht="14.2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</row>
    <row r="967" ht="14.2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</row>
    <row r="968" ht="14.2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</row>
    <row r="969" ht="14.2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</row>
    <row r="970" ht="14.2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</row>
    <row r="971" ht="14.2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</row>
    <row r="972" ht="14.2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</row>
    <row r="973" ht="14.2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</row>
    <row r="974" ht="14.2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</row>
    <row r="975" ht="14.2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</row>
    <row r="976" ht="14.2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</row>
    <row r="977" ht="14.2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</row>
    <row r="978" ht="14.2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</row>
    <row r="979" ht="14.2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</row>
    <row r="980" ht="14.2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</row>
    <row r="981" ht="14.2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</row>
    <row r="982" ht="14.2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</row>
    <row r="983" ht="14.2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</row>
    <row r="984" ht="14.2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</row>
    <row r="985" ht="14.2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</row>
    <row r="986" ht="14.2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</row>
    <row r="987" ht="14.2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</row>
    <row r="988" ht="14.2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</row>
    <row r="989" ht="14.2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</row>
    <row r="990" ht="14.2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</row>
    <row r="991" ht="14.2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</row>
    <row r="992" ht="14.2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</row>
    <row r="993" ht="14.2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</row>
    <row r="994" ht="14.2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</row>
    <row r="995" ht="14.2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</row>
    <row r="996" ht="14.2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</row>
    <row r="997" ht="14.2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</row>
    <row r="998" ht="14.2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</row>
    <row r="999" ht="14.2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</row>
    <row r="1000" ht="14.2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</row>
    <row r="1001" ht="14.25" customHeight="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  <c r="AN1001" s="38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29"/>
    <col customWidth="1" min="2" max="2" width="22.57"/>
    <col customWidth="1" min="3" max="3" width="14.0"/>
    <col customWidth="1" min="4" max="5" width="10.57"/>
    <col customWidth="1" min="6" max="6" width="10.86"/>
    <col customWidth="1" min="7" max="7" width="14.29"/>
    <col customWidth="1" min="8" max="8" width="13.0"/>
    <col customWidth="1" min="9" max="25" width="8.71"/>
  </cols>
  <sheetData>
    <row r="1" ht="14.25" customHeight="1">
      <c r="A1" s="3" t="s">
        <v>0</v>
      </c>
      <c r="B1" s="53" t="s">
        <v>595</v>
      </c>
      <c r="C1" s="4" t="s">
        <v>596</v>
      </c>
      <c r="D1" s="4" t="s">
        <v>597</v>
      </c>
      <c r="E1" s="4" t="s">
        <v>598</v>
      </c>
      <c r="F1" s="4" t="s">
        <v>599</v>
      </c>
      <c r="G1" s="4" t="s">
        <v>600</v>
      </c>
      <c r="H1" s="2" t="s">
        <v>601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 ht="14.25" customHeight="1">
      <c r="A2" s="54">
        <v>44928.0</v>
      </c>
      <c r="B2" s="55">
        <f t="shared" ref="B2:B245" si="1">(G3-G2)/G2</f>
        <v>0.001928841678</v>
      </c>
      <c r="C2" s="56">
        <v>18131.7</v>
      </c>
      <c r="D2" s="56">
        <v>18215.15</v>
      </c>
      <c r="E2" s="56">
        <v>18086.5</v>
      </c>
      <c r="F2" s="56">
        <v>18197.45</v>
      </c>
      <c r="G2" s="56">
        <v>18197.45</v>
      </c>
      <c r="H2" s="6">
        <v>256100.0</v>
      </c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ht="14.25" customHeight="1">
      <c r="A3" s="57">
        <v>44929.0</v>
      </c>
      <c r="B3" s="58">
        <f t="shared" si="1"/>
        <v>-0.01039898423</v>
      </c>
      <c r="C3" s="59">
        <v>18163.2</v>
      </c>
      <c r="D3" s="59">
        <v>18251.95</v>
      </c>
      <c r="E3" s="59">
        <v>18149.8</v>
      </c>
      <c r="F3" s="59">
        <v>18232.55</v>
      </c>
      <c r="G3" s="59">
        <v>18232.55</v>
      </c>
      <c r="H3" s="12">
        <v>208700.0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ht="14.25" customHeight="1">
      <c r="A4" s="54">
        <v>44930.0</v>
      </c>
      <c r="B4" s="55">
        <f t="shared" si="1"/>
        <v>-0.002815504117</v>
      </c>
      <c r="C4" s="56">
        <v>18230.65</v>
      </c>
      <c r="D4" s="56">
        <v>18243.0</v>
      </c>
      <c r="E4" s="56">
        <v>18020.6</v>
      </c>
      <c r="F4" s="56">
        <v>18042.95</v>
      </c>
      <c r="G4" s="56">
        <v>18042.95</v>
      </c>
      <c r="H4" s="6">
        <v>235200.0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ht="14.25" customHeight="1">
      <c r="A5" s="57">
        <v>44931.0</v>
      </c>
      <c r="B5" s="58">
        <f t="shared" si="1"/>
        <v>-0.007375438733</v>
      </c>
      <c r="C5" s="59">
        <v>18101.95</v>
      </c>
      <c r="D5" s="59">
        <v>18120.3</v>
      </c>
      <c r="E5" s="59">
        <v>17892.6</v>
      </c>
      <c r="F5" s="59">
        <v>17992.15</v>
      </c>
      <c r="G5" s="59">
        <v>17992.15</v>
      </c>
      <c r="H5" s="12">
        <v>269900.0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ht="14.25" customHeight="1">
      <c r="A6" s="54">
        <v>44932.0</v>
      </c>
      <c r="B6" s="55">
        <f t="shared" si="1"/>
        <v>0.01353625112</v>
      </c>
      <c r="C6" s="56">
        <v>18008.05</v>
      </c>
      <c r="D6" s="56">
        <v>18047.4</v>
      </c>
      <c r="E6" s="56">
        <v>17795.55</v>
      </c>
      <c r="F6" s="56">
        <v>17859.45</v>
      </c>
      <c r="G6" s="56">
        <v>17859.45</v>
      </c>
      <c r="H6" s="6">
        <v>238200.0</v>
      </c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ht="14.25" customHeight="1">
      <c r="A7" s="57">
        <v>44935.0</v>
      </c>
      <c r="B7" s="58">
        <f t="shared" si="1"/>
        <v>-0.01033356905</v>
      </c>
      <c r="C7" s="59">
        <v>17952.55</v>
      </c>
      <c r="D7" s="59">
        <v>18141.4</v>
      </c>
      <c r="E7" s="59">
        <v>17936.15</v>
      </c>
      <c r="F7" s="59">
        <v>18101.2</v>
      </c>
      <c r="G7" s="59">
        <v>18101.2</v>
      </c>
      <c r="H7" s="12">
        <v>257200.0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ht="14.25" customHeight="1">
      <c r="A8" s="54">
        <v>44936.0</v>
      </c>
      <c r="B8" s="55">
        <f t="shared" si="1"/>
        <v>-0.001029912109</v>
      </c>
      <c r="C8" s="56">
        <v>18121.3</v>
      </c>
      <c r="D8" s="56">
        <v>18127.6</v>
      </c>
      <c r="E8" s="56">
        <v>17856.0</v>
      </c>
      <c r="F8" s="56">
        <v>17914.15</v>
      </c>
      <c r="G8" s="56">
        <v>17914.15</v>
      </c>
      <c r="H8" s="6">
        <v>283300.0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ht="14.25" customHeight="1">
      <c r="A9" s="57">
        <v>44937.0</v>
      </c>
      <c r="B9" s="58">
        <f t="shared" si="1"/>
        <v>-0.002095475449</v>
      </c>
      <c r="C9" s="59">
        <v>17924.25</v>
      </c>
      <c r="D9" s="59">
        <v>17976.35</v>
      </c>
      <c r="E9" s="59">
        <v>17824.35</v>
      </c>
      <c r="F9" s="59">
        <v>17895.7</v>
      </c>
      <c r="G9" s="59">
        <v>17895.7</v>
      </c>
      <c r="H9" s="12">
        <v>259900.0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ht="14.25" customHeight="1">
      <c r="A10" s="54">
        <v>44938.0</v>
      </c>
      <c r="B10" s="55">
        <f t="shared" si="1"/>
        <v>0.005510073804</v>
      </c>
      <c r="C10" s="56">
        <v>17920.85</v>
      </c>
      <c r="D10" s="56">
        <v>17945.8</v>
      </c>
      <c r="E10" s="56">
        <v>17761.65</v>
      </c>
      <c r="F10" s="56">
        <v>17858.2</v>
      </c>
      <c r="G10" s="56">
        <v>17858.2</v>
      </c>
      <c r="H10" s="6">
        <v>227800.0</v>
      </c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ht="14.25" customHeight="1">
      <c r="A11" s="57">
        <v>44939.0</v>
      </c>
      <c r="B11" s="58">
        <f t="shared" si="1"/>
        <v>-0.003438846998</v>
      </c>
      <c r="C11" s="59">
        <v>17867.5</v>
      </c>
      <c r="D11" s="59">
        <v>17999.35</v>
      </c>
      <c r="E11" s="59">
        <v>17774.25</v>
      </c>
      <c r="F11" s="59">
        <v>17956.6</v>
      </c>
      <c r="G11" s="59">
        <v>17956.6</v>
      </c>
      <c r="H11" s="12">
        <v>256700.0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ht="14.25" customHeight="1">
      <c r="A12" s="54">
        <v>44942.0</v>
      </c>
      <c r="B12" s="55">
        <f t="shared" si="1"/>
        <v>0.008854502832</v>
      </c>
      <c r="C12" s="56">
        <v>18033.15</v>
      </c>
      <c r="D12" s="56">
        <v>18049.65</v>
      </c>
      <c r="E12" s="56">
        <v>17853.65</v>
      </c>
      <c r="F12" s="56">
        <v>17894.85</v>
      </c>
      <c r="G12" s="56">
        <v>17894.85</v>
      </c>
      <c r="H12" s="6">
        <v>206200.0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ht="14.25" customHeight="1">
      <c r="A13" s="57">
        <v>44943.0</v>
      </c>
      <c r="B13" s="58">
        <f t="shared" si="1"/>
        <v>0.006206621504</v>
      </c>
      <c r="C13" s="59">
        <v>17922.8</v>
      </c>
      <c r="D13" s="59">
        <v>18072.05</v>
      </c>
      <c r="E13" s="59">
        <v>17886.95</v>
      </c>
      <c r="F13" s="59">
        <v>18053.3</v>
      </c>
      <c r="G13" s="59">
        <v>18053.3</v>
      </c>
      <c r="H13" s="12">
        <v>219100.0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ht="14.25" customHeight="1">
      <c r="A14" s="54">
        <v>44944.0</v>
      </c>
      <c r="B14" s="55">
        <f t="shared" si="1"/>
        <v>-0.003165367031</v>
      </c>
      <c r="C14" s="56">
        <v>18074.3</v>
      </c>
      <c r="D14" s="56">
        <v>18183.75</v>
      </c>
      <c r="E14" s="56">
        <v>18032.45</v>
      </c>
      <c r="F14" s="56">
        <v>18165.35</v>
      </c>
      <c r="G14" s="56">
        <v>18165.35</v>
      </c>
      <c r="H14" s="6">
        <v>255800.0</v>
      </c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ht="14.25" customHeight="1">
      <c r="A15" s="57">
        <v>44945.0</v>
      </c>
      <c r="B15" s="58">
        <f t="shared" si="1"/>
        <v>-0.004429018354</v>
      </c>
      <c r="C15" s="59">
        <v>18119.8</v>
      </c>
      <c r="D15" s="59">
        <v>18155.2</v>
      </c>
      <c r="E15" s="59">
        <v>18063.75</v>
      </c>
      <c r="F15" s="59">
        <v>18107.85</v>
      </c>
      <c r="G15" s="59">
        <v>18107.85</v>
      </c>
      <c r="H15" s="12">
        <v>237800.0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ht="14.25" customHeight="1">
      <c r="A16" s="54">
        <v>44946.0</v>
      </c>
      <c r="B16" s="55">
        <f t="shared" si="1"/>
        <v>0.005042254537</v>
      </c>
      <c r="C16" s="56">
        <v>18115.6</v>
      </c>
      <c r="D16" s="56">
        <v>18145.45</v>
      </c>
      <c r="E16" s="56">
        <v>18016.2</v>
      </c>
      <c r="F16" s="56">
        <v>18027.65</v>
      </c>
      <c r="G16" s="56">
        <v>18027.65</v>
      </c>
      <c r="H16" s="6">
        <v>237200.0</v>
      </c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ht="14.25" customHeight="1">
      <c r="A17" s="57">
        <v>44949.0</v>
      </c>
      <c r="B17" s="58">
        <f t="shared" si="1"/>
        <v>-0.00001379801364</v>
      </c>
      <c r="C17" s="59">
        <v>18118.45</v>
      </c>
      <c r="D17" s="59">
        <v>18162.6</v>
      </c>
      <c r="E17" s="59">
        <v>18063.45</v>
      </c>
      <c r="F17" s="59">
        <v>18118.55</v>
      </c>
      <c r="G17" s="59">
        <v>18118.55</v>
      </c>
      <c r="H17" s="12">
        <v>202500.0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 ht="14.25" customHeight="1">
      <c r="A18" s="54">
        <v>44950.0</v>
      </c>
      <c r="B18" s="55">
        <f t="shared" si="1"/>
        <v>-0.01249289392</v>
      </c>
      <c r="C18" s="56">
        <v>18183.95</v>
      </c>
      <c r="D18" s="56">
        <v>18201.25</v>
      </c>
      <c r="E18" s="56">
        <v>18078.65</v>
      </c>
      <c r="F18" s="56">
        <v>18118.3</v>
      </c>
      <c r="G18" s="56">
        <v>18118.3</v>
      </c>
      <c r="H18" s="6">
        <v>216900.0</v>
      </c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ht="14.25" customHeight="1">
      <c r="A19" s="57">
        <v>44951.0</v>
      </c>
      <c r="B19" s="58">
        <f t="shared" si="1"/>
        <v>-0.01607426804</v>
      </c>
      <c r="C19" s="59">
        <v>18093.35</v>
      </c>
      <c r="D19" s="59">
        <v>18100.6</v>
      </c>
      <c r="E19" s="59">
        <v>17846.15</v>
      </c>
      <c r="F19" s="59">
        <v>17891.95</v>
      </c>
      <c r="G19" s="59">
        <v>17891.95</v>
      </c>
      <c r="H19" s="12">
        <v>257200.0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ht="14.25" customHeight="1">
      <c r="A20" s="54">
        <v>44953.0</v>
      </c>
      <c r="B20" s="55">
        <f t="shared" si="1"/>
        <v>0.00253346474</v>
      </c>
      <c r="C20" s="56">
        <v>17877.2</v>
      </c>
      <c r="D20" s="56">
        <v>17884.75</v>
      </c>
      <c r="E20" s="56">
        <v>17493.55</v>
      </c>
      <c r="F20" s="56">
        <v>17604.35</v>
      </c>
      <c r="G20" s="56">
        <v>17604.35</v>
      </c>
      <c r="H20" s="6">
        <v>476300.0</v>
      </c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ht="14.25" customHeight="1">
      <c r="A21" s="57">
        <v>44956.0</v>
      </c>
      <c r="B21" s="58">
        <f t="shared" si="1"/>
        <v>0.0007479198479</v>
      </c>
      <c r="C21" s="59">
        <v>17541.95</v>
      </c>
      <c r="D21" s="59">
        <v>17709.15</v>
      </c>
      <c r="E21" s="59">
        <v>17405.55</v>
      </c>
      <c r="F21" s="59">
        <v>17648.95</v>
      </c>
      <c r="G21" s="59">
        <v>17648.95</v>
      </c>
      <c r="H21" s="12">
        <v>432400.0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ht="14.25" customHeight="1">
      <c r="A22" s="54">
        <v>44957.0</v>
      </c>
      <c r="B22" s="55">
        <f t="shared" si="1"/>
        <v>-0.0025959467</v>
      </c>
      <c r="C22" s="56">
        <v>17731.45</v>
      </c>
      <c r="D22" s="56">
        <v>17735.7</v>
      </c>
      <c r="E22" s="56">
        <v>17537.55</v>
      </c>
      <c r="F22" s="56">
        <v>17662.15</v>
      </c>
      <c r="G22" s="56">
        <v>17662.15</v>
      </c>
      <c r="H22" s="6">
        <v>398300.0</v>
      </c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ht="14.25" customHeight="1">
      <c r="A23" s="57">
        <v>44958.0</v>
      </c>
      <c r="B23" s="58">
        <f t="shared" si="1"/>
        <v>-0.0003349170938</v>
      </c>
      <c r="C23" s="59">
        <v>17811.6</v>
      </c>
      <c r="D23" s="59">
        <v>17972.2</v>
      </c>
      <c r="E23" s="59">
        <v>17353.4</v>
      </c>
      <c r="F23" s="59">
        <v>17616.3</v>
      </c>
      <c r="G23" s="59">
        <v>17616.3</v>
      </c>
      <c r="H23" s="12">
        <v>512900.0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ht="14.25" customHeight="1">
      <c r="A24" s="54">
        <v>44959.0</v>
      </c>
      <c r="B24" s="55">
        <f t="shared" si="1"/>
        <v>0.01383557443</v>
      </c>
      <c r="C24" s="56">
        <v>17517.1</v>
      </c>
      <c r="D24" s="56">
        <v>17653.9</v>
      </c>
      <c r="E24" s="56">
        <v>17445.95</v>
      </c>
      <c r="F24" s="56">
        <v>17610.4</v>
      </c>
      <c r="G24" s="56">
        <v>17610.4</v>
      </c>
      <c r="H24" s="6">
        <v>490100.0</v>
      </c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ht="14.25" customHeight="1">
      <c r="A25" s="57">
        <v>44960.0</v>
      </c>
      <c r="B25" s="58">
        <f t="shared" si="1"/>
        <v>-0.005010067744</v>
      </c>
      <c r="C25" s="59">
        <v>17721.75</v>
      </c>
      <c r="D25" s="59">
        <v>17870.3</v>
      </c>
      <c r="E25" s="59">
        <v>17584.2</v>
      </c>
      <c r="F25" s="59">
        <v>17854.05</v>
      </c>
      <c r="G25" s="59">
        <v>17854.05</v>
      </c>
      <c r="H25" s="12">
        <v>424100.0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ht="14.25" customHeight="1">
      <c r="A26" s="54">
        <v>44963.0</v>
      </c>
      <c r="B26" s="55">
        <f t="shared" si="1"/>
        <v>-0.002426173401</v>
      </c>
      <c r="C26" s="56">
        <v>17818.55</v>
      </c>
      <c r="D26" s="56">
        <v>17823.7</v>
      </c>
      <c r="E26" s="56">
        <v>17698.35</v>
      </c>
      <c r="F26" s="56">
        <v>17764.6</v>
      </c>
      <c r="G26" s="56">
        <v>17764.6</v>
      </c>
      <c r="H26" s="6">
        <v>282500.0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ht="14.25" customHeight="1">
      <c r="A27" s="57">
        <v>44964.0</v>
      </c>
      <c r="B27" s="58">
        <f t="shared" si="1"/>
        <v>0.00847558051</v>
      </c>
      <c r="C27" s="59">
        <v>17790.1</v>
      </c>
      <c r="D27" s="59">
        <v>17811.15</v>
      </c>
      <c r="E27" s="59">
        <v>17652.55</v>
      </c>
      <c r="F27" s="59">
        <v>17721.5</v>
      </c>
      <c r="G27" s="59">
        <v>17721.5</v>
      </c>
      <c r="H27" s="12">
        <v>354400.0</v>
      </c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ht="14.25" customHeight="1">
      <c r="A28" s="54">
        <v>44965.0</v>
      </c>
      <c r="B28" s="55">
        <f t="shared" si="1"/>
        <v>0.001217007895</v>
      </c>
      <c r="C28" s="56">
        <v>17750.3</v>
      </c>
      <c r="D28" s="56">
        <v>17898.7</v>
      </c>
      <c r="E28" s="56">
        <v>17744.15</v>
      </c>
      <c r="F28" s="56">
        <v>17871.7</v>
      </c>
      <c r="G28" s="56">
        <v>17871.7</v>
      </c>
      <c r="H28" s="6">
        <v>291000.0</v>
      </c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ht="14.25" customHeight="1">
      <c r="A29" s="57">
        <v>44966.0</v>
      </c>
      <c r="B29" s="58">
        <f t="shared" si="1"/>
        <v>-0.002065001439</v>
      </c>
      <c r="C29" s="59">
        <v>17885.5</v>
      </c>
      <c r="D29" s="59">
        <v>17916.9</v>
      </c>
      <c r="E29" s="59">
        <v>17779.8</v>
      </c>
      <c r="F29" s="59">
        <v>17893.45</v>
      </c>
      <c r="G29" s="59">
        <v>17893.45</v>
      </c>
      <c r="H29" s="12">
        <v>260900.0</v>
      </c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ht="14.25" customHeight="1">
      <c r="A30" s="54">
        <v>44967.0</v>
      </c>
      <c r="B30" s="55">
        <f t="shared" si="1"/>
        <v>-0.004793772576</v>
      </c>
      <c r="C30" s="56">
        <v>17847.55</v>
      </c>
      <c r="D30" s="56">
        <v>17876.95</v>
      </c>
      <c r="E30" s="56">
        <v>17801.0</v>
      </c>
      <c r="F30" s="56">
        <v>17856.5</v>
      </c>
      <c r="G30" s="56">
        <v>17856.5</v>
      </c>
      <c r="H30" s="6">
        <v>232000.0</v>
      </c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ht="14.25" customHeight="1">
      <c r="A31" s="57">
        <v>44970.0</v>
      </c>
      <c r="B31" s="58">
        <f t="shared" si="1"/>
        <v>0.008944397864</v>
      </c>
      <c r="C31" s="59">
        <v>17859.1</v>
      </c>
      <c r="D31" s="59">
        <v>17880.7</v>
      </c>
      <c r="E31" s="59">
        <v>17719.75</v>
      </c>
      <c r="F31" s="59">
        <v>17770.9</v>
      </c>
      <c r="G31" s="59">
        <v>17770.9</v>
      </c>
      <c r="H31" s="12">
        <v>231300.0</v>
      </c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ht="14.25" customHeight="1">
      <c r="A32" s="54">
        <v>44971.0</v>
      </c>
      <c r="B32" s="55">
        <f t="shared" si="1"/>
        <v>0.00479647069</v>
      </c>
      <c r="C32" s="56">
        <v>17840.35</v>
      </c>
      <c r="D32" s="56">
        <v>17954.55</v>
      </c>
      <c r="E32" s="56">
        <v>17800.05</v>
      </c>
      <c r="F32" s="56">
        <v>17929.85</v>
      </c>
      <c r="G32" s="56">
        <v>17929.85</v>
      </c>
      <c r="H32" s="6">
        <v>244500.0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ht="14.25" customHeight="1">
      <c r="A33" s="57">
        <v>44972.0</v>
      </c>
      <c r="B33" s="58">
        <f t="shared" si="1"/>
        <v>0.001110133577</v>
      </c>
      <c r="C33" s="59">
        <v>17896.6</v>
      </c>
      <c r="D33" s="59">
        <v>18034.1</v>
      </c>
      <c r="E33" s="59">
        <v>17853.8</v>
      </c>
      <c r="F33" s="59">
        <v>18015.85</v>
      </c>
      <c r="G33" s="59">
        <v>18015.85</v>
      </c>
      <c r="H33" s="12">
        <v>229300.0</v>
      </c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ht="14.25" customHeight="1">
      <c r="A34" s="54">
        <v>44973.0</v>
      </c>
      <c r="B34" s="55">
        <f t="shared" si="1"/>
        <v>-0.005081545921</v>
      </c>
      <c r="C34" s="56">
        <v>18094.75</v>
      </c>
      <c r="D34" s="56">
        <v>18134.75</v>
      </c>
      <c r="E34" s="56">
        <v>18000.65</v>
      </c>
      <c r="F34" s="56">
        <v>18035.85</v>
      </c>
      <c r="G34" s="56">
        <v>18035.85</v>
      </c>
      <c r="H34" s="6">
        <v>230200.0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ht="14.25" customHeight="1">
      <c r="A35" s="57">
        <v>44974.0</v>
      </c>
      <c r="B35" s="58">
        <f t="shared" si="1"/>
        <v>-0.005550540007</v>
      </c>
      <c r="C35" s="59">
        <v>17974.85</v>
      </c>
      <c r="D35" s="59">
        <v>18034.25</v>
      </c>
      <c r="E35" s="59">
        <v>17884.6</v>
      </c>
      <c r="F35" s="59">
        <v>17944.2</v>
      </c>
      <c r="G35" s="59">
        <v>17944.2</v>
      </c>
      <c r="H35" s="12">
        <v>208100.0</v>
      </c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ht="14.25" customHeight="1">
      <c r="A36" s="54">
        <v>44977.0</v>
      </c>
      <c r="B36" s="55">
        <f t="shared" si="1"/>
        <v>-0.001003104581</v>
      </c>
      <c r="C36" s="56">
        <v>17965.55</v>
      </c>
      <c r="D36" s="56">
        <v>18004.35</v>
      </c>
      <c r="E36" s="56">
        <v>17818.4</v>
      </c>
      <c r="F36" s="56">
        <v>17844.6</v>
      </c>
      <c r="G36" s="56">
        <v>17844.6</v>
      </c>
      <c r="H36" s="6">
        <v>174600.0</v>
      </c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ht="14.25" customHeight="1">
      <c r="A37" s="57">
        <v>44978.0</v>
      </c>
      <c r="B37" s="58">
        <f t="shared" si="1"/>
        <v>-0.01528045011</v>
      </c>
      <c r="C37" s="59">
        <v>17905.8</v>
      </c>
      <c r="D37" s="59">
        <v>17924.9</v>
      </c>
      <c r="E37" s="59">
        <v>17800.3</v>
      </c>
      <c r="F37" s="59">
        <v>17826.7</v>
      </c>
      <c r="G37" s="59">
        <v>17826.7</v>
      </c>
      <c r="H37" s="12">
        <v>198200.0</v>
      </c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ht="14.25" customHeight="1">
      <c r="A38" s="54">
        <v>44979.0</v>
      </c>
      <c r="B38" s="55">
        <f t="shared" si="1"/>
        <v>-0.002452390582</v>
      </c>
      <c r="C38" s="56">
        <v>17755.35</v>
      </c>
      <c r="D38" s="56">
        <v>17772.5</v>
      </c>
      <c r="E38" s="56">
        <v>17529.45</v>
      </c>
      <c r="F38" s="56">
        <v>17554.3</v>
      </c>
      <c r="G38" s="56">
        <v>17554.3</v>
      </c>
      <c r="H38" s="6">
        <v>204000.0</v>
      </c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ht="14.25" customHeight="1">
      <c r="A39" s="57">
        <v>44980.0</v>
      </c>
      <c r="B39" s="58">
        <f t="shared" si="1"/>
        <v>-0.002595474338</v>
      </c>
      <c r="C39" s="59">
        <v>17574.65</v>
      </c>
      <c r="D39" s="59">
        <v>17620.05</v>
      </c>
      <c r="E39" s="59">
        <v>17455.4</v>
      </c>
      <c r="F39" s="59">
        <v>17511.25</v>
      </c>
      <c r="G39" s="59">
        <v>17511.25</v>
      </c>
      <c r="H39" s="12">
        <v>240800.0</v>
      </c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ht="14.25" customHeight="1">
      <c r="A40" s="54">
        <v>44981.0</v>
      </c>
      <c r="B40" s="55">
        <f t="shared" si="1"/>
        <v>-0.004185322172</v>
      </c>
      <c r="C40" s="56">
        <v>17591.35</v>
      </c>
      <c r="D40" s="56">
        <v>17599.75</v>
      </c>
      <c r="E40" s="56">
        <v>17421.8</v>
      </c>
      <c r="F40" s="56">
        <v>17465.8</v>
      </c>
      <c r="G40" s="56">
        <v>17465.8</v>
      </c>
      <c r="H40" s="6">
        <v>209400.0</v>
      </c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ht="14.25" customHeight="1">
      <c r="A41" s="57">
        <v>44984.0</v>
      </c>
      <c r="B41" s="58">
        <f t="shared" si="1"/>
        <v>-0.005102715507</v>
      </c>
      <c r="C41" s="59">
        <v>17428.6</v>
      </c>
      <c r="D41" s="59">
        <v>17451.6</v>
      </c>
      <c r="E41" s="59">
        <v>17299.0</v>
      </c>
      <c r="F41" s="59">
        <v>17392.7</v>
      </c>
      <c r="G41" s="59">
        <v>17392.7</v>
      </c>
      <c r="H41" s="12">
        <v>246400.0</v>
      </c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ht="14.25" customHeight="1">
      <c r="A42" s="54">
        <v>44985.0</v>
      </c>
      <c r="B42" s="55">
        <f t="shared" si="1"/>
        <v>0.008492280664</v>
      </c>
      <c r="C42" s="56">
        <v>17383.25</v>
      </c>
      <c r="D42" s="56">
        <v>17440.45</v>
      </c>
      <c r="E42" s="56">
        <v>17255.2</v>
      </c>
      <c r="F42" s="56">
        <v>17303.95</v>
      </c>
      <c r="G42" s="56">
        <v>17303.95</v>
      </c>
      <c r="H42" s="6">
        <v>420900.0</v>
      </c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ht="14.25" customHeight="1">
      <c r="A43" s="57">
        <v>44986.0</v>
      </c>
      <c r="B43" s="58">
        <f t="shared" si="1"/>
        <v>-0.007392168885</v>
      </c>
      <c r="C43" s="59">
        <v>17360.1</v>
      </c>
      <c r="D43" s="59">
        <v>17467.75</v>
      </c>
      <c r="E43" s="59">
        <v>17345.25</v>
      </c>
      <c r="F43" s="59">
        <v>17450.9</v>
      </c>
      <c r="G43" s="59">
        <v>17450.9</v>
      </c>
      <c r="H43" s="12">
        <v>272900.0</v>
      </c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ht="14.25" customHeight="1">
      <c r="A44" s="54">
        <v>44987.0</v>
      </c>
      <c r="B44" s="55">
        <f t="shared" si="1"/>
        <v>0.01572864409</v>
      </c>
      <c r="C44" s="56">
        <v>17421.5</v>
      </c>
      <c r="D44" s="56">
        <v>17445.8</v>
      </c>
      <c r="E44" s="56">
        <v>17306.0</v>
      </c>
      <c r="F44" s="56">
        <v>17321.9</v>
      </c>
      <c r="G44" s="56">
        <v>17321.9</v>
      </c>
      <c r="H44" s="6">
        <v>310700.0</v>
      </c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ht="14.25" customHeight="1">
      <c r="A45" s="57">
        <v>44988.0</v>
      </c>
      <c r="B45" s="58">
        <f t="shared" si="1"/>
        <v>0.006655545672</v>
      </c>
      <c r="C45" s="59">
        <v>17451.25</v>
      </c>
      <c r="D45" s="59">
        <v>17644.75</v>
      </c>
      <c r="E45" s="59">
        <v>17427.7</v>
      </c>
      <c r="F45" s="59">
        <v>17594.35</v>
      </c>
      <c r="G45" s="59">
        <v>17594.35</v>
      </c>
      <c r="H45" s="12">
        <v>356200.0</v>
      </c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ht="14.25" customHeight="1">
      <c r="A46" s="54">
        <v>44991.0</v>
      </c>
      <c r="B46" s="55">
        <f t="shared" si="1"/>
        <v>0.002424984967</v>
      </c>
      <c r="C46" s="56">
        <v>17680.35</v>
      </c>
      <c r="D46" s="56">
        <v>17799.95</v>
      </c>
      <c r="E46" s="56">
        <v>17671.95</v>
      </c>
      <c r="F46" s="56">
        <v>17711.45</v>
      </c>
      <c r="G46" s="56">
        <v>17711.45</v>
      </c>
      <c r="H46" s="6">
        <v>362800.0</v>
      </c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ht="14.25" customHeight="1">
      <c r="A47" s="57">
        <v>44993.0</v>
      </c>
      <c r="B47" s="58">
        <f t="shared" si="1"/>
        <v>-0.009282206101</v>
      </c>
      <c r="C47" s="59">
        <v>17665.75</v>
      </c>
      <c r="D47" s="59">
        <v>17766.5</v>
      </c>
      <c r="E47" s="59">
        <v>17602.25</v>
      </c>
      <c r="F47" s="59">
        <v>17754.4</v>
      </c>
      <c r="G47" s="59">
        <v>17754.4</v>
      </c>
      <c r="H47" s="12">
        <v>267000.0</v>
      </c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ht="14.25" customHeight="1">
      <c r="A48" s="54">
        <v>44994.0</v>
      </c>
      <c r="B48" s="55">
        <f t="shared" si="1"/>
        <v>-0.01004570883</v>
      </c>
      <c r="C48" s="56">
        <v>17772.05</v>
      </c>
      <c r="D48" s="56">
        <v>17772.35</v>
      </c>
      <c r="E48" s="56">
        <v>17573.6</v>
      </c>
      <c r="F48" s="56">
        <v>17589.6</v>
      </c>
      <c r="G48" s="56">
        <v>17589.6</v>
      </c>
      <c r="H48" s="6">
        <v>262400.0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ht="14.25" customHeight="1">
      <c r="A49" s="57">
        <v>44995.0</v>
      </c>
      <c r="B49" s="58">
        <f t="shared" si="1"/>
        <v>-0.0148510587</v>
      </c>
      <c r="C49" s="59">
        <v>17443.8</v>
      </c>
      <c r="D49" s="59">
        <v>17451.5</v>
      </c>
      <c r="E49" s="59">
        <v>17324.35</v>
      </c>
      <c r="F49" s="59">
        <v>17412.9</v>
      </c>
      <c r="G49" s="59">
        <v>17412.9</v>
      </c>
      <c r="H49" s="12">
        <v>235900.0</v>
      </c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ht="14.25" customHeight="1">
      <c r="A50" s="54">
        <v>44998.0</v>
      </c>
      <c r="B50" s="55">
        <f t="shared" si="1"/>
        <v>-0.006470680821</v>
      </c>
      <c r="C50" s="56">
        <v>17421.9</v>
      </c>
      <c r="D50" s="56">
        <v>17529.9</v>
      </c>
      <c r="E50" s="56">
        <v>17113.45</v>
      </c>
      <c r="F50" s="56">
        <v>17154.3</v>
      </c>
      <c r="G50" s="56">
        <v>17154.3</v>
      </c>
      <c r="H50" s="6">
        <v>254900.0</v>
      </c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ht="14.25" customHeight="1">
      <c r="A51" s="57">
        <v>44999.0</v>
      </c>
      <c r="B51" s="58">
        <f t="shared" si="1"/>
        <v>-0.00417466101</v>
      </c>
      <c r="C51" s="59">
        <v>17160.55</v>
      </c>
      <c r="D51" s="59">
        <v>17224.65</v>
      </c>
      <c r="E51" s="59">
        <v>16987.1</v>
      </c>
      <c r="F51" s="59">
        <v>17043.3</v>
      </c>
      <c r="G51" s="59">
        <v>17043.3</v>
      </c>
      <c r="H51" s="12">
        <v>290600.0</v>
      </c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ht="14.25" customHeight="1">
      <c r="A52" s="54">
        <v>45000.0</v>
      </c>
      <c r="B52" s="55">
        <f t="shared" si="1"/>
        <v>0.0007924747307</v>
      </c>
      <c r="C52" s="56">
        <v>17166.45</v>
      </c>
      <c r="D52" s="56">
        <v>17211.35</v>
      </c>
      <c r="E52" s="56">
        <v>16938.9</v>
      </c>
      <c r="F52" s="56">
        <v>16972.15</v>
      </c>
      <c r="G52" s="56">
        <v>16972.15</v>
      </c>
      <c r="H52" s="6">
        <v>248200.0</v>
      </c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ht="14.25" customHeight="1">
      <c r="A53" s="57">
        <v>45001.0</v>
      </c>
      <c r="B53" s="58">
        <f t="shared" si="1"/>
        <v>0.006738060475</v>
      </c>
      <c r="C53" s="59">
        <v>16994.65</v>
      </c>
      <c r="D53" s="59">
        <v>17062.45</v>
      </c>
      <c r="E53" s="59">
        <v>16850.15</v>
      </c>
      <c r="F53" s="59">
        <v>16985.6</v>
      </c>
      <c r="G53" s="59">
        <v>16985.6</v>
      </c>
      <c r="H53" s="12">
        <v>349800.0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ht="14.25" customHeight="1">
      <c r="A54" s="54">
        <v>45002.0</v>
      </c>
      <c r="B54" s="55">
        <f t="shared" si="1"/>
        <v>-0.006529220675</v>
      </c>
      <c r="C54" s="56">
        <v>17111.8</v>
      </c>
      <c r="D54" s="56">
        <v>17145.8</v>
      </c>
      <c r="E54" s="56">
        <v>16958.15</v>
      </c>
      <c r="F54" s="56">
        <v>17100.05</v>
      </c>
      <c r="G54" s="56">
        <v>17100.05</v>
      </c>
      <c r="H54" s="6">
        <v>408100.0</v>
      </c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ht="14.25" customHeight="1">
      <c r="A55" s="57">
        <v>45005.0</v>
      </c>
      <c r="B55" s="58">
        <f t="shared" si="1"/>
        <v>0.007010666102</v>
      </c>
      <c r="C55" s="59">
        <v>17066.6</v>
      </c>
      <c r="D55" s="59">
        <v>17066.6</v>
      </c>
      <c r="E55" s="59">
        <v>16828.35</v>
      </c>
      <c r="F55" s="59">
        <v>16988.4</v>
      </c>
      <c r="G55" s="59">
        <v>16988.4</v>
      </c>
      <c r="H55" s="12">
        <v>241800.0</v>
      </c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ht="14.25" customHeight="1">
      <c r="A56" s="54">
        <v>45006.0</v>
      </c>
      <c r="B56" s="55">
        <f t="shared" si="1"/>
        <v>0.002595352915</v>
      </c>
      <c r="C56" s="56">
        <v>17060.4</v>
      </c>
      <c r="D56" s="56">
        <v>17127.7</v>
      </c>
      <c r="E56" s="56">
        <v>17016.0</v>
      </c>
      <c r="F56" s="56">
        <v>17107.5</v>
      </c>
      <c r="G56" s="56">
        <v>17107.5</v>
      </c>
      <c r="H56" s="6">
        <v>246700.0</v>
      </c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ht="14.25" customHeight="1">
      <c r="A57" s="57">
        <v>45007.0</v>
      </c>
      <c r="B57" s="58">
        <f t="shared" si="1"/>
        <v>-0.004372693404</v>
      </c>
      <c r="C57" s="59">
        <v>17177.45</v>
      </c>
      <c r="D57" s="59">
        <v>17207.25</v>
      </c>
      <c r="E57" s="59">
        <v>17107.85</v>
      </c>
      <c r="F57" s="59">
        <v>17151.9</v>
      </c>
      <c r="G57" s="59">
        <v>17151.9</v>
      </c>
      <c r="H57" s="12">
        <v>0.0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ht="14.25" customHeight="1">
      <c r="A58" s="54">
        <v>45008.0</v>
      </c>
      <c r="B58" s="55">
        <f t="shared" si="1"/>
        <v>-0.00772095638</v>
      </c>
      <c r="C58" s="56">
        <v>17097.4</v>
      </c>
      <c r="D58" s="56">
        <v>17205.4</v>
      </c>
      <c r="E58" s="56">
        <v>17045.3</v>
      </c>
      <c r="F58" s="56">
        <v>17076.9</v>
      </c>
      <c r="G58" s="56">
        <v>17076.9</v>
      </c>
      <c r="H58" s="6">
        <v>219200.0</v>
      </c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ht="14.25" customHeight="1">
      <c r="A59" s="57">
        <v>45009.0</v>
      </c>
      <c r="B59" s="58">
        <f t="shared" si="1"/>
        <v>0.002398930661</v>
      </c>
      <c r="C59" s="59">
        <v>17076.2</v>
      </c>
      <c r="D59" s="59">
        <v>17109.45</v>
      </c>
      <c r="E59" s="59">
        <v>16917.35</v>
      </c>
      <c r="F59" s="59">
        <v>16945.05</v>
      </c>
      <c r="G59" s="59">
        <v>16945.05</v>
      </c>
      <c r="H59" s="12">
        <v>228000.0</v>
      </c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ht="14.25" customHeight="1">
      <c r="A60" s="54">
        <v>45012.0</v>
      </c>
      <c r="B60" s="55">
        <f t="shared" si="1"/>
        <v>-0.002001683769</v>
      </c>
      <c r="C60" s="56">
        <v>16984.3</v>
      </c>
      <c r="D60" s="56">
        <v>17091.0</v>
      </c>
      <c r="E60" s="56">
        <v>16918.55</v>
      </c>
      <c r="F60" s="56">
        <v>16985.7</v>
      </c>
      <c r="G60" s="56">
        <v>16985.7</v>
      </c>
      <c r="H60" s="6">
        <v>218400.0</v>
      </c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ht="14.25" customHeight="1">
      <c r="A61" s="57">
        <v>45013.0</v>
      </c>
      <c r="B61" s="58">
        <f t="shared" si="1"/>
        <v>0.007609856239</v>
      </c>
      <c r="C61" s="59">
        <v>17031.75</v>
      </c>
      <c r="D61" s="59">
        <v>17061.75</v>
      </c>
      <c r="E61" s="59">
        <v>16913.75</v>
      </c>
      <c r="F61" s="59">
        <v>16951.7</v>
      </c>
      <c r="G61" s="59">
        <v>16951.7</v>
      </c>
      <c r="H61" s="12">
        <v>238800.0</v>
      </c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ht="14.25" customHeight="1">
      <c r="A62" s="54">
        <v>45014.0</v>
      </c>
      <c r="B62" s="55">
        <f t="shared" si="1"/>
        <v>0.01633715246</v>
      </c>
      <c r="C62" s="56">
        <v>16977.3</v>
      </c>
      <c r="D62" s="56">
        <v>17126.15</v>
      </c>
      <c r="E62" s="56">
        <v>16940.6</v>
      </c>
      <c r="F62" s="56">
        <v>17080.7</v>
      </c>
      <c r="G62" s="56">
        <v>17080.7</v>
      </c>
      <c r="H62" s="6">
        <v>345900.0</v>
      </c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ht="14.25" customHeight="1">
      <c r="A63" s="57">
        <v>45016.0</v>
      </c>
      <c r="B63" s="58">
        <f t="shared" si="1"/>
        <v>0.00220625297</v>
      </c>
      <c r="C63" s="59">
        <v>17210.35</v>
      </c>
      <c r="D63" s="59">
        <v>17381.6</v>
      </c>
      <c r="E63" s="59">
        <v>17204.65</v>
      </c>
      <c r="F63" s="59">
        <v>17359.75</v>
      </c>
      <c r="G63" s="59">
        <v>17359.75</v>
      </c>
      <c r="H63" s="12">
        <v>263900.0</v>
      </c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ht="14.25" customHeight="1">
      <c r="A64" s="54">
        <v>45019.0</v>
      </c>
      <c r="B64" s="55">
        <f t="shared" si="1"/>
        <v>0.009138955228</v>
      </c>
      <c r="C64" s="56">
        <v>17427.95</v>
      </c>
      <c r="D64" s="56">
        <v>17428.05</v>
      </c>
      <c r="E64" s="56">
        <v>17312.75</v>
      </c>
      <c r="F64" s="56">
        <v>17398.05</v>
      </c>
      <c r="G64" s="56">
        <v>17398.05</v>
      </c>
      <c r="H64" s="6">
        <v>230200.0</v>
      </c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ht="14.25" customHeight="1">
      <c r="A65" s="57">
        <v>45021.0</v>
      </c>
      <c r="B65" s="58">
        <f t="shared" si="1"/>
        <v>0.002397897141</v>
      </c>
      <c r="C65" s="59">
        <v>17422.3</v>
      </c>
      <c r="D65" s="59">
        <v>17570.55</v>
      </c>
      <c r="E65" s="59">
        <v>17402.7</v>
      </c>
      <c r="F65" s="59">
        <v>17557.05</v>
      </c>
      <c r="G65" s="59">
        <v>17557.05</v>
      </c>
      <c r="H65" s="12">
        <v>248300.0</v>
      </c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ht="14.25" customHeight="1">
      <c r="A66" s="54">
        <v>45022.0</v>
      </c>
      <c r="B66" s="55">
        <f t="shared" si="1"/>
        <v>0.001414841058</v>
      </c>
      <c r="C66" s="56">
        <v>17533.85</v>
      </c>
      <c r="D66" s="56">
        <v>17638.7</v>
      </c>
      <c r="E66" s="56">
        <v>17502.85</v>
      </c>
      <c r="F66" s="56">
        <v>17599.15</v>
      </c>
      <c r="G66" s="56">
        <v>17599.15</v>
      </c>
      <c r="H66" s="6">
        <v>242700.0</v>
      </c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ht="14.25" customHeight="1">
      <c r="A67" s="57">
        <v>45026.0</v>
      </c>
      <c r="B67" s="58">
        <f t="shared" si="1"/>
        <v>0.005574768569</v>
      </c>
      <c r="C67" s="59">
        <v>17634.9</v>
      </c>
      <c r="D67" s="59">
        <v>17694.1</v>
      </c>
      <c r="E67" s="59">
        <v>17597.95</v>
      </c>
      <c r="F67" s="59">
        <v>17624.05</v>
      </c>
      <c r="G67" s="59">
        <v>17624.05</v>
      </c>
      <c r="H67" s="12">
        <v>254800.0</v>
      </c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ht="14.25" customHeight="1">
      <c r="A68" s="54">
        <v>45027.0</v>
      </c>
      <c r="B68" s="55">
        <f t="shared" si="1"/>
        <v>0.005083990227</v>
      </c>
      <c r="C68" s="56">
        <v>17704.8</v>
      </c>
      <c r="D68" s="56">
        <v>17748.75</v>
      </c>
      <c r="E68" s="56">
        <v>17655.15</v>
      </c>
      <c r="F68" s="56">
        <v>17722.3</v>
      </c>
      <c r="G68" s="56">
        <v>17722.3</v>
      </c>
      <c r="H68" s="6">
        <v>304300.0</v>
      </c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 ht="14.25" customHeight="1">
      <c r="A69" s="57">
        <v>45028.0</v>
      </c>
      <c r="B69" s="58">
        <f t="shared" si="1"/>
        <v>0.0008757943904</v>
      </c>
      <c r="C69" s="59">
        <v>17759.55</v>
      </c>
      <c r="D69" s="59">
        <v>17825.75</v>
      </c>
      <c r="E69" s="59">
        <v>17717.25</v>
      </c>
      <c r="F69" s="59">
        <v>17812.4</v>
      </c>
      <c r="G69" s="59">
        <v>17812.4</v>
      </c>
      <c r="H69" s="12">
        <v>232800.0</v>
      </c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ht="14.25" customHeight="1">
      <c r="A70" s="54">
        <v>45029.0</v>
      </c>
      <c r="B70" s="55">
        <f t="shared" si="1"/>
        <v>-0.00679549024</v>
      </c>
      <c r="C70" s="56">
        <v>17807.3</v>
      </c>
      <c r="D70" s="56">
        <v>17842.15</v>
      </c>
      <c r="E70" s="56">
        <v>17729.65</v>
      </c>
      <c r="F70" s="56">
        <v>17828.0</v>
      </c>
      <c r="G70" s="56">
        <v>17828.0</v>
      </c>
      <c r="H70" s="6">
        <v>285800.0</v>
      </c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ht="14.25" customHeight="1">
      <c r="A71" s="57">
        <v>45033.0</v>
      </c>
      <c r="B71" s="58">
        <f t="shared" si="1"/>
        <v>-0.002637397391</v>
      </c>
      <c r="C71" s="59">
        <v>17863.0</v>
      </c>
      <c r="D71" s="59">
        <v>17863.0</v>
      </c>
      <c r="E71" s="59">
        <v>17574.05</v>
      </c>
      <c r="F71" s="59">
        <v>17706.85</v>
      </c>
      <c r="G71" s="59">
        <v>17706.85</v>
      </c>
      <c r="H71" s="12">
        <v>357400.0</v>
      </c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ht="14.25" customHeight="1">
      <c r="A72" s="54">
        <v>45034.0</v>
      </c>
      <c r="B72" s="55">
        <f t="shared" si="1"/>
        <v>-0.002344260949</v>
      </c>
      <c r="C72" s="56">
        <v>17766.6</v>
      </c>
      <c r="D72" s="56">
        <v>17766.6</v>
      </c>
      <c r="E72" s="56">
        <v>17610.2</v>
      </c>
      <c r="F72" s="56">
        <v>17660.15</v>
      </c>
      <c r="G72" s="56">
        <v>17660.15</v>
      </c>
      <c r="H72" s="6">
        <v>258900.0</v>
      </c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ht="14.25" customHeight="1">
      <c r="A73" s="57">
        <v>45035.0</v>
      </c>
      <c r="B73" s="58">
        <f t="shared" si="1"/>
        <v>0.0003235189784</v>
      </c>
      <c r="C73" s="59">
        <v>17653.35</v>
      </c>
      <c r="D73" s="59">
        <v>17666.15</v>
      </c>
      <c r="E73" s="59">
        <v>17579.85</v>
      </c>
      <c r="F73" s="59">
        <v>17618.75</v>
      </c>
      <c r="G73" s="59">
        <v>17618.75</v>
      </c>
      <c r="H73" s="12">
        <v>281500.0</v>
      </c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ht="14.25" customHeight="1">
      <c r="A74" s="54">
        <v>45036.0</v>
      </c>
      <c r="B74" s="55">
        <f t="shared" si="1"/>
        <v>-0.0000226957437</v>
      </c>
      <c r="C74" s="56">
        <v>17638.6</v>
      </c>
      <c r="D74" s="56">
        <v>17684.45</v>
      </c>
      <c r="E74" s="56">
        <v>17584.35</v>
      </c>
      <c r="F74" s="56">
        <v>17624.45</v>
      </c>
      <c r="G74" s="56">
        <v>17624.45</v>
      </c>
      <c r="H74" s="6">
        <v>215100.0</v>
      </c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ht="14.25" customHeight="1">
      <c r="A75" s="57">
        <v>45037.0</v>
      </c>
      <c r="B75" s="58">
        <f t="shared" si="1"/>
        <v>0.006771996221</v>
      </c>
      <c r="C75" s="59">
        <v>17639.75</v>
      </c>
      <c r="D75" s="59">
        <v>17663.2</v>
      </c>
      <c r="E75" s="59">
        <v>17553.95</v>
      </c>
      <c r="F75" s="59">
        <v>17624.05</v>
      </c>
      <c r="G75" s="59">
        <v>17624.05</v>
      </c>
      <c r="H75" s="12">
        <v>230200.0</v>
      </c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ht="14.25" customHeight="1">
      <c r="A76" s="54">
        <v>45040.0</v>
      </c>
      <c r="B76" s="55">
        <f t="shared" si="1"/>
        <v>0.001456879741</v>
      </c>
      <c r="C76" s="56">
        <v>17707.55</v>
      </c>
      <c r="D76" s="56">
        <v>17754.5</v>
      </c>
      <c r="E76" s="56">
        <v>17612.5</v>
      </c>
      <c r="F76" s="56">
        <v>17743.4</v>
      </c>
      <c r="G76" s="56">
        <v>17743.4</v>
      </c>
      <c r="H76" s="6">
        <v>255700.0</v>
      </c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 ht="14.25" customHeight="1">
      <c r="A77" s="57">
        <v>45041.0</v>
      </c>
      <c r="B77" s="58">
        <f t="shared" si="1"/>
        <v>0.002495884745</v>
      </c>
      <c r="C77" s="59">
        <v>17761.55</v>
      </c>
      <c r="D77" s="59">
        <v>17807.45</v>
      </c>
      <c r="E77" s="59">
        <v>17716.85</v>
      </c>
      <c r="F77" s="59">
        <v>17769.25</v>
      </c>
      <c r="G77" s="59">
        <v>17769.25</v>
      </c>
      <c r="H77" s="12">
        <v>297400.0</v>
      </c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ht="14.25" customHeight="1">
      <c r="A78" s="54">
        <v>45042.0</v>
      </c>
      <c r="B78" s="55">
        <f t="shared" si="1"/>
        <v>0.0056950869</v>
      </c>
      <c r="C78" s="56">
        <v>17767.3</v>
      </c>
      <c r="D78" s="56">
        <v>17827.75</v>
      </c>
      <c r="E78" s="56">
        <v>17711.2</v>
      </c>
      <c r="F78" s="56">
        <v>17813.6</v>
      </c>
      <c r="G78" s="56">
        <v>17813.6</v>
      </c>
      <c r="H78" s="6">
        <v>233000.0</v>
      </c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ht="14.25" customHeight="1">
      <c r="A79" s="57">
        <v>45043.0</v>
      </c>
      <c r="B79" s="58">
        <f t="shared" si="1"/>
        <v>0.008370057577</v>
      </c>
      <c r="C79" s="59">
        <v>17813.1</v>
      </c>
      <c r="D79" s="59">
        <v>17931.6</v>
      </c>
      <c r="E79" s="59">
        <v>17797.9</v>
      </c>
      <c r="F79" s="59">
        <v>17915.05</v>
      </c>
      <c r="G79" s="59">
        <v>17915.05</v>
      </c>
      <c r="H79" s="12">
        <v>241400.0</v>
      </c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ht="14.25" customHeight="1">
      <c r="A80" s="54">
        <v>45044.0</v>
      </c>
      <c r="B80" s="55">
        <f t="shared" si="1"/>
        <v>0.004575145309</v>
      </c>
      <c r="C80" s="56">
        <v>17950.4</v>
      </c>
      <c r="D80" s="56">
        <v>18089.15</v>
      </c>
      <c r="E80" s="56">
        <v>17885.3</v>
      </c>
      <c r="F80" s="56">
        <v>18065.0</v>
      </c>
      <c r="G80" s="56">
        <v>18065.0</v>
      </c>
      <c r="H80" s="6">
        <v>290300.0</v>
      </c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ht="14.25" customHeight="1">
      <c r="A81" s="57">
        <v>45048.0</v>
      </c>
      <c r="B81" s="58">
        <f t="shared" si="1"/>
        <v>-0.003184985384</v>
      </c>
      <c r="C81" s="59">
        <v>18124.8</v>
      </c>
      <c r="D81" s="59">
        <v>18180.25</v>
      </c>
      <c r="E81" s="59">
        <v>18101.75</v>
      </c>
      <c r="F81" s="59">
        <v>18147.65</v>
      </c>
      <c r="G81" s="59">
        <v>18147.65</v>
      </c>
      <c r="H81" s="12">
        <v>265200.0</v>
      </c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ht="14.25" customHeight="1">
      <c r="A82" s="54">
        <v>45049.0</v>
      </c>
      <c r="B82" s="55">
        <f t="shared" si="1"/>
        <v>0.009173652628</v>
      </c>
      <c r="C82" s="56">
        <v>18113.8</v>
      </c>
      <c r="D82" s="56">
        <v>18116.35</v>
      </c>
      <c r="E82" s="56">
        <v>18042.4</v>
      </c>
      <c r="F82" s="56">
        <v>18089.85</v>
      </c>
      <c r="G82" s="56">
        <v>18089.85</v>
      </c>
      <c r="H82" s="6">
        <v>226200.0</v>
      </c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ht="14.25" customHeight="1">
      <c r="A83" s="57">
        <v>45050.0</v>
      </c>
      <c r="B83" s="58">
        <f t="shared" si="1"/>
        <v>-0.01023236451</v>
      </c>
      <c r="C83" s="59">
        <v>18081.0</v>
      </c>
      <c r="D83" s="59">
        <v>18267.45</v>
      </c>
      <c r="E83" s="59">
        <v>18066.7</v>
      </c>
      <c r="F83" s="59">
        <v>18255.8</v>
      </c>
      <c r="G83" s="59">
        <v>18255.8</v>
      </c>
      <c r="H83" s="12">
        <v>226600.0</v>
      </c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ht="14.25" customHeight="1">
      <c r="A84" s="54">
        <v>45051.0</v>
      </c>
      <c r="B84" s="55">
        <f t="shared" si="1"/>
        <v>0.0108141015</v>
      </c>
      <c r="C84" s="56">
        <v>18117.3</v>
      </c>
      <c r="D84" s="56">
        <v>18216.95</v>
      </c>
      <c r="E84" s="56">
        <v>18055.45</v>
      </c>
      <c r="F84" s="56">
        <v>18069.0</v>
      </c>
      <c r="G84" s="56">
        <v>18069.0</v>
      </c>
      <c r="H84" s="6">
        <v>239700.0</v>
      </c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ht="14.25" customHeight="1">
      <c r="A85" s="57">
        <v>45054.0</v>
      </c>
      <c r="B85" s="58">
        <f t="shared" si="1"/>
        <v>0.00008486454524</v>
      </c>
      <c r="C85" s="59">
        <v>18120.6</v>
      </c>
      <c r="D85" s="59">
        <v>18286.95</v>
      </c>
      <c r="E85" s="59">
        <v>18100.3</v>
      </c>
      <c r="F85" s="59">
        <v>18264.4</v>
      </c>
      <c r="G85" s="59">
        <v>18264.4</v>
      </c>
      <c r="H85" s="12">
        <v>228400.0</v>
      </c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ht="14.25" customHeight="1">
      <c r="A86" s="54">
        <v>45055.0</v>
      </c>
      <c r="B86" s="55">
        <f t="shared" si="1"/>
        <v>0.002690799</v>
      </c>
      <c r="C86" s="56">
        <v>18303.4</v>
      </c>
      <c r="D86" s="56">
        <v>18344.2</v>
      </c>
      <c r="E86" s="56">
        <v>18229.65</v>
      </c>
      <c r="F86" s="56">
        <v>18265.95</v>
      </c>
      <c r="G86" s="56">
        <v>18265.95</v>
      </c>
      <c r="H86" s="6">
        <v>245400.0</v>
      </c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ht="14.25" customHeight="1">
      <c r="A87" s="57">
        <v>45056.0</v>
      </c>
      <c r="B87" s="58">
        <f t="shared" si="1"/>
        <v>-0.0009882555924</v>
      </c>
      <c r="C87" s="59">
        <v>18313.6</v>
      </c>
      <c r="D87" s="59">
        <v>18326.75</v>
      </c>
      <c r="E87" s="59">
        <v>18211.95</v>
      </c>
      <c r="F87" s="59">
        <v>18315.1</v>
      </c>
      <c r="G87" s="59">
        <v>18315.1</v>
      </c>
      <c r="H87" s="12">
        <v>220500.0</v>
      </c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ht="14.25" customHeight="1">
      <c r="A88" s="54">
        <v>45057.0</v>
      </c>
      <c r="B88" s="55">
        <f t="shared" si="1"/>
        <v>0.0009728370771</v>
      </c>
      <c r="C88" s="56">
        <v>18357.8</v>
      </c>
      <c r="D88" s="56">
        <v>18389.7</v>
      </c>
      <c r="E88" s="56">
        <v>18270.4</v>
      </c>
      <c r="F88" s="56">
        <v>18297.0</v>
      </c>
      <c r="G88" s="56">
        <v>18297.0</v>
      </c>
      <c r="H88" s="6">
        <v>248900.0</v>
      </c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ht="14.25" customHeight="1">
      <c r="A89" s="57">
        <v>45058.0</v>
      </c>
      <c r="B89" s="58">
        <f t="shared" si="1"/>
        <v>0.004589184703</v>
      </c>
      <c r="C89" s="59">
        <v>18273.75</v>
      </c>
      <c r="D89" s="59">
        <v>18342.75</v>
      </c>
      <c r="E89" s="59">
        <v>18194.55</v>
      </c>
      <c r="F89" s="59">
        <v>18314.8</v>
      </c>
      <c r="G89" s="59">
        <v>18314.8</v>
      </c>
      <c r="H89" s="12">
        <v>241700.0</v>
      </c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ht="14.25" customHeight="1">
      <c r="A90" s="54">
        <v>45061.0</v>
      </c>
      <c r="B90" s="55">
        <f t="shared" si="1"/>
        <v>-0.006106359908</v>
      </c>
      <c r="C90" s="56">
        <v>18339.3</v>
      </c>
      <c r="D90" s="56">
        <v>18458.9</v>
      </c>
      <c r="E90" s="56">
        <v>18287.9</v>
      </c>
      <c r="F90" s="56">
        <v>18398.85</v>
      </c>
      <c r="G90" s="56">
        <v>18398.85</v>
      </c>
      <c r="H90" s="6">
        <v>216100.0</v>
      </c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ht="14.25" customHeight="1">
      <c r="A91" s="57">
        <v>45062.0</v>
      </c>
      <c r="B91" s="58">
        <f t="shared" si="1"/>
        <v>-0.005728269488</v>
      </c>
      <c r="C91" s="59">
        <v>18432.35</v>
      </c>
      <c r="D91" s="59">
        <v>18432.35</v>
      </c>
      <c r="E91" s="59">
        <v>18264.35</v>
      </c>
      <c r="F91" s="59">
        <v>18286.5</v>
      </c>
      <c r="G91" s="59">
        <v>18286.5</v>
      </c>
      <c r="H91" s="12">
        <v>219500.0</v>
      </c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ht="14.25" customHeight="1">
      <c r="A92" s="54">
        <v>45063.0</v>
      </c>
      <c r="B92" s="55">
        <f t="shared" si="1"/>
        <v>-0.002849010684</v>
      </c>
      <c r="C92" s="56">
        <v>18300.45</v>
      </c>
      <c r="D92" s="56">
        <v>18309.0</v>
      </c>
      <c r="E92" s="56">
        <v>18115.35</v>
      </c>
      <c r="F92" s="56">
        <v>18181.75</v>
      </c>
      <c r="G92" s="56">
        <v>18181.75</v>
      </c>
      <c r="H92" s="6">
        <v>229900.0</v>
      </c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ht="14.25" customHeight="1">
      <c r="A93" s="57">
        <v>45064.0</v>
      </c>
      <c r="B93" s="58">
        <f t="shared" si="1"/>
        <v>0.004051307367</v>
      </c>
      <c r="C93" s="59">
        <v>18287.5</v>
      </c>
      <c r="D93" s="59">
        <v>18297.2</v>
      </c>
      <c r="E93" s="59">
        <v>18104.85</v>
      </c>
      <c r="F93" s="59">
        <v>18129.95</v>
      </c>
      <c r="G93" s="59">
        <v>18129.95</v>
      </c>
      <c r="H93" s="12">
        <v>272100.0</v>
      </c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ht="14.25" customHeight="1">
      <c r="A94" s="54">
        <v>45065.0</v>
      </c>
      <c r="B94" s="55">
        <f t="shared" si="1"/>
        <v>0.006097761957</v>
      </c>
      <c r="C94" s="56">
        <v>18186.15</v>
      </c>
      <c r="D94" s="56">
        <v>18218.1</v>
      </c>
      <c r="E94" s="56">
        <v>18060.4</v>
      </c>
      <c r="F94" s="56">
        <v>18203.4</v>
      </c>
      <c r="G94" s="56">
        <v>18203.4</v>
      </c>
      <c r="H94" s="6">
        <v>260900.0</v>
      </c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ht="14.25" customHeight="1">
      <c r="A95" s="57">
        <v>45068.0</v>
      </c>
      <c r="B95" s="58">
        <f t="shared" si="1"/>
        <v>0.001834621937</v>
      </c>
      <c r="C95" s="59">
        <v>18201.1</v>
      </c>
      <c r="D95" s="59">
        <v>18335.25</v>
      </c>
      <c r="E95" s="59">
        <v>18178.85</v>
      </c>
      <c r="F95" s="59">
        <v>18314.4</v>
      </c>
      <c r="G95" s="59">
        <v>18314.4</v>
      </c>
      <c r="H95" s="12">
        <v>262600.0</v>
      </c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ht="14.25" customHeight="1">
      <c r="A96" s="54">
        <v>45069.0</v>
      </c>
      <c r="B96" s="55">
        <f t="shared" si="1"/>
        <v>-0.003411816002</v>
      </c>
      <c r="C96" s="56">
        <v>18362.9</v>
      </c>
      <c r="D96" s="56">
        <v>18419.75</v>
      </c>
      <c r="E96" s="56">
        <v>18324.2</v>
      </c>
      <c r="F96" s="56">
        <v>18348.0</v>
      </c>
      <c r="G96" s="56">
        <v>18348.0</v>
      </c>
      <c r="H96" s="6">
        <v>270400.0</v>
      </c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ht="14.25" customHeight="1">
      <c r="A97" s="57">
        <v>45070.0</v>
      </c>
      <c r="B97" s="58">
        <f t="shared" si="1"/>
        <v>0.001955111728</v>
      </c>
      <c r="C97" s="59">
        <v>18294.8</v>
      </c>
      <c r="D97" s="59">
        <v>18392.6</v>
      </c>
      <c r="E97" s="59">
        <v>18262.95</v>
      </c>
      <c r="F97" s="59">
        <v>18285.4</v>
      </c>
      <c r="G97" s="59">
        <v>18285.4</v>
      </c>
      <c r="H97" s="12">
        <v>232600.0</v>
      </c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ht="14.25" customHeight="1">
      <c r="A98" s="54">
        <v>45071.0</v>
      </c>
      <c r="B98" s="55">
        <f t="shared" si="1"/>
        <v>0.009726463677</v>
      </c>
      <c r="C98" s="56">
        <v>18268.9</v>
      </c>
      <c r="D98" s="56">
        <v>18338.1</v>
      </c>
      <c r="E98" s="56">
        <v>18202.4</v>
      </c>
      <c r="F98" s="56">
        <v>18321.15</v>
      </c>
      <c r="G98" s="56">
        <v>18321.15</v>
      </c>
      <c r="H98" s="6">
        <v>235900.0</v>
      </c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ht="14.25" customHeight="1">
      <c r="A99" s="57">
        <v>45072.0</v>
      </c>
      <c r="B99" s="58">
        <f t="shared" si="1"/>
        <v>0.005367756164</v>
      </c>
      <c r="C99" s="59">
        <v>18368.35</v>
      </c>
      <c r="D99" s="59">
        <v>18508.55</v>
      </c>
      <c r="E99" s="59">
        <v>18333.15</v>
      </c>
      <c r="F99" s="59">
        <v>18499.35</v>
      </c>
      <c r="G99" s="59">
        <v>18499.35</v>
      </c>
      <c r="H99" s="12">
        <v>198700.0</v>
      </c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ht="14.25" customHeight="1">
      <c r="A100" s="54">
        <v>45075.0</v>
      </c>
      <c r="B100" s="55">
        <f t="shared" si="1"/>
        <v>0.001892610485</v>
      </c>
      <c r="C100" s="56">
        <v>18619.15</v>
      </c>
      <c r="D100" s="56">
        <v>18641.2</v>
      </c>
      <c r="E100" s="56">
        <v>18581.25</v>
      </c>
      <c r="F100" s="56">
        <v>18598.65</v>
      </c>
      <c r="G100" s="56">
        <v>18598.65</v>
      </c>
      <c r="H100" s="6">
        <v>265300.0</v>
      </c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 ht="14.25" customHeight="1">
      <c r="A101" s="57">
        <v>45076.0</v>
      </c>
      <c r="B101" s="58">
        <f t="shared" si="1"/>
        <v>-0.005337061316</v>
      </c>
      <c r="C101" s="59">
        <v>18606.65</v>
      </c>
      <c r="D101" s="59">
        <v>18662.45</v>
      </c>
      <c r="E101" s="59">
        <v>18575.5</v>
      </c>
      <c r="F101" s="59">
        <v>18633.85</v>
      </c>
      <c r="G101" s="59">
        <v>18633.85</v>
      </c>
      <c r="H101" s="12">
        <v>234400.0</v>
      </c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ht="14.25" customHeight="1">
      <c r="A102" s="54">
        <v>45077.0</v>
      </c>
      <c r="B102" s="55">
        <f t="shared" si="1"/>
        <v>-0.002516941471</v>
      </c>
      <c r="C102" s="56">
        <v>18594.2</v>
      </c>
      <c r="D102" s="56">
        <v>18603.9</v>
      </c>
      <c r="E102" s="56">
        <v>18483.85</v>
      </c>
      <c r="F102" s="56">
        <v>18534.4</v>
      </c>
      <c r="G102" s="56">
        <v>18534.4</v>
      </c>
      <c r="H102" s="6">
        <v>696500.0</v>
      </c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ht="14.25" customHeight="1">
      <c r="A103" s="57">
        <v>45078.0</v>
      </c>
      <c r="B103" s="58">
        <f t="shared" si="1"/>
        <v>0.002507065489</v>
      </c>
      <c r="C103" s="59">
        <v>18579.4</v>
      </c>
      <c r="D103" s="59">
        <v>18580.3</v>
      </c>
      <c r="E103" s="59">
        <v>18464.55</v>
      </c>
      <c r="F103" s="59">
        <v>18487.75</v>
      </c>
      <c r="G103" s="59">
        <v>18487.75</v>
      </c>
      <c r="H103" s="12">
        <v>265600.0</v>
      </c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ht="14.25" customHeight="1">
      <c r="A104" s="54">
        <v>45079.0</v>
      </c>
      <c r="B104" s="55">
        <f t="shared" si="1"/>
        <v>0.003223787505</v>
      </c>
      <c r="C104" s="56">
        <v>18550.85</v>
      </c>
      <c r="D104" s="56">
        <v>18573.7</v>
      </c>
      <c r="E104" s="56">
        <v>18478.4</v>
      </c>
      <c r="F104" s="56">
        <v>18534.1</v>
      </c>
      <c r="G104" s="56">
        <v>18534.1</v>
      </c>
      <c r="H104" s="6">
        <v>270900.0</v>
      </c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ht="14.25" customHeight="1">
      <c r="A105" s="57">
        <v>45082.0</v>
      </c>
      <c r="B105" s="58">
        <f t="shared" si="1"/>
        <v>0.0002769733003</v>
      </c>
      <c r="C105" s="59">
        <v>18612.0</v>
      </c>
      <c r="D105" s="59">
        <v>18640.15</v>
      </c>
      <c r="E105" s="59">
        <v>18582.8</v>
      </c>
      <c r="F105" s="59">
        <v>18593.85</v>
      </c>
      <c r="G105" s="59">
        <v>18593.85</v>
      </c>
      <c r="H105" s="12">
        <v>256100.0</v>
      </c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ht="14.25" customHeight="1">
      <c r="A106" s="54">
        <v>45083.0</v>
      </c>
      <c r="B106" s="55">
        <f t="shared" si="1"/>
        <v>0.006849830636</v>
      </c>
      <c r="C106" s="56">
        <v>18600.8</v>
      </c>
      <c r="D106" s="56">
        <v>18622.75</v>
      </c>
      <c r="E106" s="56">
        <v>18531.6</v>
      </c>
      <c r="F106" s="56">
        <v>18599.0</v>
      </c>
      <c r="G106" s="56">
        <v>18599.0</v>
      </c>
      <c r="H106" s="6">
        <v>220800.0</v>
      </c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ht="14.25" customHeight="1">
      <c r="A107" s="57">
        <v>45084.0</v>
      </c>
      <c r="B107" s="58">
        <f t="shared" si="1"/>
        <v>-0.004904840226</v>
      </c>
      <c r="C107" s="59">
        <v>18665.6</v>
      </c>
      <c r="D107" s="59">
        <v>18738.95</v>
      </c>
      <c r="E107" s="59">
        <v>18636.0</v>
      </c>
      <c r="F107" s="59">
        <v>18726.4</v>
      </c>
      <c r="G107" s="59">
        <v>18726.4</v>
      </c>
      <c r="H107" s="12">
        <v>260100.0</v>
      </c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 ht="14.25" customHeight="1">
      <c r="A108" s="54">
        <v>45085.0</v>
      </c>
      <c r="B108" s="55">
        <f t="shared" si="1"/>
        <v>-0.003818176452</v>
      </c>
      <c r="C108" s="56">
        <v>18725.35</v>
      </c>
      <c r="D108" s="56">
        <v>18777.9</v>
      </c>
      <c r="E108" s="56">
        <v>18615.6</v>
      </c>
      <c r="F108" s="56">
        <v>18634.55</v>
      </c>
      <c r="G108" s="56">
        <v>18634.55</v>
      </c>
      <c r="H108" s="6">
        <v>286500.0</v>
      </c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ht="14.25" customHeight="1">
      <c r="A109" s="57">
        <v>45086.0</v>
      </c>
      <c r="B109" s="58">
        <f t="shared" si="1"/>
        <v>0.002052425741</v>
      </c>
      <c r="C109" s="59">
        <v>18655.9</v>
      </c>
      <c r="D109" s="59">
        <v>18676.65</v>
      </c>
      <c r="E109" s="59">
        <v>18555.4</v>
      </c>
      <c r="F109" s="59">
        <v>18563.4</v>
      </c>
      <c r="G109" s="59">
        <v>18563.4</v>
      </c>
      <c r="H109" s="12">
        <v>221800.0</v>
      </c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ht="14.25" customHeight="1">
      <c r="A110" s="54">
        <v>45089.0</v>
      </c>
      <c r="B110" s="55">
        <f t="shared" si="1"/>
        <v>0.00616348144</v>
      </c>
      <c r="C110" s="56">
        <v>18595.05</v>
      </c>
      <c r="D110" s="56">
        <v>18633.6</v>
      </c>
      <c r="E110" s="56">
        <v>18559.75</v>
      </c>
      <c r="F110" s="56">
        <v>18601.5</v>
      </c>
      <c r="G110" s="56">
        <v>18601.5</v>
      </c>
      <c r="H110" s="6">
        <v>179500.0</v>
      </c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ht="14.25" customHeight="1">
      <c r="A111" s="57">
        <v>45090.0</v>
      </c>
      <c r="B111" s="58">
        <f t="shared" si="1"/>
        <v>0.002123834229</v>
      </c>
      <c r="C111" s="59">
        <v>18631.8</v>
      </c>
      <c r="D111" s="59">
        <v>18728.9</v>
      </c>
      <c r="E111" s="59">
        <v>18631.8</v>
      </c>
      <c r="F111" s="59">
        <v>18716.15</v>
      </c>
      <c r="G111" s="59">
        <v>18716.15</v>
      </c>
      <c r="H111" s="12">
        <v>233200.0</v>
      </c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ht="14.25" customHeight="1">
      <c r="A112" s="54">
        <v>45091.0</v>
      </c>
      <c r="B112" s="55">
        <f t="shared" si="1"/>
        <v>-0.003614862523</v>
      </c>
      <c r="C112" s="56">
        <v>18744.6</v>
      </c>
      <c r="D112" s="56">
        <v>18769.7</v>
      </c>
      <c r="E112" s="56">
        <v>18690.0</v>
      </c>
      <c r="F112" s="56">
        <v>18755.9</v>
      </c>
      <c r="G112" s="56">
        <v>18755.9</v>
      </c>
      <c r="H112" s="6">
        <v>261400.0</v>
      </c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ht="14.25" customHeight="1">
      <c r="A113" s="57">
        <v>45092.0</v>
      </c>
      <c r="B113" s="58">
        <f t="shared" si="1"/>
        <v>0.007379027295</v>
      </c>
      <c r="C113" s="59">
        <v>18774.45</v>
      </c>
      <c r="D113" s="59">
        <v>18794.1</v>
      </c>
      <c r="E113" s="59">
        <v>18669.05</v>
      </c>
      <c r="F113" s="59">
        <v>18688.1</v>
      </c>
      <c r="G113" s="59">
        <v>18688.1</v>
      </c>
      <c r="H113" s="12">
        <v>263000.0</v>
      </c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ht="14.25" customHeight="1">
      <c r="A114" s="54">
        <v>45093.0</v>
      </c>
      <c r="B114" s="55">
        <f t="shared" si="1"/>
        <v>-0.003747476894</v>
      </c>
      <c r="C114" s="56">
        <v>18723.3</v>
      </c>
      <c r="D114" s="56">
        <v>18864.7</v>
      </c>
      <c r="E114" s="56">
        <v>18710.5</v>
      </c>
      <c r="F114" s="56">
        <v>18826.0</v>
      </c>
      <c r="G114" s="56">
        <v>18826.0</v>
      </c>
      <c r="H114" s="6">
        <v>272800.0</v>
      </c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ht="14.25" customHeight="1">
      <c r="A115" s="57">
        <v>45096.0</v>
      </c>
      <c r="B115" s="58">
        <f t="shared" si="1"/>
        <v>0.003265717431</v>
      </c>
      <c r="C115" s="59">
        <v>18873.3</v>
      </c>
      <c r="D115" s="59">
        <v>18881.45</v>
      </c>
      <c r="E115" s="59">
        <v>18719.15</v>
      </c>
      <c r="F115" s="59">
        <v>18755.45</v>
      </c>
      <c r="G115" s="59">
        <v>18755.45</v>
      </c>
      <c r="H115" s="12">
        <v>219800.0</v>
      </c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ht="14.25" customHeight="1">
      <c r="A116" s="54">
        <v>45097.0</v>
      </c>
      <c r="B116" s="55">
        <f t="shared" si="1"/>
        <v>0.002133742899</v>
      </c>
      <c r="C116" s="56">
        <v>18752.35</v>
      </c>
      <c r="D116" s="56">
        <v>18839.7</v>
      </c>
      <c r="E116" s="56">
        <v>18660.65</v>
      </c>
      <c r="F116" s="56">
        <v>18816.7</v>
      </c>
      <c r="G116" s="56">
        <v>18816.7</v>
      </c>
      <c r="H116" s="6">
        <v>211600.0</v>
      </c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ht="14.25" customHeight="1">
      <c r="A117" s="57">
        <v>45098.0</v>
      </c>
      <c r="B117" s="58">
        <f t="shared" si="1"/>
        <v>-0.004539464439</v>
      </c>
      <c r="C117" s="59">
        <v>18849.4</v>
      </c>
      <c r="D117" s="59">
        <v>18875.9</v>
      </c>
      <c r="E117" s="59">
        <v>18794.85</v>
      </c>
      <c r="F117" s="59">
        <v>18856.85</v>
      </c>
      <c r="G117" s="59">
        <v>18856.85</v>
      </c>
      <c r="H117" s="12">
        <v>217500.0</v>
      </c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ht="14.25" customHeight="1">
      <c r="A118" s="54">
        <v>45099.0</v>
      </c>
      <c r="B118" s="55">
        <f t="shared" si="1"/>
        <v>-0.005633615236</v>
      </c>
      <c r="C118" s="56">
        <v>18853.6</v>
      </c>
      <c r="D118" s="56">
        <v>18886.6</v>
      </c>
      <c r="E118" s="56">
        <v>18759.5</v>
      </c>
      <c r="F118" s="56">
        <v>18771.25</v>
      </c>
      <c r="G118" s="56">
        <v>18771.25</v>
      </c>
      <c r="H118" s="6">
        <v>252700.0</v>
      </c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ht="14.25" customHeight="1">
      <c r="A119" s="57">
        <v>45100.0</v>
      </c>
      <c r="B119" s="58">
        <f t="shared" si="1"/>
        <v>0.001376871769</v>
      </c>
      <c r="C119" s="59">
        <v>18741.85</v>
      </c>
      <c r="D119" s="59">
        <v>18756.4</v>
      </c>
      <c r="E119" s="59">
        <v>18647.1</v>
      </c>
      <c r="F119" s="59">
        <v>18665.5</v>
      </c>
      <c r="G119" s="59">
        <v>18665.5</v>
      </c>
      <c r="H119" s="12">
        <v>210600.0</v>
      </c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 ht="14.25" customHeight="1">
      <c r="A120" s="54">
        <v>45103.0</v>
      </c>
      <c r="B120" s="55">
        <f t="shared" si="1"/>
        <v>0.006751840438</v>
      </c>
      <c r="C120" s="56">
        <v>18682.35</v>
      </c>
      <c r="D120" s="56">
        <v>18722.05</v>
      </c>
      <c r="E120" s="56">
        <v>18646.7</v>
      </c>
      <c r="F120" s="56">
        <v>18691.2</v>
      </c>
      <c r="G120" s="56">
        <v>18691.2</v>
      </c>
      <c r="H120" s="6">
        <v>171300.0</v>
      </c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 ht="14.25" customHeight="1">
      <c r="A121" s="57">
        <v>45104.0</v>
      </c>
      <c r="B121" s="58">
        <f t="shared" si="1"/>
        <v>0.0082211145</v>
      </c>
      <c r="C121" s="59">
        <v>18748.55</v>
      </c>
      <c r="D121" s="59">
        <v>18829.25</v>
      </c>
      <c r="E121" s="59">
        <v>18714.25</v>
      </c>
      <c r="F121" s="59">
        <v>18817.4</v>
      </c>
      <c r="G121" s="59">
        <v>18817.4</v>
      </c>
      <c r="H121" s="12">
        <v>222500.0</v>
      </c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ht="14.25" customHeight="1">
      <c r="A122" s="54">
        <v>45105.0</v>
      </c>
      <c r="B122" s="55">
        <f t="shared" si="1"/>
        <v>0.01143521276</v>
      </c>
      <c r="C122" s="56">
        <v>18908.15</v>
      </c>
      <c r="D122" s="56">
        <v>19011.25</v>
      </c>
      <c r="E122" s="56">
        <v>18861.35</v>
      </c>
      <c r="F122" s="56">
        <v>18972.1</v>
      </c>
      <c r="G122" s="56">
        <v>18972.1</v>
      </c>
      <c r="H122" s="6">
        <v>398800.0</v>
      </c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ht="14.25" customHeight="1">
      <c r="A123" s="57">
        <v>45107.0</v>
      </c>
      <c r="B123" s="58">
        <f t="shared" si="1"/>
        <v>0.006957092717</v>
      </c>
      <c r="C123" s="59">
        <v>19076.85</v>
      </c>
      <c r="D123" s="59">
        <v>19201.7</v>
      </c>
      <c r="E123" s="59">
        <v>19024.6</v>
      </c>
      <c r="F123" s="59">
        <v>19189.05</v>
      </c>
      <c r="G123" s="59">
        <v>19189.05</v>
      </c>
      <c r="H123" s="12">
        <v>247900.0</v>
      </c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ht="14.25" customHeight="1">
      <c r="A124" s="54">
        <v>45110.0</v>
      </c>
      <c r="B124" s="55">
        <f t="shared" si="1"/>
        <v>0.00343898709</v>
      </c>
      <c r="C124" s="56">
        <v>19246.5</v>
      </c>
      <c r="D124" s="56">
        <v>19345.1</v>
      </c>
      <c r="E124" s="56">
        <v>19234.4</v>
      </c>
      <c r="F124" s="56">
        <v>19322.55</v>
      </c>
      <c r="G124" s="56">
        <v>19322.55</v>
      </c>
      <c r="H124" s="6">
        <v>226100.0</v>
      </c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ht="14.25" customHeight="1">
      <c r="A125" s="57">
        <v>45111.0</v>
      </c>
      <c r="B125" s="58">
        <f t="shared" si="1"/>
        <v>0.0004899685389</v>
      </c>
      <c r="C125" s="59">
        <v>19406.6</v>
      </c>
      <c r="D125" s="59">
        <v>19434.15</v>
      </c>
      <c r="E125" s="59">
        <v>19300.0</v>
      </c>
      <c r="F125" s="59">
        <v>19389.0</v>
      </c>
      <c r="G125" s="59">
        <v>19389.0</v>
      </c>
      <c r="H125" s="12">
        <v>226900.0</v>
      </c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ht="14.25" customHeight="1">
      <c r="A126" s="54">
        <v>45112.0</v>
      </c>
      <c r="B126" s="55">
        <f t="shared" si="1"/>
        <v>0.005093177308</v>
      </c>
      <c r="C126" s="56">
        <v>19405.95</v>
      </c>
      <c r="D126" s="56">
        <v>19421.6</v>
      </c>
      <c r="E126" s="56">
        <v>19339.6</v>
      </c>
      <c r="F126" s="56">
        <v>19398.5</v>
      </c>
      <c r="G126" s="56">
        <v>19398.5</v>
      </c>
      <c r="H126" s="6">
        <v>224400.0</v>
      </c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ht="14.25" customHeight="1">
      <c r="A127" s="57">
        <v>45113.0</v>
      </c>
      <c r="B127" s="58">
        <f t="shared" si="1"/>
        <v>-0.008488354798</v>
      </c>
      <c r="C127" s="59">
        <v>19385.7</v>
      </c>
      <c r="D127" s="59">
        <v>19512.2</v>
      </c>
      <c r="E127" s="59">
        <v>19373.0</v>
      </c>
      <c r="F127" s="59">
        <v>19497.3</v>
      </c>
      <c r="G127" s="59">
        <v>19497.3</v>
      </c>
      <c r="H127" s="12">
        <v>268300.0</v>
      </c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ht="14.25" customHeight="1">
      <c r="A128" s="54">
        <v>45114.0</v>
      </c>
      <c r="B128" s="55">
        <f t="shared" si="1"/>
        <v>0.001246650596</v>
      </c>
      <c r="C128" s="56">
        <v>19422.8</v>
      </c>
      <c r="D128" s="56">
        <v>19523.6</v>
      </c>
      <c r="E128" s="56">
        <v>19303.6</v>
      </c>
      <c r="F128" s="56">
        <v>19331.8</v>
      </c>
      <c r="G128" s="56">
        <v>19331.8</v>
      </c>
      <c r="H128" s="6">
        <v>237100.0</v>
      </c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ht="14.25" customHeight="1">
      <c r="A129" s="57">
        <v>45117.0</v>
      </c>
      <c r="B129" s="58">
        <f t="shared" si="1"/>
        <v>0.004313930119</v>
      </c>
      <c r="C129" s="59">
        <v>19400.35</v>
      </c>
      <c r="D129" s="59">
        <v>19435.85</v>
      </c>
      <c r="E129" s="59">
        <v>19327.1</v>
      </c>
      <c r="F129" s="59">
        <v>19355.9</v>
      </c>
      <c r="G129" s="59">
        <v>19355.9</v>
      </c>
      <c r="H129" s="12">
        <v>268200.0</v>
      </c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 ht="14.25" customHeight="1">
      <c r="A130" s="54">
        <v>45118.0</v>
      </c>
      <c r="B130" s="55">
        <f t="shared" si="1"/>
        <v>-0.002834449623</v>
      </c>
      <c r="C130" s="56">
        <v>19427.1</v>
      </c>
      <c r="D130" s="56">
        <v>19515.1</v>
      </c>
      <c r="E130" s="56">
        <v>19406.45</v>
      </c>
      <c r="F130" s="56">
        <v>19439.4</v>
      </c>
      <c r="G130" s="56">
        <v>19439.4</v>
      </c>
      <c r="H130" s="6">
        <v>251300.0</v>
      </c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ht="14.25" customHeight="1">
      <c r="A131" s="57">
        <v>45119.0</v>
      </c>
      <c r="B131" s="58">
        <f t="shared" si="1"/>
        <v>0.00151927075</v>
      </c>
      <c r="C131" s="59">
        <v>19497.45</v>
      </c>
      <c r="D131" s="59">
        <v>19507.7</v>
      </c>
      <c r="E131" s="59">
        <v>19361.75</v>
      </c>
      <c r="F131" s="59">
        <v>19384.3</v>
      </c>
      <c r="G131" s="59">
        <v>19384.3</v>
      </c>
      <c r="H131" s="12">
        <v>327900.0</v>
      </c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ht="14.25" customHeight="1">
      <c r="A132" s="54">
        <v>45120.0</v>
      </c>
      <c r="B132" s="55">
        <f t="shared" si="1"/>
        <v>0.007765114931</v>
      </c>
      <c r="C132" s="56">
        <v>19495.2</v>
      </c>
      <c r="D132" s="56">
        <v>19567.0</v>
      </c>
      <c r="E132" s="56">
        <v>19385.8</v>
      </c>
      <c r="F132" s="56">
        <v>19413.75</v>
      </c>
      <c r="G132" s="56">
        <v>19413.75</v>
      </c>
      <c r="H132" s="6">
        <v>310400.0</v>
      </c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 ht="14.25" customHeight="1">
      <c r="A133" s="57">
        <v>45121.0</v>
      </c>
      <c r="B133" s="58">
        <f t="shared" si="1"/>
        <v>0.007511053183</v>
      </c>
      <c r="C133" s="59">
        <v>19493.45</v>
      </c>
      <c r="D133" s="59">
        <v>19595.35</v>
      </c>
      <c r="E133" s="59">
        <v>19433.5</v>
      </c>
      <c r="F133" s="59">
        <v>19564.5</v>
      </c>
      <c r="G133" s="59">
        <v>19564.5</v>
      </c>
      <c r="H133" s="12">
        <v>291200.0</v>
      </c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ht="14.25" customHeight="1">
      <c r="A134" s="54">
        <v>45124.0</v>
      </c>
      <c r="B134" s="55">
        <f t="shared" si="1"/>
        <v>0.001917667143</v>
      </c>
      <c r="C134" s="56">
        <v>19612.15</v>
      </c>
      <c r="D134" s="56">
        <v>19731.85</v>
      </c>
      <c r="E134" s="56">
        <v>19562.95</v>
      </c>
      <c r="F134" s="56">
        <v>19711.45</v>
      </c>
      <c r="G134" s="56">
        <v>19711.45</v>
      </c>
      <c r="H134" s="6">
        <v>268700.0</v>
      </c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ht="14.25" customHeight="1">
      <c r="A135" s="57">
        <v>45125.0</v>
      </c>
      <c r="B135" s="58">
        <f t="shared" si="1"/>
        <v>0.004248262592</v>
      </c>
      <c r="C135" s="59">
        <v>19787.5</v>
      </c>
      <c r="D135" s="59">
        <v>19819.45</v>
      </c>
      <c r="E135" s="59">
        <v>19690.2</v>
      </c>
      <c r="F135" s="59">
        <v>19749.25</v>
      </c>
      <c r="G135" s="59">
        <v>19749.25</v>
      </c>
      <c r="H135" s="12">
        <v>286400.0</v>
      </c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ht="14.25" customHeight="1">
      <c r="A136" s="54">
        <v>45126.0</v>
      </c>
      <c r="B136" s="55">
        <f t="shared" si="1"/>
        <v>0.007361412584</v>
      </c>
      <c r="C136" s="56">
        <v>19802.95</v>
      </c>
      <c r="D136" s="56">
        <v>19851.7</v>
      </c>
      <c r="E136" s="56">
        <v>19727.45</v>
      </c>
      <c r="F136" s="56">
        <v>19833.15</v>
      </c>
      <c r="G136" s="56">
        <v>19833.15</v>
      </c>
      <c r="H136" s="6">
        <v>259700.0</v>
      </c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ht="14.25" customHeight="1">
      <c r="A137" s="57">
        <v>45127.0</v>
      </c>
      <c r="B137" s="58">
        <f t="shared" si="1"/>
        <v>-0.01171971781</v>
      </c>
      <c r="C137" s="59">
        <v>19831.7</v>
      </c>
      <c r="D137" s="59">
        <v>19991.85</v>
      </c>
      <c r="E137" s="59">
        <v>19758.4</v>
      </c>
      <c r="F137" s="59">
        <v>19979.15</v>
      </c>
      <c r="G137" s="59">
        <v>19979.15</v>
      </c>
      <c r="H137" s="12">
        <v>274700.0</v>
      </c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ht="14.25" customHeight="1">
      <c r="A138" s="54">
        <v>45128.0</v>
      </c>
      <c r="B138" s="55">
        <f t="shared" si="1"/>
        <v>-0.003679412509</v>
      </c>
      <c r="C138" s="56">
        <v>19800.45</v>
      </c>
      <c r="D138" s="56">
        <v>19887.4</v>
      </c>
      <c r="E138" s="56">
        <v>19700.0</v>
      </c>
      <c r="F138" s="56">
        <v>19745.0</v>
      </c>
      <c r="G138" s="56">
        <v>19745.0</v>
      </c>
      <c r="H138" s="6">
        <v>312500.0</v>
      </c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ht="14.25" customHeight="1">
      <c r="A139" s="57">
        <v>45131.0</v>
      </c>
      <c r="B139" s="58">
        <f t="shared" si="1"/>
        <v>0.0004193703345</v>
      </c>
      <c r="C139" s="59">
        <v>19748.45</v>
      </c>
      <c r="D139" s="59">
        <v>19782.75</v>
      </c>
      <c r="E139" s="59">
        <v>19658.3</v>
      </c>
      <c r="F139" s="59">
        <v>19672.35</v>
      </c>
      <c r="G139" s="59">
        <v>19672.35</v>
      </c>
      <c r="H139" s="12">
        <v>265600.0</v>
      </c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ht="14.25" customHeight="1">
      <c r="A140" s="54">
        <v>45132.0</v>
      </c>
      <c r="B140" s="55">
        <f t="shared" si="1"/>
        <v>0.004964279544</v>
      </c>
      <c r="C140" s="56">
        <v>19729.35</v>
      </c>
      <c r="D140" s="56">
        <v>19729.35</v>
      </c>
      <c r="E140" s="56">
        <v>19615.95</v>
      </c>
      <c r="F140" s="56">
        <v>19680.6</v>
      </c>
      <c r="G140" s="56">
        <v>19680.6</v>
      </c>
      <c r="H140" s="6">
        <v>369700.0</v>
      </c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ht="14.25" customHeight="1">
      <c r="A141" s="57">
        <v>45133.0</v>
      </c>
      <c r="B141" s="58">
        <f t="shared" si="1"/>
        <v>-0.005986358787</v>
      </c>
      <c r="C141" s="59">
        <v>19733.35</v>
      </c>
      <c r="D141" s="59">
        <v>19825.6</v>
      </c>
      <c r="E141" s="59">
        <v>19716.7</v>
      </c>
      <c r="F141" s="59">
        <v>19778.3</v>
      </c>
      <c r="G141" s="59">
        <v>19778.3</v>
      </c>
      <c r="H141" s="12">
        <v>244700.0</v>
      </c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ht="14.25" customHeight="1">
      <c r="A142" s="54">
        <v>45134.0</v>
      </c>
      <c r="B142" s="55">
        <f t="shared" si="1"/>
        <v>-0.0007044796769</v>
      </c>
      <c r="C142" s="56">
        <v>19850.9</v>
      </c>
      <c r="D142" s="56">
        <v>19867.55</v>
      </c>
      <c r="E142" s="56">
        <v>19603.55</v>
      </c>
      <c r="F142" s="56">
        <v>19659.9</v>
      </c>
      <c r="G142" s="56">
        <v>19659.9</v>
      </c>
      <c r="H142" s="6">
        <v>334900.0</v>
      </c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ht="14.25" customHeight="1">
      <c r="A143" s="57">
        <v>45135.0</v>
      </c>
      <c r="B143" s="58">
        <f t="shared" si="1"/>
        <v>0.005484563055</v>
      </c>
      <c r="C143" s="59">
        <v>19659.75</v>
      </c>
      <c r="D143" s="59">
        <v>19695.9</v>
      </c>
      <c r="E143" s="59">
        <v>19563.1</v>
      </c>
      <c r="F143" s="59">
        <v>19646.05</v>
      </c>
      <c r="G143" s="59">
        <v>19646.05</v>
      </c>
      <c r="H143" s="12">
        <v>258700.0</v>
      </c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ht="14.25" customHeight="1">
      <c r="A144" s="54">
        <v>45138.0</v>
      </c>
      <c r="B144" s="55">
        <f t="shared" si="1"/>
        <v>-0.001025119218</v>
      </c>
      <c r="C144" s="56">
        <v>19666.35</v>
      </c>
      <c r="D144" s="56">
        <v>19772.75</v>
      </c>
      <c r="E144" s="56">
        <v>19597.6</v>
      </c>
      <c r="F144" s="56">
        <v>19753.8</v>
      </c>
      <c r="G144" s="56">
        <v>19753.8</v>
      </c>
      <c r="H144" s="6">
        <v>295100.0</v>
      </c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ht="14.25" customHeight="1">
      <c r="A145" s="57">
        <v>45139.0</v>
      </c>
      <c r="B145" s="58">
        <f t="shared" si="1"/>
        <v>-0.01048974969</v>
      </c>
      <c r="C145" s="59">
        <v>19784.0</v>
      </c>
      <c r="D145" s="59">
        <v>19795.6</v>
      </c>
      <c r="E145" s="59">
        <v>19704.6</v>
      </c>
      <c r="F145" s="59">
        <v>19733.55</v>
      </c>
      <c r="G145" s="59">
        <v>19733.55</v>
      </c>
      <c r="H145" s="12">
        <v>298000.0</v>
      </c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ht="14.25" customHeight="1">
      <c r="A146" s="54">
        <v>45140.0</v>
      </c>
      <c r="B146" s="55">
        <f t="shared" si="1"/>
        <v>-0.007420665709</v>
      </c>
      <c r="C146" s="56">
        <v>19655.4</v>
      </c>
      <c r="D146" s="56">
        <v>19678.25</v>
      </c>
      <c r="E146" s="56">
        <v>19423.55</v>
      </c>
      <c r="F146" s="56">
        <v>19526.55</v>
      </c>
      <c r="G146" s="56">
        <v>19526.55</v>
      </c>
      <c r="H146" s="6">
        <v>290700.0</v>
      </c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ht="14.25" customHeight="1">
      <c r="A147" s="57">
        <v>45141.0</v>
      </c>
      <c r="B147" s="58">
        <f t="shared" si="1"/>
        <v>0.006983409565</v>
      </c>
      <c r="C147" s="59">
        <v>19463.75</v>
      </c>
      <c r="D147" s="59">
        <v>19537.65</v>
      </c>
      <c r="E147" s="59">
        <v>19296.45</v>
      </c>
      <c r="F147" s="59">
        <v>19381.65</v>
      </c>
      <c r="G147" s="59">
        <v>19381.65</v>
      </c>
      <c r="H147" s="12">
        <v>315700.0</v>
      </c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ht="14.25" customHeight="1">
      <c r="A148" s="54">
        <v>45142.0</v>
      </c>
      <c r="B148" s="55">
        <f t="shared" si="1"/>
        <v>0.004114361838</v>
      </c>
      <c r="C148" s="56">
        <v>19462.8</v>
      </c>
      <c r="D148" s="56">
        <v>19538.85</v>
      </c>
      <c r="E148" s="56">
        <v>19436.45</v>
      </c>
      <c r="F148" s="56">
        <v>19517.0</v>
      </c>
      <c r="G148" s="56">
        <v>19517.0</v>
      </c>
      <c r="H148" s="6">
        <v>280800.0</v>
      </c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ht="14.25" customHeight="1">
      <c r="A149" s="57">
        <v>45145.0</v>
      </c>
      <c r="B149" s="58">
        <f t="shared" si="1"/>
        <v>-0.001349675721</v>
      </c>
      <c r="C149" s="59">
        <v>19576.85</v>
      </c>
      <c r="D149" s="59">
        <v>19620.45</v>
      </c>
      <c r="E149" s="59">
        <v>19524.8</v>
      </c>
      <c r="F149" s="59">
        <v>19597.3</v>
      </c>
      <c r="G149" s="59">
        <v>19597.3</v>
      </c>
      <c r="H149" s="12">
        <v>216600.0</v>
      </c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ht="14.25" customHeight="1">
      <c r="A150" s="54">
        <v>45146.0</v>
      </c>
      <c r="B150" s="55">
        <f t="shared" si="1"/>
        <v>0.003152647943</v>
      </c>
      <c r="C150" s="56">
        <v>19627.2</v>
      </c>
      <c r="D150" s="56">
        <v>19634.4</v>
      </c>
      <c r="E150" s="56">
        <v>19533.1</v>
      </c>
      <c r="F150" s="56">
        <v>19570.85</v>
      </c>
      <c r="G150" s="56">
        <v>19570.85</v>
      </c>
      <c r="H150" s="6">
        <v>260300.0</v>
      </c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ht="14.25" customHeight="1">
      <c r="A151" s="57">
        <v>45147.0</v>
      </c>
      <c r="B151" s="58">
        <f t="shared" si="1"/>
        <v>-0.004556208949</v>
      </c>
      <c r="C151" s="59">
        <v>19578.8</v>
      </c>
      <c r="D151" s="59">
        <v>19645.5</v>
      </c>
      <c r="E151" s="59">
        <v>19467.5</v>
      </c>
      <c r="F151" s="59">
        <v>19632.55</v>
      </c>
      <c r="G151" s="59">
        <v>19632.55</v>
      </c>
      <c r="H151" s="12">
        <v>266500.0</v>
      </c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ht="14.25" customHeight="1">
      <c r="A152" s="54">
        <v>45148.0</v>
      </c>
      <c r="B152" s="55">
        <f t="shared" si="1"/>
        <v>-0.005874196008</v>
      </c>
      <c r="C152" s="56">
        <v>19605.55</v>
      </c>
      <c r="D152" s="56">
        <v>19623.6</v>
      </c>
      <c r="E152" s="56">
        <v>19495.4</v>
      </c>
      <c r="F152" s="56">
        <v>19543.1</v>
      </c>
      <c r="G152" s="56">
        <v>19543.1</v>
      </c>
      <c r="H152" s="6">
        <v>312200.0</v>
      </c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ht="14.25" customHeight="1">
      <c r="A153" s="57">
        <v>45149.0</v>
      </c>
      <c r="B153" s="58">
        <f t="shared" si="1"/>
        <v>0.0003216956707</v>
      </c>
      <c r="C153" s="59">
        <v>19554.25</v>
      </c>
      <c r="D153" s="59">
        <v>19557.75</v>
      </c>
      <c r="E153" s="59">
        <v>19412.75</v>
      </c>
      <c r="F153" s="59">
        <v>19428.3</v>
      </c>
      <c r="G153" s="59">
        <v>19428.3</v>
      </c>
      <c r="H153" s="12">
        <v>235500.0</v>
      </c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ht="14.25" customHeight="1">
      <c r="A154" s="54">
        <v>45152.0</v>
      </c>
      <c r="B154" s="55">
        <f t="shared" si="1"/>
        <v>0.001566797276</v>
      </c>
      <c r="C154" s="56">
        <v>19383.95</v>
      </c>
      <c r="D154" s="56">
        <v>19465.85</v>
      </c>
      <c r="E154" s="56">
        <v>19257.9</v>
      </c>
      <c r="F154" s="56">
        <v>19434.55</v>
      </c>
      <c r="G154" s="56">
        <v>19434.55</v>
      </c>
      <c r="H154" s="6">
        <v>243900.0</v>
      </c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ht="14.25" customHeight="1">
      <c r="A155" s="57">
        <v>45154.0</v>
      </c>
      <c r="B155" s="58">
        <f t="shared" si="1"/>
        <v>-0.005124582584</v>
      </c>
      <c r="C155" s="59">
        <v>19369.0</v>
      </c>
      <c r="D155" s="59">
        <v>19482.75</v>
      </c>
      <c r="E155" s="59">
        <v>19317.2</v>
      </c>
      <c r="F155" s="59">
        <v>19465.0</v>
      </c>
      <c r="G155" s="59">
        <v>19465.0</v>
      </c>
      <c r="H155" s="12">
        <v>0.0</v>
      </c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ht="14.25" customHeight="1">
      <c r="A156" s="54">
        <v>45155.0</v>
      </c>
      <c r="B156" s="55">
        <f t="shared" si="1"/>
        <v>-0.002845302798</v>
      </c>
      <c r="C156" s="56">
        <v>19450.55</v>
      </c>
      <c r="D156" s="56">
        <v>19461.55</v>
      </c>
      <c r="E156" s="56">
        <v>19326.25</v>
      </c>
      <c r="F156" s="56">
        <v>19365.25</v>
      </c>
      <c r="G156" s="56">
        <v>19365.25</v>
      </c>
      <c r="H156" s="6">
        <v>268700.0</v>
      </c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ht="14.25" customHeight="1">
      <c r="A157" s="57">
        <v>45156.0</v>
      </c>
      <c r="B157" s="58">
        <f t="shared" si="1"/>
        <v>0.004321561459</v>
      </c>
      <c r="C157" s="59">
        <v>19301.75</v>
      </c>
      <c r="D157" s="59">
        <v>19373.8</v>
      </c>
      <c r="E157" s="59">
        <v>19253.6</v>
      </c>
      <c r="F157" s="59">
        <v>19310.15</v>
      </c>
      <c r="G157" s="59">
        <v>19310.15</v>
      </c>
      <c r="H157" s="12">
        <v>256100.0</v>
      </c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ht="14.25" customHeight="1">
      <c r="A158" s="54">
        <v>45159.0</v>
      </c>
      <c r="B158" s="55">
        <f t="shared" si="1"/>
        <v>0.0001469556967</v>
      </c>
      <c r="C158" s="56">
        <v>19320.65</v>
      </c>
      <c r="D158" s="56">
        <v>19425.95</v>
      </c>
      <c r="E158" s="56">
        <v>19296.3</v>
      </c>
      <c r="F158" s="56">
        <v>19393.6</v>
      </c>
      <c r="G158" s="56">
        <v>19393.6</v>
      </c>
      <c r="H158" s="6">
        <v>262600.0</v>
      </c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ht="14.25" customHeight="1">
      <c r="A159" s="57">
        <v>45160.0</v>
      </c>
      <c r="B159" s="58">
        <f t="shared" si="1"/>
        <v>0.002451479523</v>
      </c>
      <c r="C159" s="59">
        <v>19417.1</v>
      </c>
      <c r="D159" s="59">
        <v>19443.5</v>
      </c>
      <c r="E159" s="59">
        <v>19381.3</v>
      </c>
      <c r="F159" s="59">
        <v>19396.45</v>
      </c>
      <c r="G159" s="59">
        <v>19396.45</v>
      </c>
      <c r="H159" s="12">
        <v>208700.0</v>
      </c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ht="14.25" customHeight="1">
      <c r="A160" s="54">
        <v>45161.0</v>
      </c>
      <c r="B160" s="55">
        <f t="shared" si="1"/>
        <v>-0.002946924501</v>
      </c>
      <c r="C160" s="56">
        <v>19439.2</v>
      </c>
      <c r="D160" s="56">
        <v>19472.05</v>
      </c>
      <c r="E160" s="56">
        <v>19366.6</v>
      </c>
      <c r="F160" s="56">
        <v>19444.0</v>
      </c>
      <c r="G160" s="56">
        <v>19444.0</v>
      </c>
      <c r="H160" s="6">
        <v>225200.0</v>
      </c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ht="14.25" customHeight="1">
      <c r="A161" s="57">
        <v>45162.0</v>
      </c>
      <c r="B161" s="58">
        <f t="shared" si="1"/>
        <v>-0.006236234119</v>
      </c>
      <c r="C161" s="59">
        <v>19535.15</v>
      </c>
      <c r="D161" s="59">
        <v>19584.45</v>
      </c>
      <c r="E161" s="59">
        <v>19369.0</v>
      </c>
      <c r="F161" s="59">
        <v>19386.7</v>
      </c>
      <c r="G161" s="59">
        <v>19386.7</v>
      </c>
      <c r="H161" s="12">
        <v>268300.0</v>
      </c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ht="14.25" customHeight="1">
      <c r="A162" s="54">
        <v>45163.0</v>
      </c>
      <c r="B162" s="55">
        <f t="shared" si="1"/>
        <v>0.002089194324</v>
      </c>
      <c r="C162" s="56">
        <v>19297.4</v>
      </c>
      <c r="D162" s="56">
        <v>19339.55</v>
      </c>
      <c r="E162" s="56">
        <v>19229.7</v>
      </c>
      <c r="F162" s="56">
        <v>19265.8</v>
      </c>
      <c r="G162" s="56">
        <v>19265.8</v>
      </c>
      <c r="H162" s="6">
        <v>466500.0</v>
      </c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ht="14.25" customHeight="1">
      <c r="A163" s="57">
        <v>45166.0</v>
      </c>
      <c r="B163" s="58">
        <f t="shared" si="1"/>
        <v>0.001895778784</v>
      </c>
      <c r="C163" s="59">
        <v>19298.35</v>
      </c>
      <c r="D163" s="59">
        <v>19366.85</v>
      </c>
      <c r="E163" s="59">
        <v>19249.7</v>
      </c>
      <c r="F163" s="59">
        <v>19306.05</v>
      </c>
      <c r="G163" s="59">
        <v>19306.05</v>
      </c>
      <c r="H163" s="12">
        <v>248200.0</v>
      </c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ht="14.25" customHeight="1">
      <c r="A164" s="54">
        <v>45167.0</v>
      </c>
      <c r="B164" s="55">
        <f t="shared" si="1"/>
        <v>0.0002481562764</v>
      </c>
      <c r="C164" s="56">
        <v>19374.85</v>
      </c>
      <c r="D164" s="56">
        <v>19377.9</v>
      </c>
      <c r="E164" s="56">
        <v>19309.1</v>
      </c>
      <c r="F164" s="56">
        <v>19342.65</v>
      </c>
      <c r="G164" s="56">
        <v>19342.65</v>
      </c>
      <c r="H164" s="6">
        <v>307400.0</v>
      </c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ht="14.25" customHeight="1">
      <c r="A165" s="57">
        <v>45168.0</v>
      </c>
      <c r="B165" s="58">
        <f t="shared" si="1"/>
        <v>-0.004840431168</v>
      </c>
      <c r="C165" s="59">
        <v>19433.45</v>
      </c>
      <c r="D165" s="59">
        <v>19452.8</v>
      </c>
      <c r="E165" s="59">
        <v>19334.75</v>
      </c>
      <c r="F165" s="59">
        <v>19347.45</v>
      </c>
      <c r="G165" s="59">
        <v>19347.45</v>
      </c>
      <c r="H165" s="12">
        <v>233000.0</v>
      </c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ht="14.25" customHeight="1">
      <c r="A166" s="54">
        <v>45169.0</v>
      </c>
      <c r="B166" s="55">
        <f t="shared" si="1"/>
        <v>0.009426710571</v>
      </c>
      <c r="C166" s="56">
        <v>19375.55</v>
      </c>
      <c r="D166" s="56">
        <v>19388.2</v>
      </c>
      <c r="E166" s="56">
        <v>19223.65</v>
      </c>
      <c r="F166" s="56">
        <v>19253.8</v>
      </c>
      <c r="G166" s="56">
        <v>19253.8</v>
      </c>
      <c r="H166" s="6">
        <v>562600.0</v>
      </c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ht="14.25" customHeight="1">
      <c r="A167" s="57">
        <v>45170.0</v>
      </c>
      <c r="B167" s="58">
        <f t="shared" si="1"/>
        <v>0.004810833895</v>
      </c>
      <c r="C167" s="59">
        <v>19258.15</v>
      </c>
      <c r="D167" s="59">
        <v>19458.55</v>
      </c>
      <c r="E167" s="59">
        <v>19255.7</v>
      </c>
      <c r="F167" s="59">
        <v>19435.3</v>
      </c>
      <c r="G167" s="59">
        <v>19435.3</v>
      </c>
      <c r="H167" s="12">
        <v>333000.0</v>
      </c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ht="14.25" customHeight="1">
      <c r="A168" s="54">
        <v>45173.0</v>
      </c>
      <c r="B168" s="55">
        <f t="shared" si="1"/>
        <v>0.002360616116</v>
      </c>
      <c r="C168" s="56">
        <v>19525.05</v>
      </c>
      <c r="D168" s="56">
        <v>19545.15</v>
      </c>
      <c r="E168" s="56">
        <v>19432.85</v>
      </c>
      <c r="F168" s="56">
        <v>19528.8</v>
      </c>
      <c r="G168" s="56">
        <v>19528.8</v>
      </c>
      <c r="H168" s="6">
        <v>296800.0</v>
      </c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ht="14.25" customHeight="1">
      <c r="A169" s="57">
        <v>45174.0</v>
      </c>
      <c r="B169" s="58">
        <f t="shared" si="1"/>
        <v>0.001846752729</v>
      </c>
      <c r="C169" s="59">
        <v>19564.65</v>
      </c>
      <c r="D169" s="59">
        <v>19587.05</v>
      </c>
      <c r="E169" s="59">
        <v>19525.75</v>
      </c>
      <c r="F169" s="59">
        <v>19574.9</v>
      </c>
      <c r="G169" s="59">
        <v>19574.9</v>
      </c>
      <c r="H169" s="12">
        <v>256800.0</v>
      </c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ht="14.25" customHeight="1">
      <c r="A170" s="54">
        <v>45175.0</v>
      </c>
      <c r="B170" s="55">
        <f t="shared" si="1"/>
        <v>0.005915032596</v>
      </c>
      <c r="C170" s="56">
        <v>19581.2</v>
      </c>
      <c r="D170" s="56">
        <v>19636.45</v>
      </c>
      <c r="E170" s="56">
        <v>19491.5</v>
      </c>
      <c r="F170" s="56">
        <v>19611.05</v>
      </c>
      <c r="G170" s="56">
        <v>19611.05</v>
      </c>
      <c r="H170" s="6">
        <v>287600.0</v>
      </c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ht="14.25" customHeight="1">
      <c r="A171" s="57">
        <v>45176.0</v>
      </c>
      <c r="B171" s="58">
        <f t="shared" si="1"/>
        <v>0.004709269759</v>
      </c>
      <c r="C171" s="59">
        <v>19598.65</v>
      </c>
      <c r="D171" s="59">
        <v>19737.0</v>
      </c>
      <c r="E171" s="59">
        <v>19550.05</v>
      </c>
      <c r="F171" s="59">
        <v>19727.05</v>
      </c>
      <c r="G171" s="59">
        <v>19727.05</v>
      </c>
      <c r="H171" s="12">
        <v>304900.0</v>
      </c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ht="14.25" customHeight="1">
      <c r="A172" s="54">
        <v>45177.0</v>
      </c>
      <c r="B172" s="55">
        <f t="shared" si="1"/>
        <v>0.008900123361</v>
      </c>
      <c r="C172" s="56">
        <v>19774.8</v>
      </c>
      <c r="D172" s="56">
        <v>19867.15</v>
      </c>
      <c r="E172" s="56">
        <v>19727.05</v>
      </c>
      <c r="F172" s="56">
        <v>19819.95</v>
      </c>
      <c r="G172" s="56">
        <v>19819.95</v>
      </c>
      <c r="H172" s="6">
        <v>288100.0</v>
      </c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ht="14.25" customHeight="1">
      <c r="A173" s="57">
        <v>45180.0</v>
      </c>
      <c r="B173" s="58">
        <f t="shared" si="1"/>
        <v>-0.000157528749</v>
      </c>
      <c r="C173" s="59">
        <v>19890.0</v>
      </c>
      <c r="D173" s="59">
        <v>20008.15</v>
      </c>
      <c r="E173" s="59">
        <v>19865.35</v>
      </c>
      <c r="F173" s="59">
        <v>19996.35</v>
      </c>
      <c r="G173" s="59">
        <v>19996.35</v>
      </c>
      <c r="H173" s="12">
        <v>248800.0</v>
      </c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ht="14.25" customHeight="1">
      <c r="A174" s="54">
        <v>45181.0</v>
      </c>
      <c r="B174" s="55">
        <f t="shared" si="1"/>
        <v>0.003841306044</v>
      </c>
      <c r="C174" s="56">
        <v>20110.15</v>
      </c>
      <c r="D174" s="56">
        <v>20110.35</v>
      </c>
      <c r="E174" s="56">
        <v>19914.65</v>
      </c>
      <c r="F174" s="56">
        <v>19993.2</v>
      </c>
      <c r="G174" s="56">
        <v>19993.2</v>
      </c>
      <c r="H174" s="6">
        <v>328100.0</v>
      </c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ht="14.25" customHeight="1">
      <c r="A175" s="57">
        <v>45182.0</v>
      </c>
      <c r="B175" s="58">
        <f t="shared" si="1"/>
        <v>0.001649227703</v>
      </c>
      <c r="C175" s="59">
        <v>19989.5</v>
      </c>
      <c r="D175" s="59">
        <v>20096.9</v>
      </c>
      <c r="E175" s="59">
        <v>19944.1</v>
      </c>
      <c r="F175" s="59">
        <v>20070.0</v>
      </c>
      <c r="G175" s="59">
        <v>20070.0</v>
      </c>
      <c r="H175" s="12">
        <v>251400.0</v>
      </c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ht="14.25" customHeight="1">
      <c r="A176" s="54">
        <v>45183.0</v>
      </c>
      <c r="B176" s="55">
        <f t="shared" si="1"/>
        <v>0.004439613791</v>
      </c>
      <c r="C176" s="56">
        <v>20127.95</v>
      </c>
      <c r="D176" s="56">
        <v>20167.65</v>
      </c>
      <c r="E176" s="56">
        <v>20043.45</v>
      </c>
      <c r="F176" s="56">
        <v>20103.1</v>
      </c>
      <c r="G176" s="56">
        <v>20103.1</v>
      </c>
      <c r="H176" s="6">
        <v>275100.0</v>
      </c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ht="14.25" customHeight="1">
      <c r="A177" s="57">
        <v>45184.0</v>
      </c>
      <c r="B177" s="58">
        <f t="shared" si="1"/>
        <v>-0.002924374825</v>
      </c>
      <c r="C177" s="59">
        <v>20156.45</v>
      </c>
      <c r="D177" s="59">
        <v>20222.45</v>
      </c>
      <c r="E177" s="59">
        <v>20129.7</v>
      </c>
      <c r="F177" s="59">
        <v>20192.35</v>
      </c>
      <c r="G177" s="59">
        <v>20192.35</v>
      </c>
      <c r="H177" s="12">
        <v>438200.0</v>
      </c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ht="14.25" customHeight="1">
      <c r="A178" s="54">
        <v>45187.0</v>
      </c>
      <c r="B178" s="55">
        <f t="shared" si="1"/>
        <v>-0.01151823099</v>
      </c>
      <c r="C178" s="56">
        <v>20155.95</v>
      </c>
      <c r="D178" s="56">
        <v>20195.35</v>
      </c>
      <c r="E178" s="56">
        <v>20115.7</v>
      </c>
      <c r="F178" s="56">
        <v>20133.3</v>
      </c>
      <c r="G178" s="56">
        <v>20133.3</v>
      </c>
      <c r="H178" s="6">
        <v>264900.0</v>
      </c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ht="14.25" customHeight="1">
      <c r="A179" s="57">
        <v>45189.0</v>
      </c>
      <c r="B179" s="58">
        <f t="shared" si="1"/>
        <v>-0.007991900067</v>
      </c>
      <c r="C179" s="59">
        <v>19980.75</v>
      </c>
      <c r="D179" s="59">
        <v>20050.65</v>
      </c>
      <c r="E179" s="59">
        <v>19878.85</v>
      </c>
      <c r="F179" s="59">
        <v>19901.4</v>
      </c>
      <c r="G179" s="59">
        <v>19901.4</v>
      </c>
      <c r="H179" s="12">
        <v>378100.0</v>
      </c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ht="14.25" customHeight="1">
      <c r="A180" s="54">
        <v>45190.0</v>
      </c>
      <c r="B180" s="55">
        <f t="shared" si="1"/>
        <v>-0.003449437377</v>
      </c>
      <c r="C180" s="56">
        <v>19840.55</v>
      </c>
      <c r="D180" s="56">
        <v>19848.75</v>
      </c>
      <c r="E180" s="56">
        <v>19709.95</v>
      </c>
      <c r="F180" s="56">
        <v>19742.35</v>
      </c>
      <c r="G180" s="56">
        <v>19742.35</v>
      </c>
      <c r="H180" s="6">
        <v>275100.0</v>
      </c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ht="14.25" customHeight="1">
      <c r="A181" s="57">
        <v>45191.0</v>
      </c>
      <c r="B181" s="58">
        <f t="shared" si="1"/>
        <v>0.00001524835762</v>
      </c>
      <c r="C181" s="59">
        <v>19744.85</v>
      </c>
      <c r="D181" s="59">
        <v>19798.65</v>
      </c>
      <c r="E181" s="59">
        <v>19657.5</v>
      </c>
      <c r="F181" s="59">
        <v>19674.25</v>
      </c>
      <c r="G181" s="59">
        <v>19674.25</v>
      </c>
      <c r="H181" s="12">
        <v>246400.0</v>
      </c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ht="14.25" customHeight="1">
      <c r="A182" s="54">
        <v>45194.0</v>
      </c>
      <c r="B182" s="55">
        <f t="shared" si="1"/>
        <v>-0.0005006467746</v>
      </c>
      <c r="C182" s="56">
        <v>19678.2</v>
      </c>
      <c r="D182" s="56">
        <v>19734.15</v>
      </c>
      <c r="E182" s="56">
        <v>19601.55</v>
      </c>
      <c r="F182" s="56">
        <v>19674.55</v>
      </c>
      <c r="G182" s="56">
        <v>19674.55</v>
      </c>
      <c r="H182" s="6">
        <v>188400.0</v>
      </c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ht="14.25" customHeight="1">
      <c r="A183" s="57">
        <v>45195.0</v>
      </c>
      <c r="B183" s="58">
        <f t="shared" si="1"/>
        <v>0.002631619094</v>
      </c>
      <c r="C183" s="59">
        <v>19682.8</v>
      </c>
      <c r="D183" s="59">
        <v>19699.35</v>
      </c>
      <c r="E183" s="59">
        <v>19637.45</v>
      </c>
      <c r="F183" s="59">
        <v>19664.7</v>
      </c>
      <c r="G183" s="59">
        <v>19664.7</v>
      </c>
      <c r="H183" s="12">
        <v>204900.0</v>
      </c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ht="14.25" customHeight="1">
      <c r="A184" s="54">
        <v>45196.0</v>
      </c>
      <c r="B184" s="55">
        <f t="shared" si="1"/>
        <v>-0.009783708528</v>
      </c>
      <c r="C184" s="56">
        <v>19637.05</v>
      </c>
      <c r="D184" s="56">
        <v>19730.7</v>
      </c>
      <c r="E184" s="56">
        <v>19554.0</v>
      </c>
      <c r="F184" s="56">
        <v>19716.45</v>
      </c>
      <c r="G184" s="56">
        <v>19716.45</v>
      </c>
      <c r="H184" s="6">
        <v>203600.0</v>
      </c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 ht="14.25" customHeight="1">
      <c r="A185" s="57">
        <v>45197.0</v>
      </c>
      <c r="B185" s="58">
        <f t="shared" si="1"/>
        <v>0.005877517152</v>
      </c>
      <c r="C185" s="59">
        <v>19761.8</v>
      </c>
      <c r="D185" s="59">
        <v>19766.65</v>
      </c>
      <c r="E185" s="59">
        <v>19492.1</v>
      </c>
      <c r="F185" s="59">
        <v>19523.55</v>
      </c>
      <c r="G185" s="59">
        <v>19523.55</v>
      </c>
      <c r="H185" s="12">
        <v>352800.0</v>
      </c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ht="14.25" customHeight="1">
      <c r="A186" s="54">
        <v>45198.0</v>
      </c>
      <c r="B186" s="55">
        <f t="shared" si="1"/>
        <v>-0.005578385094</v>
      </c>
      <c r="C186" s="56">
        <v>19581.2</v>
      </c>
      <c r="D186" s="56">
        <v>19726.25</v>
      </c>
      <c r="E186" s="56">
        <v>19551.05</v>
      </c>
      <c r="F186" s="56">
        <v>19638.3</v>
      </c>
      <c r="G186" s="56">
        <v>19638.3</v>
      </c>
      <c r="H186" s="6">
        <v>243500.0</v>
      </c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ht="14.25" customHeight="1">
      <c r="A187" s="57">
        <v>45202.0</v>
      </c>
      <c r="B187" s="58">
        <f t="shared" si="1"/>
        <v>-0.004744287269</v>
      </c>
      <c r="C187" s="59">
        <v>19622.4</v>
      </c>
      <c r="D187" s="59">
        <v>19623.2</v>
      </c>
      <c r="E187" s="59">
        <v>19479.65</v>
      </c>
      <c r="F187" s="59">
        <v>19528.75</v>
      </c>
      <c r="G187" s="59">
        <v>19528.75</v>
      </c>
      <c r="H187" s="12">
        <v>221700.0</v>
      </c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ht="14.25" customHeight="1">
      <c r="A188" s="54">
        <v>45203.0</v>
      </c>
      <c r="B188" s="55">
        <f t="shared" si="1"/>
        <v>0.005641563894</v>
      </c>
      <c r="C188" s="56">
        <v>19446.3</v>
      </c>
      <c r="D188" s="56">
        <v>19457.8</v>
      </c>
      <c r="E188" s="56">
        <v>19333.6</v>
      </c>
      <c r="F188" s="56">
        <v>19436.1</v>
      </c>
      <c r="G188" s="56">
        <v>19436.1</v>
      </c>
      <c r="H188" s="6">
        <v>277100.0</v>
      </c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ht="14.25" customHeight="1">
      <c r="A189" s="57">
        <v>45204.0</v>
      </c>
      <c r="B189" s="58">
        <f t="shared" si="1"/>
        <v>0.005512707366</v>
      </c>
      <c r="C189" s="59">
        <v>19521.85</v>
      </c>
      <c r="D189" s="59">
        <v>19576.95</v>
      </c>
      <c r="E189" s="59">
        <v>19487.3</v>
      </c>
      <c r="F189" s="59">
        <v>19545.75</v>
      </c>
      <c r="G189" s="59">
        <v>19545.75</v>
      </c>
      <c r="H189" s="12">
        <v>234900.0</v>
      </c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 ht="14.25" customHeight="1">
      <c r="A190" s="54">
        <v>45205.0</v>
      </c>
      <c r="B190" s="55">
        <f t="shared" si="1"/>
        <v>-0.007181926883</v>
      </c>
      <c r="C190" s="56">
        <v>19621.2</v>
      </c>
      <c r="D190" s="56">
        <v>19675.75</v>
      </c>
      <c r="E190" s="56">
        <v>19589.4</v>
      </c>
      <c r="F190" s="56">
        <v>19653.5</v>
      </c>
      <c r="G190" s="56">
        <v>19653.5</v>
      </c>
      <c r="H190" s="6">
        <v>159100.0</v>
      </c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 ht="14.25" customHeight="1">
      <c r="A191" s="57">
        <v>45208.0</v>
      </c>
      <c r="B191" s="58">
        <f t="shared" si="1"/>
        <v>0.009096802794</v>
      </c>
      <c r="C191" s="59">
        <v>19539.45</v>
      </c>
      <c r="D191" s="59">
        <v>19588.95</v>
      </c>
      <c r="E191" s="59">
        <v>19480.5</v>
      </c>
      <c r="F191" s="59">
        <v>19512.35</v>
      </c>
      <c r="G191" s="59">
        <v>19512.35</v>
      </c>
      <c r="H191" s="12">
        <v>165100.0</v>
      </c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ht="14.25" customHeight="1">
      <c r="A192" s="54">
        <v>45209.0</v>
      </c>
      <c r="B192" s="55">
        <f t="shared" si="1"/>
        <v>0.006170692006</v>
      </c>
      <c r="C192" s="56">
        <v>19565.6</v>
      </c>
      <c r="D192" s="56">
        <v>19717.8</v>
      </c>
      <c r="E192" s="56">
        <v>19565.45</v>
      </c>
      <c r="F192" s="56">
        <v>19689.85</v>
      </c>
      <c r="G192" s="56">
        <v>19689.85</v>
      </c>
      <c r="H192" s="6">
        <v>216600.0</v>
      </c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ht="14.25" customHeight="1">
      <c r="A193" s="57">
        <v>45210.0</v>
      </c>
      <c r="B193" s="58">
        <f t="shared" si="1"/>
        <v>-0.000875760612</v>
      </c>
      <c r="C193" s="59">
        <v>19767.0</v>
      </c>
      <c r="D193" s="59">
        <v>19839.2</v>
      </c>
      <c r="E193" s="59">
        <v>19756.95</v>
      </c>
      <c r="F193" s="59">
        <v>19811.35</v>
      </c>
      <c r="G193" s="59">
        <v>19811.35</v>
      </c>
      <c r="H193" s="12">
        <v>213700.0</v>
      </c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ht="14.25" customHeight="1">
      <c r="A194" s="54">
        <v>45211.0</v>
      </c>
      <c r="B194" s="55">
        <f t="shared" si="1"/>
        <v>-0.002169849449</v>
      </c>
      <c r="C194" s="56">
        <v>19822.7</v>
      </c>
      <c r="D194" s="56">
        <v>19843.3</v>
      </c>
      <c r="E194" s="56">
        <v>19772.65</v>
      </c>
      <c r="F194" s="56">
        <v>19794.0</v>
      </c>
      <c r="G194" s="56">
        <v>19794.0</v>
      </c>
      <c r="H194" s="6">
        <v>217900.0</v>
      </c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ht="14.25" customHeight="1">
      <c r="A195" s="57">
        <v>45212.0</v>
      </c>
      <c r="B195" s="58">
        <f t="shared" si="1"/>
        <v>-0.0009771632394</v>
      </c>
      <c r="C195" s="59">
        <v>19654.55</v>
      </c>
      <c r="D195" s="59">
        <v>19805.4</v>
      </c>
      <c r="E195" s="59">
        <v>19635.3</v>
      </c>
      <c r="F195" s="59">
        <v>19751.05</v>
      </c>
      <c r="G195" s="59">
        <v>19751.05</v>
      </c>
      <c r="H195" s="12">
        <v>255000.0</v>
      </c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ht="14.25" customHeight="1">
      <c r="A196" s="54">
        <v>45215.0</v>
      </c>
      <c r="B196" s="55">
        <f t="shared" si="1"/>
        <v>0.004041709428</v>
      </c>
      <c r="C196" s="56">
        <v>19737.25</v>
      </c>
      <c r="D196" s="56">
        <v>19781.3</v>
      </c>
      <c r="E196" s="56">
        <v>19691.85</v>
      </c>
      <c r="F196" s="56">
        <v>19731.75</v>
      </c>
      <c r="G196" s="56">
        <v>19731.75</v>
      </c>
      <c r="H196" s="6">
        <v>181000.0</v>
      </c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 ht="14.25" customHeight="1">
      <c r="A197" s="57">
        <v>45216.0</v>
      </c>
      <c r="B197" s="58">
        <f t="shared" si="1"/>
        <v>-0.007086793024</v>
      </c>
      <c r="C197" s="59">
        <v>19843.2</v>
      </c>
      <c r="D197" s="59">
        <v>19849.75</v>
      </c>
      <c r="E197" s="59">
        <v>19775.65</v>
      </c>
      <c r="F197" s="59">
        <v>19811.5</v>
      </c>
      <c r="G197" s="59">
        <v>19811.5</v>
      </c>
      <c r="H197" s="12">
        <v>185800.0</v>
      </c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 ht="14.25" customHeight="1">
      <c r="A198" s="54">
        <v>45217.0</v>
      </c>
      <c r="B198" s="55">
        <f t="shared" si="1"/>
        <v>-0.002358790307</v>
      </c>
      <c r="C198" s="56">
        <v>19820.45</v>
      </c>
      <c r="D198" s="56">
        <v>19840.95</v>
      </c>
      <c r="E198" s="56">
        <v>19659.95</v>
      </c>
      <c r="F198" s="56">
        <v>19671.1</v>
      </c>
      <c r="G198" s="56">
        <v>19671.1</v>
      </c>
      <c r="H198" s="6">
        <v>198900.0</v>
      </c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 ht="14.25" customHeight="1">
      <c r="A199" s="57">
        <v>45218.0</v>
      </c>
      <c r="B199" s="58">
        <f t="shared" si="1"/>
        <v>-0.004180955632</v>
      </c>
      <c r="C199" s="59">
        <v>19545.2</v>
      </c>
      <c r="D199" s="59">
        <v>19681.8</v>
      </c>
      <c r="E199" s="59">
        <v>19512.35</v>
      </c>
      <c r="F199" s="59">
        <v>19624.7</v>
      </c>
      <c r="G199" s="59">
        <v>19624.7</v>
      </c>
      <c r="H199" s="12">
        <v>230300.0</v>
      </c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ht="14.25" customHeight="1">
      <c r="A200" s="54">
        <v>45219.0</v>
      </c>
      <c r="B200" s="55">
        <f t="shared" si="1"/>
        <v>-0.0133502877</v>
      </c>
      <c r="C200" s="56">
        <v>19542.15</v>
      </c>
      <c r="D200" s="56">
        <v>19593.8</v>
      </c>
      <c r="E200" s="56">
        <v>19518.7</v>
      </c>
      <c r="F200" s="56">
        <v>19542.65</v>
      </c>
      <c r="G200" s="56">
        <v>19542.65</v>
      </c>
      <c r="H200" s="6">
        <v>198300.0</v>
      </c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ht="14.25" customHeight="1">
      <c r="A201" s="57">
        <v>45222.0</v>
      </c>
      <c r="B201" s="58">
        <f t="shared" si="1"/>
        <v>-0.008277256992</v>
      </c>
      <c r="C201" s="59">
        <v>19521.6</v>
      </c>
      <c r="D201" s="59">
        <v>19556.85</v>
      </c>
      <c r="E201" s="59">
        <v>19257.85</v>
      </c>
      <c r="F201" s="59">
        <v>19281.75</v>
      </c>
      <c r="G201" s="59">
        <v>19281.75</v>
      </c>
      <c r="H201" s="12">
        <v>176000.0</v>
      </c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ht="14.25" customHeight="1">
      <c r="A202" s="54">
        <v>45224.0</v>
      </c>
      <c r="B202" s="55">
        <f t="shared" si="1"/>
        <v>-0.01385304477</v>
      </c>
      <c r="C202" s="56">
        <v>19286.45</v>
      </c>
      <c r="D202" s="56">
        <v>19347.3</v>
      </c>
      <c r="E202" s="56">
        <v>19074.15</v>
      </c>
      <c r="F202" s="56">
        <v>19122.15</v>
      </c>
      <c r="G202" s="56">
        <v>19122.15</v>
      </c>
      <c r="H202" s="6">
        <v>225300.0</v>
      </c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ht="14.25" customHeight="1">
      <c r="A203" s="57">
        <v>45225.0</v>
      </c>
      <c r="B203" s="58">
        <f t="shared" si="1"/>
        <v>0.01007570033</v>
      </c>
      <c r="C203" s="59">
        <v>19027.25</v>
      </c>
      <c r="D203" s="59">
        <v>19041.7</v>
      </c>
      <c r="E203" s="59">
        <v>18837.85</v>
      </c>
      <c r="F203" s="59">
        <v>18857.25</v>
      </c>
      <c r="G203" s="59">
        <v>18857.25</v>
      </c>
      <c r="H203" s="12">
        <v>300400.0</v>
      </c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ht="14.25" customHeight="1">
      <c r="A204" s="54">
        <v>45226.0</v>
      </c>
      <c r="B204" s="55">
        <f t="shared" si="1"/>
        <v>0.004916720261</v>
      </c>
      <c r="C204" s="56">
        <v>18928.75</v>
      </c>
      <c r="D204" s="56">
        <v>19076.15</v>
      </c>
      <c r="E204" s="56">
        <v>18926.65</v>
      </c>
      <c r="F204" s="56">
        <v>19047.25</v>
      </c>
      <c r="G204" s="56">
        <v>19047.25</v>
      </c>
      <c r="H204" s="6">
        <v>205200.0</v>
      </c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ht="14.25" customHeight="1">
      <c r="A205" s="57">
        <v>45229.0</v>
      </c>
      <c r="B205" s="58">
        <f t="shared" si="1"/>
        <v>-0.003202566233</v>
      </c>
      <c r="C205" s="59">
        <v>19053.4</v>
      </c>
      <c r="D205" s="59">
        <v>19158.5</v>
      </c>
      <c r="E205" s="59">
        <v>18940.0</v>
      </c>
      <c r="F205" s="59">
        <v>19140.9</v>
      </c>
      <c r="G205" s="59">
        <v>19140.9</v>
      </c>
      <c r="H205" s="12">
        <v>180100.0</v>
      </c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ht="14.25" customHeight="1">
      <c r="A206" s="54">
        <v>45230.0</v>
      </c>
      <c r="B206" s="55">
        <f t="shared" si="1"/>
        <v>-0.004740665423</v>
      </c>
      <c r="C206" s="56">
        <v>19232.95</v>
      </c>
      <c r="D206" s="56">
        <v>19233.7</v>
      </c>
      <c r="E206" s="56">
        <v>19056.45</v>
      </c>
      <c r="F206" s="56">
        <v>19079.6</v>
      </c>
      <c r="G206" s="56">
        <v>19079.6</v>
      </c>
      <c r="H206" s="6">
        <v>206000.0</v>
      </c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ht="14.25" customHeight="1">
      <c r="A207" s="57">
        <v>45231.0</v>
      </c>
      <c r="B207" s="58">
        <f t="shared" si="1"/>
        <v>0.007588543984</v>
      </c>
      <c r="C207" s="59">
        <v>19064.05</v>
      </c>
      <c r="D207" s="59">
        <v>19096.05</v>
      </c>
      <c r="E207" s="59">
        <v>18973.7</v>
      </c>
      <c r="F207" s="59">
        <v>18989.15</v>
      </c>
      <c r="G207" s="59">
        <v>18989.15</v>
      </c>
      <c r="H207" s="12">
        <v>194100.0</v>
      </c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ht="14.25" customHeight="1">
      <c r="A208" s="54">
        <v>45232.0</v>
      </c>
      <c r="B208" s="55">
        <f t="shared" si="1"/>
        <v>0.005088001254</v>
      </c>
      <c r="C208" s="56">
        <v>19120.0</v>
      </c>
      <c r="D208" s="56">
        <v>19175.25</v>
      </c>
      <c r="E208" s="56">
        <v>19064.15</v>
      </c>
      <c r="F208" s="56">
        <v>19133.25</v>
      </c>
      <c r="G208" s="56">
        <v>19133.25</v>
      </c>
      <c r="H208" s="6">
        <v>245600.0</v>
      </c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 ht="14.25" customHeight="1">
      <c r="A209" s="57">
        <v>45233.0</v>
      </c>
      <c r="B209" s="58">
        <f t="shared" si="1"/>
        <v>0.009419882895</v>
      </c>
      <c r="C209" s="59">
        <v>19241.0</v>
      </c>
      <c r="D209" s="59">
        <v>19276.25</v>
      </c>
      <c r="E209" s="59">
        <v>19210.9</v>
      </c>
      <c r="F209" s="59">
        <v>19230.6</v>
      </c>
      <c r="G209" s="59">
        <v>19230.6</v>
      </c>
      <c r="H209" s="12">
        <v>189500.0</v>
      </c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ht="14.25" customHeight="1">
      <c r="A210" s="54">
        <v>45236.0</v>
      </c>
      <c r="B210" s="55">
        <f t="shared" si="1"/>
        <v>-0.0002601517122</v>
      </c>
      <c r="C210" s="56">
        <v>19345.85</v>
      </c>
      <c r="D210" s="56">
        <v>19423.0</v>
      </c>
      <c r="E210" s="56">
        <v>19309.7</v>
      </c>
      <c r="F210" s="56">
        <v>19411.75</v>
      </c>
      <c r="G210" s="56">
        <v>19411.75</v>
      </c>
      <c r="H210" s="6">
        <v>180700.0</v>
      </c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 ht="14.25" customHeight="1">
      <c r="A211" s="57">
        <v>45237.0</v>
      </c>
      <c r="B211" s="58">
        <f t="shared" si="1"/>
        <v>0.001896252325</v>
      </c>
      <c r="C211" s="59">
        <v>19404.05</v>
      </c>
      <c r="D211" s="59">
        <v>19423.5</v>
      </c>
      <c r="E211" s="59">
        <v>19329.1</v>
      </c>
      <c r="F211" s="59">
        <v>19406.7</v>
      </c>
      <c r="G211" s="59">
        <v>19406.7</v>
      </c>
      <c r="H211" s="12">
        <v>198700.0</v>
      </c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ht="14.25" customHeight="1">
      <c r="A212" s="54">
        <v>45238.0</v>
      </c>
      <c r="B212" s="55">
        <f t="shared" si="1"/>
        <v>-0.00247897755</v>
      </c>
      <c r="C212" s="56">
        <v>19449.6</v>
      </c>
      <c r="D212" s="56">
        <v>19464.4</v>
      </c>
      <c r="E212" s="56">
        <v>19401.5</v>
      </c>
      <c r="F212" s="56">
        <v>19443.5</v>
      </c>
      <c r="G212" s="56">
        <v>19443.5</v>
      </c>
      <c r="H212" s="6">
        <v>195000.0</v>
      </c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ht="14.25" customHeight="1">
      <c r="A213" s="57">
        <v>45239.0</v>
      </c>
      <c r="B213" s="58">
        <f t="shared" si="1"/>
        <v>0.001549344429</v>
      </c>
      <c r="C213" s="59">
        <v>19457.4</v>
      </c>
      <c r="D213" s="59">
        <v>19463.9</v>
      </c>
      <c r="E213" s="59">
        <v>19378.35</v>
      </c>
      <c r="F213" s="59">
        <v>19395.3</v>
      </c>
      <c r="G213" s="59">
        <v>19395.3</v>
      </c>
      <c r="H213" s="12">
        <v>208400.0</v>
      </c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ht="14.25" customHeight="1">
      <c r="A214" s="54">
        <v>45240.0</v>
      </c>
      <c r="B214" s="55">
        <f t="shared" si="1"/>
        <v>0.0009369200555</v>
      </c>
      <c r="C214" s="56">
        <v>19351.85</v>
      </c>
      <c r="D214" s="56">
        <v>19451.3</v>
      </c>
      <c r="E214" s="56">
        <v>19329.45</v>
      </c>
      <c r="F214" s="56">
        <v>19425.35</v>
      </c>
      <c r="G214" s="56">
        <v>19425.35</v>
      </c>
      <c r="H214" s="6">
        <v>152200.0</v>
      </c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ht="14.25" customHeight="1">
      <c r="A215" s="57">
        <v>45243.0</v>
      </c>
      <c r="B215" s="58">
        <f t="shared" si="1"/>
        <v>0.01192683435</v>
      </c>
      <c r="C215" s="59">
        <v>19486.75</v>
      </c>
      <c r="D215" s="59">
        <v>19494.4</v>
      </c>
      <c r="E215" s="59">
        <v>19414.75</v>
      </c>
      <c r="F215" s="59">
        <v>19443.55</v>
      </c>
      <c r="G215" s="59">
        <v>19443.55</v>
      </c>
      <c r="H215" s="12">
        <v>189300.0</v>
      </c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ht="14.25" customHeight="1">
      <c r="A216" s="54">
        <v>45245.0</v>
      </c>
      <c r="B216" s="55">
        <f t="shared" si="1"/>
        <v>0.0045615221</v>
      </c>
      <c r="C216" s="56">
        <v>19651.4</v>
      </c>
      <c r="D216" s="56">
        <v>19693.2</v>
      </c>
      <c r="E216" s="56">
        <v>19579.65</v>
      </c>
      <c r="F216" s="56">
        <v>19675.45</v>
      </c>
      <c r="G216" s="56">
        <v>19675.45</v>
      </c>
      <c r="H216" s="6">
        <v>291500.0</v>
      </c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 ht="14.25" customHeight="1">
      <c r="A217" s="57">
        <v>45246.0</v>
      </c>
      <c r="B217" s="58">
        <f t="shared" si="1"/>
        <v>-0.001689838706</v>
      </c>
      <c r="C217" s="59">
        <v>19674.7</v>
      </c>
      <c r="D217" s="59">
        <v>19875.25</v>
      </c>
      <c r="E217" s="59">
        <v>19627.0</v>
      </c>
      <c r="F217" s="59">
        <v>19765.2</v>
      </c>
      <c r="G217" s="59">
        <v>19765.2</v>
      </c>
      <c r="H217" s="12">
        <v>282700.0</v>
      </c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ht="14.25" customHeight="1">
      <c r="A218" s="54">
        <v>45247.0</v>
      </c>
      <c r="B218" s="55">
        <f t="shared" si="1"/>
        <v>-0.001915689395</v>
      </c>
      <c r="C218" s="56">
        <v>19674.75</v>
      </c>
      <c r="D218" s="56">
        <v>19806.0</v>
      </c>
      <c r="E218" s="56">
        <v>19667.45</v>
      </c>
      <c r="F218" s="56">
        <v>19731.8</v>
      </c>
      <c r="G218" s="56">
        <v>19731.8</v>
      </c>
      <c r="H218" s="6">
        <v>236800.0</v>
      </c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 ht="14.25" customHeight="1">
      <c r="A219" s="57">
        <v>45250.0</v>
      </c>
      <c r="B219" s="58">
        <f t="shared" si="1"/>
        <v>0.004539453641</v>
      </c>
      <c r="C219" s="59">
        <v>19731.15</v>
      </c>
      <c r="D219" s="59">
        <v>19756.45</v>
      </c>
      <c r="E219" s="59">
        <v>19670.5</v>
      </c>
      <c r="F219" s="59">
        <v>19694.0</v>
      </c>
      <c r="G219" s="59">
        <v>19694.0</v>
      </c>
      <c r="H219" s="12">
        <v>173800.0</v>
      </c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 ht="14.25" customHeight="1">
      <c r="A220" s="54">
        <v>45251.0</v>
      </c>
      <c r="B220" s="55">
        <f t="shared" si="1"/>
        <v>0.001438074345</v>
      </c>
      <c r="C220" s="56">
        <v>19770.9</v>
      </c>
      <c r="D220" s="56">
        <v>19829.1</v>
      </c>
      <c r="E220" s="56">
        <v>19754.05</v>
      </c>
      <c r="F220" s="56">
        <v>19783.4</v>
      </c>
      <c r="G220" s="56">
        <v>19783.4</v>
      </c>
      <c r="H220" s="6">
        <v>195000.0</v>
      </c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 ht="14.25" customHeight="1">
      <c r="A221" s="57">
        <v>45252.0</v>
      </c>
      <c r="B221" s="58">
        <f t="shared" si="1"/>
        <v>-0.0004971771945</v>
      </c>
      <c r="C221" s="59">
        <v>19784.0</v>
      </c>
      <c r="D221" s="59">
        <v>19825.55</v>
      </c>
      <c r="E221" s="59">
        <v>19703.85</v>
      </c>
      <c r="F221" s="59">
        <v>19811.85</v>
      </c>
      <c r="G221" s="59">
        <v>19811.85</v>
      </c>
      <c r="H221" s="12">
        <v>184500.0</v>
      </c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 ht="14.25" customHeight="1">
      <c r="A222" s="54">
        <v>45253.0</v>
      </c>
      <c r="B222" s="55">
        <f t="shared" si="1"/>
        <v>-0.0003686496314</v>
      </c>
      <c r="C222" s="56">
        <v>19828.45</v>
      </c>
      <c r="D222" s="56">
        <v>19875.15</v>
      </c>
      <c r="E222" s="56">
        <v>19786.75</v>
      </c>
      <c r="F222" s="56">
        <v>19802.0</v>
      </c>
      <c r="G222" s="56">
        <v>19802.0</v>
      </c>
      <c r="H222" s="6">
        <v>170000.0</v>
      </c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 ht="14.25" customHeight="1">
      <c r="A223" s="57">
        <v>45254.0</v>
      </c>
      <c r="B223" s="58">
        <f t="shared" si="1"/>
        <v>0.00479926445</v>
      </c>
      <c r="C223" s="59">
        <v>19809.6</v>
      </c>
      <c r="D223" s="59">
        <v>19832.85</v>
      </c>
      <c r="E223" s="59">
        <v>19768.85</v>
      </c>
      <c r="F223" s="59">
        <v>19794.7</v>
      </c>
      <c r="G223" s="59">
        <v>19794.7</v>
      </c>
      <c r="H223" s="12">
        <v>145900.0</v>
      </c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ht="14.25" customHeight="1">
      <c r="A224" s="54">
        <v>45258.0</v>
      </c>
      <c r="B224" s="55">
        <f t="shared" si="1"/>
        <v>0.01040236907</v>
      </c>
      <c r="C224" s="56">
        <v>19844.65</v>
      </c>
      <c r="D224" s="56">
        <v>19916.85</v>
      </c>
      <c r="E224" s="56">
        <v>19800.0</v>
      </c>
      <c r="F224" s="56">
        <v>19889.7</v>
      </c>
      <c r="G224" s="56">
        <v>19889.7</v>
      </c>
      <c r="H224" s="6">
        <v>229600.0</v>
      </c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 ht="14.25" customHeight="1">
      <c r="A225" s="57">
        <v>45259.0</v>
      </c>
      <c r="B225" s="58">
        <f t="shared" si="1"/>
        <v>0.001818715604</v>
      </c>
      <c r="C225" s="59">
        <v>19976.55</v>
      </c>
      <c r="D225" s="59">
        <v>20104.65</v>
      </c>
      <c r="E225" s="59">
        <v>19956.3</v>
      </c>
      <c r="F225" s="59">
        <v>20096.6</v>
      </c>
      <c r="G225" s="59">
        <v>20096.6</v>
      </c>
      <c r="H225" s="12">
        <v>236200.0</v>
      </c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 ht="14.25" customHeight="1">
      <c r="A226" s="54">
        <v>45260.0</v>
      </c>
      <c r="B226" s="55">
        <f t="shared" si="1"/>
        <v>0.00669294174</v>
      </c>
      <c r="C226" s="56">
        <v>20108.5</v>
      </c>
      <c r="D226" s="56">
        <v>20158.7</v>
      </c>
      <c r="E226" s="56">
        <v>20015.85</v>
      </c>
      <c r="F226" s="56">
        <v>20133.15</v>
      </c>
      <c r="G226" s="56">
        <v>20133.15</v>
      </c>
      <c r="H226" s="6">
        <v>486600.0</v>
      </c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 ht="14.25" customHeight="1">
      <c r="A227" s="57">
        <v>45261.0</v>
      </c>
      <c r="B227" s="58">
        <f t="shared" si="1"/>
        <v>0.02066815013</v>
      </c>
      <c r="C227" s="59">
        <v>20194.1</v>
      </c>
      <c r="D227" s="59">
        <v>20291.55</v>
      </c>
      <c r="E227" s="59">
        <v>20183.7</v>
      </c>
      <c r="F227" s="59">
        <v>20267.9</v>
      </c>
      <c r="G227" s="59">
        <v>20267.9</v>
      </c>
      <c r="H227" s="12">
        <v>265800.0</v>
      </c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 ht="14.25" customHeight="1">
      <c r="A228" s="54">
        <v>45264.0</v>
      </c>
      <c r="B228" s="55">
        <f t="shared" si="1"/>
        <v>0.008135622716</v>
      </c>
      <c r="C228" s="56">
        <v>20601.95</v>
      </c>
      <c r="D228" s="56">
        <v>20702.65</v>
      </c>
      <c r="E228" s="56">
        <v>20507.75</v>
      </c>
      <c r="F228" s="56">
        <v>20686.8</v>
      </c>
      <c r="G228" s="56">
        <v>20686.8</v>
      </c>
      <c r="H228" s="6">
        <v>381100.0</v>
      </c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ht="14.25" customHeight="1">
      <c r="A229" s="57">
        <v>45265.0</v>
      </c>
      <c r="B229" s="58">
        <f t="shared" si="1"/>
        <v>0.0039606619</v>
      </c>
      <c r="C229" s="59">
        <v>20808.9</v>
      </c>
      <c r="D229" s="59">
        <v>20864.05</v>
      </c>
      <c r="E229" s="59">
        <v>20711.15</v>
      </c>
      <c r="F229" s="59">
        <v>20855.1</v>
      </c>
      <c r="G229" s="59">
        <v>20855.1</v>
      </c>
      <c r="H229" s="12">
        <v>421000.0</v>
      </c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 ht="14.25" customHeight="1">
      <c r="A230" s="54">
        <v>45266.0</v>
      </c>
      <c r="B230" s="55">
        <f t="shared" si="1"/>
        <v>-0.001745654967</v>
      </c>
      <c r="C230" s="56">
        <v>20950.75</v>
      </c>
      <c r="D230" s="56">
        <v>20961.95</v>
      </c>
      <c r="E230" s="56">
        <v>20852.15</v>
      </c>
      <c r="F230" s="56">
        <v>20937.7</v>
      </c>
      <c r="G230" s="56">
        <v>20937.7</v>
      </c>
      <c r="H230" s="6">
        <v>359200.0</v>
      </c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ht="14.25" customHeight="1">
      <c r="A231" s="57">
        <v>45267.0</v>
      </c>
      <c r="B231" s="58">
        <f t="shared" si="1"/>
        <v>0.003265370566</v>
      </c>
      <c r="C231" s="59">
        <v>20932.4</v>
      </c>
      <c r="D231" s="59">
        <v>20941.25</v>
      </c>
      <c r="E231" s="59">
        <v>20850.8</v>
      </c>
      <c r="F231" s="59">
        <v>20901.15</v>
      </c>
      <c r="G231" s="59">
        <v>20901.15</v>
      </c>
      <c r="H231" s="12">
        <v>275000.0</v>
      </c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 ht="14.25" customHeight="1">
      <c r="A232" s="54">
        <v>45268.0</v>
      </c>
      <c r="B232" s="55">
        <f t="shared" si="1"/>
        <v>0.001320972465</v>
      </c>
      <c r="C232" s="56">
        <v>20934.1</v>
      </c>
      <c r="D232" s="56">
        <v>21006.1</v>
      </c>
      <c r="E232" s="56">
        <v>20862.7</v>
      </c>
      <c r="F232" s="56">
        <v>20969.4</v>
      </c>
      <c r="G232" s="56">
        <v>20969.4</v>
      </c>
      <c r="H232" s="6">
        <v>292400.0</v>
      </c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 ht="14.25" customHeight="1">
      <c r="A233" s="57">
        <v>45271.0</v>
      </c>
      <c r="B233" s="58">
        <f t="shared" si="1"/>
        <v>-0.004319644141</v>
      </c>
      <c r="C233" s="59">
        <v>20965.3</v>
      </c>
      <c r="D233" s="59">
        <v>21026.1</v>
      </c>
      <c r="E233" s="59">
        <v>20923.7</v>
      </c>
      <c r="F233" s="59">
        <v>20997.1</v>
      </c>
      <c r="G233" s="59">
        <v>20997.1</v>
      </c>
      <c r="H233" s="12">
        <v>212900.0</v>
      </c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 ht="14.25" customHeight="1">
      <c r="A234" s="54">
        <v>45272.0</v>
      </c>
      <c r="B234" s="55">
        <f t="shared" si="1"/>
        <v>0.000954253243</v>
      </c>
      <c r="C234" s="56">
        <v>21018.55</v>
      </c>
      <c r="D234" s="56">
        <v>21037.9</v>
      </c>
      <c r="E234" s="56">
        <v>20867.15</v>
      </c>
      <c r="F234" s="56">
        <v>20906.4</v>
      </c>
      <c r="G234" s="56">
        <v>20906.4</v>
      </c>
      <c r="H234" s="6">
        <v>244900.0</v>
      </c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 ht="14.25" customHeight="1">
      <c r="A235" s="57">
        <v>45273.0</v>
      </c>
      <c r="B235" s="58">
        <f t="shared" si="1"/>
        <v>0.01225010573</v>
      </c>
      <c r="C235" s="59">
        <v>20929.75</v>
      </c>
      <c r="D235" s="59">
        <v>20950.0</v>
      </c>
      <c r="E235" s="59">
        <v>20769.5</v>
      </c>
      <c r="F235" s="59">
        <v>20926.35</v>
      </c>
      <c r="G235" s="59">
        <v>20926.35</v>
      </c>
      <c r="H235" s="12">
        <v>260300.0</v>
      </c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 ht="14.25" customHeight="1">
      <c r="A236" s="54">
        <v>45274.0</v>
      </c>
      <c r="B236" s="55">
        <f t="shared" si="1"/>
        <v>0.0129327234</v>
      </c>
      <c r="C236" s="56">
        <v>21110.4</v>
      </c>
      <c r="D236" s="56">
        <v>21210.9</v>
      </c>
      <c r="E236" s="56">
        <v>21074.45</v>
      </c>
      <c r="F236" s="56">
        <v>21182.7</v>
      </c>
      <c r="G236" s="56">
        <v>21182.7</v>
      </c>
      <c r="H236" s="6">
        <v>334400.0</v>
      </c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 ht="14.25" customHeight="1">
      <c r="A237" s="57">
        <v>45275.0</v>
      </c>
      <c r="B237" s="58">
        <f t="shared" si="1"/>
        <v>-0.001771012716</v>
      </c>
      <c r="C237" s="59">
        <v>21287.45</v>
      </c>
      <c r="D237" s="59">
        <v>21492.3</v>
      </c>
      <c r="E237" s="59">
        <v>21235.3</v>
      </c>
      <c r="F237" s="59">
        <v>21456.65</v>
      </c>
      <c r="G237" s="59">
        <v>21456.65</v>
      </c>
      <c r="H237" s="12">
        <v>508800.0</v>
      </c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 ht="14.25" customHeight="1">
      <c r="A238" s="54">
        <v>45278.0</v>
      </c>
      <c r="B238" s="55">
        <f t="shared" si="1"/>
        <v>0.001608411361</v>
      </c>
      <c r="C238" s="56">
        <v>21434.8</v>
      </c>
      <c r="D238" s="56">
        <v>21482.8</v>
      </c>
      <c r="E238" s="56">
        <v>21365.35</v>
      </c>
      <c r="F238" s="56">
        <v>21418.65</v>
      </c>
      <c r="G238" s="56">
        <v>21418.65</v>
      </c>
      <c r="H238" s="6">
        <v>249700.0</v>
      </c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 ht="14.25" customHeight="1">
      <c r="A239" s="57">
        <v>45279.0</v>
      </c>
      <c r="B239" s="58">
        <f t="shared" si="1"/>
        <v>-0.01412150225</v>
      </c>
      <c r="C239" s="59">
        <v>21477.65</v>
      </c>
      <c r="D239" s="59">
        <v>21505.05</v>
      </c>
      <c r="E239" s="59">
        <v>21337.75</v>
      </c>
      <c r="F239" s="59">
        <v>21453.1</v>
      </c>
      <c r="G239" s="59">
        <v>21453.1</v>
      </c>
      <c r="H239" s="12">
        <v>249800.0</v>
      </c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 ht="14.25" customHeight="1">
      <c r="A240" s="54">
        <v>45280.0</v>
      </c>
      <c r="B240" s="55">
        <f t="shared" si="1"/>
        <v>0.004959775699</v>
      </c>
      <c r="C240" s="56">
        <v>21543.5</v>
      </c>
      <c r="D240" s="56">
        <v>21593.0</v>
      </c>
      <c r="E240" s="56">
        <v>21087.35</v>
      </c>
      <c r="F240" s="56">
        <v>21150.15</v>
      </c>
      <c r="G240" s="56">
        <v>21150.15</v>
      </c>
      <c r="H240" s="6">
        <v>363900.0</v>
      </c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 ht="14.25" customHeight="1">
      <c r="A241" s="57">
        <v>45281.0</v>
      </c>
      <c r="B241" s="58">
        <f t="shared" si="1"/>
        <v>0.004438945098</v>
      </c>
      <c r="C241" s="59">
        <v>21033.95</v>
      </c>
      <c r="D241" s="59">
        <v>21288.35</v>
      </c>
      <c r="E241" s="59">
        <v>20976.8</v>
      </c>
      <c r="F241" s="59">
        <v>21255.05</v>
      </c>
      <c r="G241" s="59">
        <v>21255.05</v>
      </c>
      <c r="H241" s="12">
        <v>277500.0</v>
      </c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 ht="14.25" customHeight="1">
      <c r="A242" s="54">
        <v>45282.0</v>
      </c>
      <c r="B242" s="55">
        <f t="shared" si="1"/>
        <v>0.004306912606</v>
      </c>
      <c r="C242" s="56">
        <v>21295.85</v>
      </c>
      <c r="D242" s="56">
        <v>21390.5</v>
      </c>
      <c r="E242" s="56">
        <v>21232.45</v>
      </c>
      <c r="F242" s="56">
        <v>21349.4</v>
      </c>
      <c r="G242" s="56">
        <v>21349.4</v>
      </c>
      <c r="H242" s="6">
        <v>284700.0</v>
      </c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 ht="14.25" customHeight="1">
      <c r="A243" s="57">
        <v>45286.0</v>
      </c>
      <c r="B243" s="58">
        <f t="shared" si="1"/>
        <v>0.009952731521</v>
      </c>
      <c r="C243" s="59">
        <v>21365.2</v>
      </c>
      <c r="D243" s="59">
        <v>21477.15</v>
      </c>
      <c r="E243" s="59">
        <v>21329.45</v>
      </c>
      <c r="F243" s="59">
        <v>21441.35</v>
      </c>
      <c r="G243" s="59">
        <v>21441.35</v>
      </c>
      <c r="H243" s="12">
        <v>219500.0</v>
      </c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 ht="14.25" customHeight="1">
      <c r="A244" s="54">
        <v>45287.0</v>
      </c>
      <c r="B244" s="55">
        <f t="shared" si="1"/>
        <v>0.005723917385</v>
      </c>
      <c r="C244" s="56">
        <v>21497.65</v>
      </c>
      <c r="D244" s="56">
        <v>21675.75</v>
      </c>
      <c r="E244" s="56">
        <v>21495.8</v>
      </c>
      <c r="F244" s="56">
        <v>21654.75</v>
      </c>
      <c r="G244" s="56">
        <v>21654.75</v>
      </c>
      <c r="H244" s="6">
        <v>256500.0</v>
      </c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 ht="14.25" customHeight="1">
      <c r="A245" s="57">
        <v>45288.0</v>
      </c>
      <c r="B245" s="58">
        <f t="shared" si="1"/>
        <v>-0.002171846804</v>
      </c>
      <c r="C245" s="59">
        <v>21715.0</v>
      </c>
      <c r="D245" s="59">
        <v>21801.45</v>
      </c>
      <c r="E245" s="59">
        <v>21678.0</v>
      </c>
      <c r="F245" s="59">
        <v>21778.7</v>
      </c>
      <c r="G245" s="59">
        <v>21778.7</v>
      </c>
      <c r="H245" s="12">
        <v>393100.0</v>
      </c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 ht="14.25" customHeight="1">
      <c r="A246" s="54">
        <v>45289.0</v>
      </c>
      <c r="B246" s="60"/>
      <c r="C246" s="61">
        <v>21737.65</v>
      </c>
      <c r="D246" s="61">
        <v>21770.3</v>
      </c>
      <c r="E246" s="61">
        <v>21676.9</v>
      </c>
      <c r="F246" s="61">
        <v>21731.4</v>
      </c>
      <c r="G246" s="61">
        <v>21731.4</v>
      </c>
      <c r="H246" s="29">
        <v>270900.0</v>
      </c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 ht="14.2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 ht="14.2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 ht="14.2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 ht="14.2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 ht="14.2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 ht="14.2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 ht="14.2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 ht="14.2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 ht="14.2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 ht="14.2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 ht="14.2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 ht="14.2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 ht="14.2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 ht="14.2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 ht="14.2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 ht="14.2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 ht="14.2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 ht="14.2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 ht="14.2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 ht="14.2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 ht="14.2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 ht="14.2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 ht="14.2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 ht="14.2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 ht="14.2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 ht="14.2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 ht="14.2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 ht="14.2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 ht="14.2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 ht="14.2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 ht="14.2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 ht="14.2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 ht="14.2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 ht="14.2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 ht="14.2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 ht="14.2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 ht="14.2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 ht="14.2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 ht="14.2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 ht="14.2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 ht="14.2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 ht="14.2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 ht="14.2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 ht="14.2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 ht="14.2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 ht="14.2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 ht="14.2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 ht="14.2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 ht="14.2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 ht="14.2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 ht="14.2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 ht="14.2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 ht="14.2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 ht="14.2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 ht="14.2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 ht="14.2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 ht="14.2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 ht="14.2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 ht="14.2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 ht="14.2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 ht="14.2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 ht="14.2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 ht="14.2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 ht="14.2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 ht="14.2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 ht="14.2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 ht="14.2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 ht="14.2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 ht="14.2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 ht="14.2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 ht="14.2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 ht="14.2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 ht="14.2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 ht="14.2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 ht="14.2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 ht="14.2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 ht="14.2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 ht="14.2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 ht="14.2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 ht="14.2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 ht="14.2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 ht="14.2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 ht="14.2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 ht="14.2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 ht="14.2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 ht="14.2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 ht="14.2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 ht="14.2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 ht="14.2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 ht="14.2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 ht="14.2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 ht="14.2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 ht="14.2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 ht="14.2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 ht="14.2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 ht="14.2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 ht="14.2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 ht="14.2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 ht="14.2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 ht="14.2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 ht="14.2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 ht="14.2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 ht="14.2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 ht="14.2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 ht="14.2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 ht="14.2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 ht="14.2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 ht="14.2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 ht="14.2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 ht="14.2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 ht="14.2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 ht="14.2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 ht="14.2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 ht="14.2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 ht="14.2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 ht="14.2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 ht="14.2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 ht="14.2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 ht="14.2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 ht="14.2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 ht="14.2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 ht="14.2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 ht="14.2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 ht="14.2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 ht="14.2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 ht="14.2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 ht="14.2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 ht="14.2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 ht="14.2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 ht="14.2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 ht="14.2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 ht="14.2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 ht="14.2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 ht="14.2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 ht="14.2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 ht="14.2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 ht="14.2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 ht="14.2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 ht="14.2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 ht="14.2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 ht="14.2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 ht="14.2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 ht="14.2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 ht="14.2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 ht="14.2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 ht="14.2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 ht="14.2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 ht="14.2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 ht="14.2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 ht="14.2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 ht="14.2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 ht="14.2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 ht="14.2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 ht="14.2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 ht="14.2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 ht="14.2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 ht="14.2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 ht="14.2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 ht="14.2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 ht="14.2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 ht="14.2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 ht="14.2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 ht="14.2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 ht="14.2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 ht="14.2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 ht="14.2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 ht="14.2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 ht="14.2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 ht="14.2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 ht="14.2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 ht="14.2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 ht="14.2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 ht="14.2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 ht="14.2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 ht="14.2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 ht="14.2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 ht="14.2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 ht="14.2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 ht="14.2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 ht="14.2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 ht="14.2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 ht="14.2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 ht="14.2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 ht="14.2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 ht="14.2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 ht="14.2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 ht="14.2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 ht="14.2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 ht="14.2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 ht="14.2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 ht="14.2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 ht="14.2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 ht="14.2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 ht="14.2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 ht="14.2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 ht="14.2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 ht="14.2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 ht="14.2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 ht="14.2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 ht="14.2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 ht="14.2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 ht="14.2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 ht="14.2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 ht="14.2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 ht="14.2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 ht="14.2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 ht="14.2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 ht="14.2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 ht="14.2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 ht="14.2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 ht="14.2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 ht="14.2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 ht="14.2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 ht="14.2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 ht="14.2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 ht="14.2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 ht="14.2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 ht="14.2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 ht="14.2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 ht="14.2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 ht="14.2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 ht="14.2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 ht="14.2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 ht="14.2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 ht="14.2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 ht="14.2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 ht="14.2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 ht="14.2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 ht="14.2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 ht="14.2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 ht="14.2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 ht="14.2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 ht="14.2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 ht="14.2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 ht="14.2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 ht="14.2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 ht="14.2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 ht="14.2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 ht="14.2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 ht="14.2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 ht="14.2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 ht="14.2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 ht="14.2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 ht="14.2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 ht="14.2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 ht="14.2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 ht="14.2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 ht="14.2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 ht="14.2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 ht="14.2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 ht="14.2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 ht="14.2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 ht="14.2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 ht="14.2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 ht="14.2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 ht="14.2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 ht="14.2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 ht="14.2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 ht="14.2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 ht="14.2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 ht="14.2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 ht="14.2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 ht="14.2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 ht="14.2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 ht="14.2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 ht="14.2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 ht="14.2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 ht="14.2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 ht="14.2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 ht="14.2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 ht="14.2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 ht="14.2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 ht="14.2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 ht="14.2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 ht="14.2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 ht="14.2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 ht="14.2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 ht="14.2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 ht="14.2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 ht="14.2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 ht="14.2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 ht="14.2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 ht="14.2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 ht="14.2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 ht="14.2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 ht="14.2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 ht="14.2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 ht="14.2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 ht="14.2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 ht="14.2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 ht="14.2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 ht="14.2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 ht="14.2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 ht="14.2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 ht="14.2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 ht="14.2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 ht="14.2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 ht="14.2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 ht="14.2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 ht="14.2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 ht="14.2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 ht="14.2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 ht="14.2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 ht="14.2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 ht="14.2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 ht="14.2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 ht="14.2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 ht="14.2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 ht="14.2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 ht="14.2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 ht="14.2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 ht="14.2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 ht="14.2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 ht="14.2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 ht="14.2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 ht="14.2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 ht="14.2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 ht="14.2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 ht="14.2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 ht="14.2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 ht="14.2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 ht="14.2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 ht="14.2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 ht="14.2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 ht="14.2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 ht="14.2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 ht="14.2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 ht="14.2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 ht="14.2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 ht="14.2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 ht="14.2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 ht="14.2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 ht="14.2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 ht="14.2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 ht="14.2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 ht="14.2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 ht="14.2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 ht="14.2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 ht="14.2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 ht="14.2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 ht="14.2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 ht="14.2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 ht="14.2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 ht="14.2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 ht="14.2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 ht="14.2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 ht="14.2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 ht="14.2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 ht="14.2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 ht="14.2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 ht="14.2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 ht="14.2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 ht="14.2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 ht="14.2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 ht="14.2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 ht="14.2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 ht="14.2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 ht="14.2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 ht="14.2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 ht="14.2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 ht="14.2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 ht="14.2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 ht="14.2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 ht="14.2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 ht="14.2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 ht="14.2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 ht="14.2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 ht="14.2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 ht="14.2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 ht="14.2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 ht="14.2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 ht="14.2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 ht="14.2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 ht="14.2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 ht="14.2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 ht="14.2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 ht="14.2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 ht="14.2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 ht="14.2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 ht="14.2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 ht="14.2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 ht="14.2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 ht="14.2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 ht="14.2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 ht="14.2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 ht="14.2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 ht="14.2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 ht="14.2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 ht="14.2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 ht="14.2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 ht="14.2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 ht="14.2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 ht="14.2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 ht="14.2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 ht="14.2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 ht="14.2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 ht="14.2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 ht="14.2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 ht="14.2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 ht="14.2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 ht="14.2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 ht="14.2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 ht="14.2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 ht="14.2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 ht="14.2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 ht="14.2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 ht="14.2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 ht="14.2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 ht="14.2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 ht="14.2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 ht="14.2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 ht="14.2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 ht="14.2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 ht="14.2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 ht="14.2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 ht="14.2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 ht="14.2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 ht="14.2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 ht="14.2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 ht="14.2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 ht="14.2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 ht="14.2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 ht="14.2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 ht="14.2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 ht="14.2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 ht="14.2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 ht="14.2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 ht="14.2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 ht="14.2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 ht="14.2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 ht="14.2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 ht="14.2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 ht="14.2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 ht="14.2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 ht="14.2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 ht="14.2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 ht="14.2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 ht="14.2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 ht="14.2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 ht="14.2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 ht="14.2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 ht="14.2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 ht="14.2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 ht="14.2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 ht="14.2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 ht="14.2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 ht="14.2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 ht="14.2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 ht="14.2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 ht="14.2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 ht="14.2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 ht="14.2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 ht="14.2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 ht="14.2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 ht="14.2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 ht="14.2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 ht="14.2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 ht="14.2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 ht="14.2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 ht="14.2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 ht="14.2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 ht="14.2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 ht="14.2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 ht="14.2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 ht="14.2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 ht="14.2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 ht="14.2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 ht="14.2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 ht="14.2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 ht="14.2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 ht="14.2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 ht="14.2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 ht="14.2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 ht="14.2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 ht="14.2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 ht="14.2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 ht="14.2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 ht="14.2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 ht="14.2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 ht="14.2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 ht="14.2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 ht="14.2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 ht="14.2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 ht="14.2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 ht="14.2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 ht="14.2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 ht="14.2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 ht="14.2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 ht="14.2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 ht="14.2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 ht="14.2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 ht="14.2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 ht="14.2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 ht="14.2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 ht="14.2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 ht="14.2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 ht="14.2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 ht="14.2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 ht="14.2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 ht="14.2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 ht="14.2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 ht="14.2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 ht="14.2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 ht="14.2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 ht="14.2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 ht="14.2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 ht="14.2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 ht="14.2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 ht="14.2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 ht="14.2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 ht="14.2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 ht="14.2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 ht="14.2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 ht="14.2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 ht="14.2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 ht="14.2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 ht="14.2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 ht="14.2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 ht="14.2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 ht="14.2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 ht="14.2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 ht="14.2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 ht="14.2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 ht="14.2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 ht="14.2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 ht="14.2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 ht="14.2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 ht="14.2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 ht="14.2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 ht="14.2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 ht="14.2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 ht="14.2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 ht="14.2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 ht="14.2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 ht="14.2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 ht="14.2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 ht="14.2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 ht="14.2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 ht="14.2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 ht="14.2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 ht="14.2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 ht="14.2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 ht="14.2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 ht="14.2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 ht="14.2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 ht="14.2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 ht="14.2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 ht="14.2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 ht="14.2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 ht="14.2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 ht="14.2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 ht="14.2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 ht="14.2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 ht="14.2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 ht="14.2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 ht="14.2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 ht="14.2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 ht="14.2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 ht="14.2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 ht="14.2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 ht="14.2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 ht="14.2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 ht="14.2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 ht="14.2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 ht="14.2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 ht="14.2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 ht="14.2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 ht="14.2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 ht="14.2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 ht="14.2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 ht="14.2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 ht="14.2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 ht="14.2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 ht="14.2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 ht="14.2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 ht="14.2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 ht="14.2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 ht="14.2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 ht="14.2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 ht="14.2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 ht="14.2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 ht="14.2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 ht="14.2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 ht="14.2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 ht="14.2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 ht="14.2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 ht="14.2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 ht="14.2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 ht="14.2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 ht="14.2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 ht="14.2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 ht="14.2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 ht="14.2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 ht="14.2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 ht="14.2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 ht="14.2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 ht="14.2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 ht="14.2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 ht="14.2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 ht="14.2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 ht="14.2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 ht="14.2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 ht="14.2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 ht="14.2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 ht="14.2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 ht="14.2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 ht="14.2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 ht="14.2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 ht="14.2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 ht="14.2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 ht="14.2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 ht="14.2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 ht="14.2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 ht="14.2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 ht="14.2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 ht="14.2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 ht="14.2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 ht="14.2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 ht="14.2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 ht="14.2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 ht="14.2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 ht="14.2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 ht="14.2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 ht="14.2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 ht="14.2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 ht="14.2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 ht="14.2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ht="14.2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 ht="14.2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 ht="14.2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 ht="14.2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 ht="14.2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 ht="14.2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 ht="14.2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 ht="14.2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 ht="14.2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 ht="14.2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 ht="14.2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 ht="14.2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 ht="14.2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 ht="14.2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 ht="14.2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 ht="14.2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 ht="14.2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 ht="14.2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 ht="14.2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 ht="14.2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 ht="14.2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 ht="14.2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 ht="14.2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 ht="14.2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 ht="14.2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 ht="14.2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 ht="14.2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 ht="14.2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 ht="14.2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 ht="14.2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 ht="14.2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 ht="14.2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 ht="14.2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 ht="14.2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 ht="14.2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 ht="14.2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 ht="14.2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 ht="14.2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 ht="14.2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 ht="14.2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 ht="14.2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 ht="14.2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 ht="14.2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 ht="14.2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 ht="14.2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 ht="14.2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 ht="14.2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 ht="14.2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 ht="14.2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 ht="14.2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 ht="14.2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 ht="14.2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 ht="14.2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 ht="14.2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 ht="14.2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 ht="14.2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 ht="14.2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 ht="14.2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 ht="14.2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 ht="14.2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ht="14.2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 ht="14.2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 ht="14.2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 ht="14.2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 ht="14.2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 ht="14.2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 ht="14.2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 ht="14.2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 ht="14.2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 ht="14.2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 ht="14.2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 ht="14.2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 ht="14.2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 ht="14.2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 ht="14.2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 ht="14.2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 ht="14.2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 ht="14.2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 ht="14.2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 ht="14.2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 ht="14.2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 ht="14.2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 ht="14.2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 ht="14.2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 ht="14.2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 ht="14.2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 ht="14.2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 ht="14.2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 ht="14.2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 ht="14.2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ht="14.2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 ht="14.2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 ht="14.2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 ht="14.2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 ht="14.2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 ht="14.2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 ht="14.2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 ht="14.2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 ht="14.2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 ht="14.2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 ht="14.2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 ht="14.2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 ht="14.2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 ht="14.2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 ht="14.2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 ht="14.2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 ht="14.2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 ht="14.2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 ht="14.2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 ht="14.2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 ht="14.2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 ht="14.2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 ht="14.2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 ht="14.2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 ht="14.2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 ht="14.2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 ht="14.2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 ht="14.2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 ht="14.2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 ht="14.2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 ht="14.2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 ht="14.2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  <row r="996" ht="14.2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</row>
    <row r="997" ht="14.2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</row>
    <row r="998" ht="14.2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</row>
    <row r="999" ht="14.2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</row>
    <row r="1000" ht="14.2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</row>
  </sheetData>
  <dataValidations>
    <dataValidation type="custom" allowBlank="1" showDropDown="1" sqref="A2:A246">
      <formula1>OR(NOT(ISERROR(DATEVALUE(A2))), AND(ISNUMBER(A2), LEFT(CELL("format", A2))="D"))</formula1>
    </dataValidation>
  </dataValidations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6" max="6" width="18.43"/>
  </cols>
  <sheetData>
    <row r="1">
      <c r="A1" s="30" t="s">
        <v>0</v>
      </c>
      <c r="B1" s="32" t="s">
        <v>602</v>
      </c>
      <c r="C1" s="32" t="s">
        <v>596</v>
      </c>
      <c r="D1" s="32" t="s">
        <v>597</v>
      </c>
      <c r="E1" s="32" t="s">
        <v>598</v>
      </c>
      <c r="F1" s="33" t="s">
        <v>603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>
      <c r="A2" s="63">
        <v>45292.0</v>
      </c>
      <c r="B2" s="64">
        <v>7.109</v>
      </c>
      <c r="C2" s="64">
        <v>7.109</v>
      </c>
      <c r="D2" s="64">
        <v>7.109</v>
      </c>
      <c r="E2" s="64">
        <v>7.109</v>
      </c>
      <c r="F2" s="65">
        <v>-1.0E-4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>
      <c r="A3" s="39" t="s">
        <v>335</v>
      </c>
      <c r="B3" s="67">
        <v>7.11</v>
      </c>
      <c r="C3" s="67">
        <v>7.128</v>
      </c>
      <c r="D3" s="67">
        <v>7.128</v>
      </c>
      <c r="E3" s="67">
        <v>7.098</v>
      </c>
      <c r="F3" s="68">
        <v>-0.001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>
      <c r="A4" s="35" t="s">
        <v>334</v>
      </c>
      <c r="B4" s="64">
        <v>7.117</v>
      </c>
      <c r="C4" s="64">
        <v>7.137</v>
      </c>
      <c r="D4" s="64">
        <v>7.137</v>
      </c>
      <c r="E4" s="64">
        <v>7.117</v>
      </c>
      <c r="F4" s="65">
        <v>8.0E-4</v>
      </c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>
      <c r="A5" s="39" t="s">
        <v>333</v>
      </c>
      <c r="B5" s="67">
        <v>7.111</v>
      </c>
      <c r="C5" s="67">
        <v>7.116</v>
      </c>
      <c r="D5" s="67">
        <v>7.121</v>
      </c>
      <c r="E5" s="67">
        <v>7.096</v>
      </c>
      <c r="F5" s="68">
        <v>-0.0077</v>
      </c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>
      <c r="A6" s="35" t="s">
        <v>331</v>
      </c>
      <c r="B6" s="64">
        <v>7.166</v>
      </c>
      <c r="C6" s="64">
        <v>7.105</v>
      </c>
      <c r="D6" s="64">
        <v>7.166</v>
      </c>
      <c r="E6" s="64">
        <v>7.105</v>
      </c>
      <c r="F6" s="65">
        <v>6.0E-4</v>
      </c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>
      <c r="A7" s="39" t="s">
        <v>330</v>
      </c>
      <c r="B7" s="67">
        <v>7.162</v>
      </c>
      <c r="C7" s="67">
        <v>7.104</v>
      </c>
      <c r="D7" s="67">
        <v>7.162</v>
      </c>
      <c r="E7" s="67">
        <v>7.104</v>
      </c>
      <c r="F7" s="68">
        <v>-8.0E-4</v>
      </c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35" t="s">
        <v>327</v>
      </c>
      <c r="B8" s="64">
        <v>7.168</v>
      </c>
      <c r="C8" s="64">
        <v>7.18</v>
      </c>
      <c r="D8" s="64">
        <v>7.18</v>
      </c>
      <c r="E8" s="64">
        <v>7.168</v>
      </c>
      <c r="F8" s="65">
        <v>-1.0E-4</v>
      </c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>
      <c r="A9" s="39" t="s">
        <v>325</v>
      </c>
      <c r="B9" s="67">
        <v>7.169</v>
      </c>
      <c r="C9" s="67">
        <v>7.13</v>
      </c>
      <c r="D9" s="67">
        <v>7.169</v>
      </c>
      <c r="E9" s="67">
        <v>7.08</v>
      </c>
      <c r="F9" s="68">
        <v>0.005</v>
      </c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>
      <c r="A10" s="35" t="s">
        <v>323</v>
      </c>
      <c r="B10" s="64">
        <v>7.133</v>
      </c>
      <c r="C10" s="64">
        <v>7.149</v>
      </c>
      <c r="D10" s="64">
        <v>7.149</v>
      </c>
      <c r="E10" s="64">
        <v>7.085</v>
      </c>
      <c r="F10" s="65">
        <v>0.0088</v>
      </c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39" t="s">
        <v>321</v>
      </c>
      <c r="B11" s="67">
        <v>7.071</v>
      </c>
      <c r="C11" s="67">
        <v>7.177</v>
      </c>
      <c r="D11" s="67">
        <v>7.177</v>
      </c>
      <c r="E11" s="67">
        <v>7.069</v>
      </c>
      <c r="F11" s="68">
        <v>-0.0094</v>
      </c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35" t="s">
        <v>319</v>
      </c>
      <c r="B12" s="64">
        <v>7.138</v>
      </c>
      <c r="C12" s="64">
        <v>7.127</v>
      </c>
      <c r="D12" s="64">
        <v>7.138</v>
      </c>
      <c r="E12" s="64">
        <v>7.095</v>
      </c>
      <c r="F12" s="65">
        <v>-0.0076</v>
      </c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>
      <c r="A13" s="39" t="s">
        <v>317</v>
      </c>
      <c r="B13" s="67">
        <v>7.193</v>
      </c>
      <c r="C13" s="67">
        <v>7.174</v>
      </c>
      <c r="D13" s="67">
        <v>7.193</v>
      </c>
      <c r="E13" s="67">
        <v>7.174</v>
      </c>
      <c r="F13" s="68">
        <v>-0.0064</v>
      </c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35" t="s">
        <v>314</v>
      </c>
      <c r="B14" s="64">
        <v>7.239</v>
      </c>
      <c r="C14" s="64">
        <v>7.221</v>
      </c>
      <c r="D14" s="64">
        <v>7.239</v>
      </c>
      <c r="E14" s="64">
        <v>7.221</v>
      </c>
      <c r="F14" s="65">
        <v>0.0025</v>
      </c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>
      <c r="A15" s="69">
        <v>45272.0</v>
      </c>
      <c r="B15" s="67">
        <v>7.221</v>
      </c>
      <c r="C15" s="67">
        <v>7.22</v>
      </c>
      <c r="D15" s="67">
        <v>7.221</v>
      </c>
      <c r="E15" s="67">
        <v>7.211</v>
      </c>
      <c r="F15" s="68">
        <v>0.0011</v>
      </c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>
      <c r="A16" s="70">
        <v>45242.0</v>
      </c>
      <c r="B16" s="64">
        <v>7.213</v>
      </c>
      <c r="C16" s="64">
        <v>7.268</v>
      </c>
      <c r="D16" s="64">
        <v>7.268</v>
      </c>
      <c r="E16" s="64">
        <v>7.21</v>
      </c>
      <c r="F16" s="65">
        <v>0.0022</v>
      </c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>
      <c r="A17" s="71">
        <v>45150.0</v>
      </c>
      <c r="B17" s="67">
        <v>7.197</v>
      </c>
      <c r="C17" s="67">
        <v>7.189</v>
      </c>
      <c r="D17" s="67">
        <v>7.218</v>
      </c>
      <c r="E17" s="67">
        <v>7.189</v>
      </c>
      <c r="F17" s="68">
        <v>-0.0028</v>
      </c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63">
        <v>45119.0</v>
      </c>
      <c r="B18" s="64">
        <v>7.217</v>
      </c>
      <c r="C18" s="64">
        <v>7.187</v>
      </c>
      <c r="D18" s="64">
        <v>7.217</v>
      </c>
      <c r="E18" s="64">
        <v>7.187</v>
      </c>
      <c r="F18" s="65">
        <v>0.0</v>
      </c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71">
        <v>45089.0</v>
      </c>
      <c r="B19" s="67">
        <v>7.217</v>
      </c>
      <c r="C19" s="67">
        <v>7.233</v>
      </c>
      <c r="D19" s="67">
        <v>7.233</v>
      </c>
      <c r="E19" s="67">
        <v>7.192</v>
      </c>
      <c r="F19" s="68">
        <v>0.0018</v>
      </c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>
      <c r="A20" s="63">
        <v>45058.0</v>
      </c>
      <c r="B20" s="64">
        <v>7.204</v>
      </c>
      <c r="C20" s="64">
        <v>7.242</v>
      </c>
      <c r="D20" s="64">
        <v>7.242</v>
      </c>
      <c r="E20" s="64">
        <v>7.185</v>
      </c>
      <c r="F20" s="65">
        <v>-0.0035</v>
      </c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>
      <c r="A21" s="71">
        <v>45028.0</v>
      </c>
      <c r="B21" s="67">
        <v>7.229</v>
      </c>
      <c r="C21" s="67">
        <v>7.212</v>
      </c>
      <c r="D21" s="67">
        <v>7.231</v>
      </c>
      <c r="E21" s="67">
        <v>7.203</v>
      </c>
      <c r="F21" s="68">
        <v>0.0015</v>
      </c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>
      <c r="A22" s="63">
        <v>44938.0</v>
      </c>
      <c r="B22" s="64">
        <v>7.218</v>
      </c>
      <c r="C22" s="64">
        <v>7.202</v>
      </c>
      <c r="D22" s="64">
        <v>7.221</v>
      </c>
      <c r="E22" s="64">
        <v>7.202</v>
      </c>
      <c r="F22" s="65">
        <v>-0.0011</v>
      </c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>
      <c r="A23" s="39" t="s">
        <v>306</v>
      </c>
      <c r="B23" s="67">
        <v>7.226</v>
      </c>
      <c r="C23" s="67">
        <v>7.209</v>
      </c>
      <c r="D23" s="67">
        <v>7.226</v>
      </c>
      <c r="E23" s="67">
        <v>7.171</v>
      </c>
      <c r="F23" s="68">
        <v>0.0133</v>
      </c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>
      <c r="A24" s="35" t="s">
        <v>305</v>
      </c>
      <c r="B24" s="64">
        <v>7.131</v>
      </c>
      <c r="C24" s="64">
        <v>7.189</v>
      </c>
      <c r="D24" s="64">
        <v>7.208</v>
      </c>
      <c r="E24" s="64">
        <v>7.131</v>
      </c>
      <c r="F24" s="65">
        <v>-8.0E-4</v>
      </c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>
      <c r="A25" s="39" t="s">
        <v>304</v>
      </c>
      <c r="B25" s="67">
        <v>7.137</v>
      </c>
      <c r="C25" s="67">
        <v>7.207</v>
      </c>
      <c r="D25" s="67">
        <v>7.207</v>
      </c>
      <c r="E25" s="67">
        <v>7.137</v>
      </c>
      <c r="F25" s="68">
        <v>0.0071</v>
      </c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>
      <c r="A26" s="35" t="s">
        <v>303</v>
      </c>
      <c r="B26" s="64">
        <v>7.087</v>
      </c>
      <c r="C26" s="64">
        <v>7.187</v>
      </c>
      <c r="D26" s="64">
        <v>7.197</v>
      </c>
      <c r="E26" s="64">
        <v>7.087</v>
      </c>
      <c r="F26" s="65">
        <v>-0.0105</v>
      </c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>
      <c r="A27" s="39" t="s">
        <v>302</v>
      </c>
      <c r="B27" s="67">
        <v>7.162</v>
      </c>
      <c r="C27" s="67">
        <v>7.165</v>
      </c>
      <c r="D27" s="67">
        <v>7.165</v>
      </c>
      <c r="E27" s="67">
        <v>7.156</v>
      </c>
      <c r="F27" s="68">
        <v>0.001</v>
      </c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>
      <c r="A28" s="35" t="s">
        <v>300</v>
      </c>
      <c r="B28" s="64">
        <v>7.155</v>
      </c>
      <c r="C28" s="64">
        <v>7.146</v>
      </c>
      <c r="D28" s="64">
        <v>7.202</v>
      </c>
      <c r="E28" s="64">
        <v>7.146</v>
      </c>
      <c r="F28" s="65">
        <v>0.0034</v>
      </c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>
      <c r="A29" s="39" t="s">
        <v>296</v>
      </c>
      <c r="B29" s="67">
        <v>7.131</v>
      </c>
      <c r="C29" s="67">
        <v>7.155</v>
      </c>
      <c r="D29" s="67">
        <v>7.155</v>
      </c>
      <c r="E29" s="67">
        <v>7.131</v>
      </c>
      <c r="F29" s="68">
        <v>0.0015</v>
      </c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>
      <c r="A30" s="35" t="s">
        <v>293</v>
      </c>
      <c r="B30" s="64">
        <v>7.12</v>
      </c>
      <c r="C30" s="64">
        <v>7.117</v>
      </c>
      <c r="D30" s="64">
        <v>7.126</v>
      </c>
      <c r="E30" s="64">
        <v>7.117</v>
      </c>
      <c r="F30" s="65">
        <v>6.0E-4</v>
      </c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>
      <c r="A31" s="39" t="s">
        <v>291</v>
      </c>
      <c r="B31" s="67">
        <v>7.116</v>
      </c>
      <c r="C31" s="67">
        <v>7.144</v>
      </c>
      <c r="D31" s="67">
        <v>7.153</v>
      </c>
      <c r="E31" s="67">
        <v>7.116</v>
      </c>
      <c r="F31" s="68">
        <v>0.0085</v>
      </c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>
      <c r="A32" s="35" t="s">
        <v>289</v>
      </c>
      <c r="B32" s="64">
        <v>7.056</v>
      </c>
      <c r="C32" s="64">
        <v>7.142</v>
      </c>
      <c r="D32" s="64">
        <v>7.142</v>
      </c>
      <c r="E32" s="64">
        <v>7.056</v>
      </c>
      <c r="F32" s="65">
        <v>-0.0038</v>
      </c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>
      <c r="A33" s="39" t="s">
        <v>287</v>
      </c>
      <c r="B33" s="67">
        <v>7.083</v>
      </c>
      <c r="C33" s="67">
        <v>7.15</v>
      </c>
      <c r="D33" s="67">
        <v>7.15</v>
      </c>
      <c r="E33" s="67">
        <v>7.083</v>
      </c>
      <c r="F33" s="68">
        <v>-0.0046</v>
      </c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>
      <c r="A34" s="35" t="s">
        <v>285</v>
      </c>
      <c r="B34" s="64">
        <v>7.116</v>
      </c>
      <c r="C34" s="64">
        <v>7.177</v>
      </c>
      <c r="D34" s="64">
        <v>7.177</v>
      </c>
      <c r="E34" s="64">
        <v>7.116</v>
      </c>
      <c r="F34" s="65">
        <v>0.0</v>
      </c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>
      <c r="A35" s="69">
        <v>45210.0</v>
      </c>
      <c r="B35" s="67">
        <v>7.116</v>
      </c>
      <c r="C35" s="67">
        <v>7.172</v>
      </c>
      <c r="D35" s="67">
        <v>7.194</v>
      </c>
      <c r="E35" s="67">
        <v>7.116</v>
      </c>
      <c r="F35" s="68">
        <v>0.0021</v>
      </c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>
      <c r="A36" s="63">
        <v>45180.0</v>
      </c>
      <c r="B36" s="64">
        <v>7.101</v>
      </c>
      <c r="C36" s="64">
        <v>7.173</v>
      </c>
      <c r="D36" s="64">
        <v>7.173</v>
      </c>
      <c r="E36" s="64">
        <v>7.101</v>
      </c>
      <c r="F36" s="65">
        <v>0.0031</v>
      </c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>
      <c r="A37" s="71">
        <v>45149.0</v>
      </c>
      <c r="B37" s="67">
        <v>7.079</v>
      </c>
      <c r="C37" s="67">
        <v>7.19</v>
      </c>
      <c r="D37" s="67">
        <v>7.19</v>
      </c>
      <c r="E37" s="67">
        <v>7.079</v>
      </c>
      <c r="F37" s="68">
        <v>-0.008</v>
      </c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>
      <c r="A38" s="63">
        <v>45118.0</v>
      </c>
      <c r="B38" s="64">
        <v>7.136</v>
      </c>
      <c r="C38" s="64">
        <v>7.19</v>
      </c>
      <c r="D38" s="64">
        <v>7.19</v>
      </c>
      <c r="E38" s="64">
        <v>7.136</v>
      </c>
      <c r="F38" s="65">
        <v>0.0035</v>
      </c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>
      <c r="A39" s="71">
        <v>45088.0</v>
      </c>
      <c r="B39" s="67">
        <v>7.111</v>
      </c>
      <c r="C39" s="67">
        <v>7.171</v>
      </c>
      <c r="D39" s="67">
        <v>7.171</v>
      </c>
      <c r="E39" s="67">
        <v>7.111</v>
      </c>
      <c r="F39" s="68">
        <v>-0.005</v>
      </c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>
      <c r="A40" s="63">
        <v>44996.0</v>
      </c>
      <c r="B40" s="64">
        <v>7.147</v>
      </c>
      <c r="C40" s="64">
        <v>7.179</v>
      </c>
      <c r="D40" s="64">
        <v>7.179</v>
      </c>
      <c r="E40" s="64">
        <v>7.135</v>
      </c>
      <c r="F40" s="65">
        <v>0.0032</v>
      </c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>
      <c r="A41" s="71">
        <v>44968.0</v>
      </c>
      <c r="B41" s="67">
        <v>7.124</v>
      </c>
      <c r="C41" s="67">
        <v>7.199</v>
      </c>
      <c r="D41" s="67">
        <v>7.199</v>
      </c>
      <c r="E41" s="67">
        <v>7.124</v>
      </c>
      <c r="F41" s="68">
        <v>-0.0042</v>
      </c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>
      <c r="A42" s="63">
        <v>44937.0</v>
      </c>
      <c r="B42" s="64">
        <v>7.154</v>
      </c>
      <c r="C42" s="64">
        <v>7.229</v>
      </c>
      <c r="D42" s="64">
        <v>7.229</v>
      </c>
      <c r="E42" s="64">
        <v>7.154</v>
      </c>
      <c r="F42" s="65">
        <v>-0.0241</v>
      </c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>
      <c r="A43" s="39" t="s">
        <v>277</v>
      </c>
      <c r="B43" s="67">
        <v>7.331</v>
      </c>
      <c r="C43" s="67">
        <v>7.202</v>
      </c>
      <c r="D43" s="67">
        <v>7.331</v>
      </c>
      <c r="E43" s="67">
        <v>7.193</v>
      </c>
      <c r="F43" s="68">
        <v>0.0205</v>
      </c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>
      <c r="A44" s="35" t="s">
        <v>276</v>
      </c>
      <c r="B44" s="64">
        <v>7.184</v>
      </c>
      <c r="C44" s="64">
        <v>7.203</v>
      </c>
      <c r="D44" s="64">
        <v>7.21</v>
      </c>
      <c r="E44" s="64">
        <v>7.184</v>
      </c>
      <c r="F44" s="65">
        <v>-0.0203</v>
      </c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>
      <c r="A45" s="39" t="s">
        <v>275</v>
      </c>
      <c r="B45" s="67">
        <v>7.333</v>
      </c>
      <c r="C45" s="67">
        <v>7.158</v>
      </c>
      <c r="D45" s="67">
        <v>7.333</v>
      </c>
      <c r="E45" s="67">
        <v>7.158</v>
      </c>
      <c r="F45" s="68">
        <v>-0.0029</v>
      </c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>
      <c r="A46" s="35" t="s">
        <v>274</v>
      </c>
      <c r="B46" s="64">
        <v>7.354</v>
      </c>
      <c r="C46" s="64">
        <v>7.225</v>
      </c>
      <c r="D46" s="64">
        <v>7.354</v>
      </c>
      <c r="E46" s="64">
        <v>7.201</v>
      </c>
      <c r="F46" s="65">
        <v>0.0046</v>
      </c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>
      <c r="A47" s="39" t="s">
        <v>273</v>
      </c>
      <c r="B47" s="67">
        <v>7.32</v>
      </c>
      <c r="C47" s="67">
        <v>7.225</v>
      </c>
      <c r="D47" s="67">
        <v>7.32</v>
      </c>
      <c r="E47" s="67">
        <v>7.199</v>
      </c>
      <c r="F47" s="68">
        <v>0.001</v>
      </c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>
      <c r="A48" s="35" t="s">
        <v>271</v>
      </c>
      <c r="B48" s="64">
        <v>7.313</v>
      </c>
      <c r="C48" s="64">
        <v>7.223</v>
      </c>
      <c r="D48" s="64">
        <v>7.313</v>
      </c>
      <c r="E48" s="64">
        <v>7.199</v>
      </c>
      <c r="F48" s="65">
        <v>-0.0027</v>
      </c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>
      <c r="A49" s="39" t="s">
        <v>269</v>
      </c>
      <c r="B49" s="67">
        <v>7.333</v>
      </c>
      <c r="C49" s="67">
        <v>7.482</v>
      </c>
      <c r="D49" s="67">
        <v>7.482</v>
      </c>
      <c r="E49" s="67">
        <v>7.179</v>
      </c>
      <c r="F49" s="68">
        <v>-0.0023</v>
      </c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>
      <c r="A50" s="35" t="s">
        <v>267</v>
      </c>
      <c r="B50" s="64">
        <v>7.35</v>
      </c>
      <c r="C50" s="64">
        <v>7.22</v>
      </c>
      <c r="D50" s="64">
        <v>7.35</v>
      </c>
      <c r="E50" s="64">
        <v>7.212</v>
      </c>
      <c r="F50" s="65">
        <v>0.0262</v>
      </c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>
      <c r="A51" s="39" t="s">
        <v>265</v>
      </c>
      <c r="B51" s="67">
        <v>7.162</v>
      </c>
      <c r="C51" s="67">
        <v>7.211</v>
      </c>
      <c r="D51" s="67">
        <v>7.211</v>
      </c>
      <c r="E51" s="67">
        <v>7.162</v>
      </c>
      <c r="F51" s="68">
        <v>-0.0229</v>
      </c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>
      <c r="A52" s="35" t="s">
        <v>263</v>
      </c>
      <c r="B52" s="64">
        <v>7.33</v>
      </c>
      <c r="C52" s="64">
        <v>7.262</v>
      </c>
      <c r="D52" s="64">
        <v>7.33</v>
      </c>
      <c r="E52" s="64">
        <v>7.189</v>
      </c>
      <c r="F52" s="65">
        <v>-5.0E-4</v>
      </c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>
      <c r="A53" s="39" t="s">
        <v>261</v>
      </c>
      <c r="B53" s="67">
        <v>7.334</v>
      </c>
      <c r="C53" s="67">
        <v>7.261</v>
      </c>
      <c r="D53" s="67">
        <v>7.334</v>
      </c>
      <c r="E53" s="67">
        <v>7.235</v>
      </c>
      <c r="F53" s="68">
        <v>0.0178</v>
      </c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>
      <c r="A54" s="35" t="s">
        <v>258</v>
      </c>
      <c r="B54" s="64">
        <v>7.206</v>
      </c>
      <c r="C54" s="64">
        <v>7.243</v>
      </c>
      <c r="D54" s="64">
        <v>7.243</v>
      </c>
      <c r="E54" s="64">
        <v>7.206</v>
      </c>
      <c r="F54" s="65">
        <v>0.0059</v>
      </c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>
      <c r="A55" s="69">
        <v>45270.0</v>
      </c>
      <c r="B55" s="67">
        <v>7.164</v>
      </c>
      <c r="C55" s="67">
        <v>7.241</v>
      </c>
      <c r="D55" s="67">
        <v>7.258</v>
      </c>
      <c r="E55" s="67">
        <v>7.164</v>
      </c>
      <c r="F55" s="68">
        <v>6.0E-4</v>
      </c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>
      <c r="A56" s="70">
        <v>45240.0</v>
      </c>
      <c r="B56" s="64">
        <v>7.16</v>
      </c>
      <c r="C56" s="64">
        <v>7.24</v>
      </c>
      <c r="D56" s="64">
        <v>7.24</v>
      </c>
      <c r="E56" s="64">
        <v>7.16</v>
      </c>
      <c r="F56" s="65">
        <v>0.0014</v>
      </c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>
      <c r="A57" s="69">
        <v>45209.0</v>
      </c>
      <c r="B57" s="67">
        <v>7.15</v>
      </c>
      <c r="C57" s="67">
        <v>7.248</v>
      </c>
      <c r="D57" s="67">
        <v>7.273</v>
      </c>
      <c r="E57" s="67">
        <v>7.15</v>
      </c>
      <c r="F57" s="68">
        <v>0.0027</v>
      </c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>
      <c r="A58" s="63">
        <v>45179.0</v>
      </c>
      <c r="B58" s="64">
        <v>7.131</v>
      </c>
      <c r="C58" s="64">
        <v>7.213</v>
      </c>
      <c r="D58" s="64">
        <v>7.255</v>
      </c>
      <c r="E58" s="64">
        <v>7.131</v>
      </c>
      <c r="F58" s="65">
        <v>-0.0299</v>
      </c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>
      <c r="A59" s="71">
        <v>45087.0</v>
      </c>
      <c r="B59" s="67">
        <v>7.351</v>
      </c>
      <c r="C59" s="67">
        <v>7.351</v>
      </c>
      <c r="D59" s="67">
        <v>7.351</v>
      </c>
      <c r="E59" s="67">
        <v>7.351</v>
      </c>
      <c r="F59" s="68">
        <v>0.0228</v>
      </c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>
      <c r="A60" s="63">
        <v>45056.0</v>
      </c>
      <c r="B60" s="64">
        <v>7.187</v>
      </c>
      <c r="C60" s="64">
        <v>7.169</v>
      </c>
      <c r="D60" s="64">
        <v>7.187</v>
      </c>
      <c r="E60" s="64">
        <v>7.169</v>
      </c>
      <c r="F60" s="65">
        <v>-4.0E-4</v>
      </c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>
      <c r="A61" s="71">
        <v>45026.0</v>
      </c>
      <c r="B61" s="67">
        <v>7.19</v>
      </c>
      <c r="C61" s="67">
        <v>7.168</v>
      </c>
      <c r="D61" s="67">
        <v>7.19</v>
      </c>
      <c r="E61" s="67">
        <v>7.152</v>
      </c>
      <c r="F61" s="68">
        <v>0.0076</v>
      </c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>
      <c r="A62" s="63">
        <v>44995.0</v>
      </c>
      <c r="B62" s="64">
        <v>7.136</v>
      </c>
      <c r="C62" s="64">
        <v>7.127</v>
      </c>
      <c r="D62" s="64">
        <v>7.136</v>
      </c>
      <c r="E62" s="64">
        <v>7.099</v>
      </c>
      <c r="F62" s="65">
        <v>0.0231</v>
      </c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>
      <c r="A63" s="39" t="s">
        <v>250</v>
      </c>
      <c r="B63" s="67">
        <v>6.975</v>
      </c>
      <c r="C63" s="67">
        <v>7.143</v>
      </c>
      <c r="D63" s="67">
        <v>7.143</v>
      </c>
      <c r="E63" s="67">
        <v>6.975</v>
      </c>
      <c r="F63" s="68">
        <v>-0.0115</v>
      </c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>
      <c r="A64" s="35" t="s">
        <v>248</v>
      </c>
      <c r="B64" s="64">
        <v>7.056</v>
      </c>
      <c r="C64" s="64">
        <v>7.124</v>
      </c>
      <c r="D64" s="64">
        <v>7.165</v>
      </c>
      <c r="E64" s="64">
        <v>7.056</v>
      </c>
      <c r="F64" s="65">
        <v>0.005</v>
      </c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>
      <c r="A65" s="39" t="s">
        <v>246</v>
      </c>
      <c r="B65" s="67">
        <v>7.021</v>
      </c>
      <c r="C65" s="67">
        <v>7.021</v>
      </c>
      <c r="D65" s="67">
        <v>7.021</v>
      </c>
      <c r="E65" s="67">
        <v>7.021</v>
      </c>
      <c r="F65" s="68">
        <v>0.0014</v>
      </c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>
      <c r="A66" s="35" t="s">
        <v>245</v>
      </c>
      <c r="B66" s="64">
        <v>7.011</v>
      </c>
      <c r="C66" s="64">
        <v>7.148</v>
      </c>
      <c r="D66" s="64">
        <v>7.148</v>
      </c>
      <c r="E66" s="64">
        <v>7.011</v>
      </c>
      <c r="F66" s="65">
        <v>-0.0017</v>
      </c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>
      <c r="A67" s="39" t="s">
        <v>244</v>
      </c>
      <c r="B67" s="67">
        <v>7.023</v>
      </c>
      <c r="C67" s="67">
        <v>7.123</v>
      </c>
      <c r="D67" s="67">
        <v>7.123</v>
      </c>
      <c r="E67" s="67">
        <v>7.023</v>
      </c>
      <c r="F67" s="68">
        <v>-0.003</v>
      </c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>
      <c r="A68" s="35" t="s">
        <v>242</v>
      </c>
      <c r="B68" s="64">
        <v>7.044</v>
      </c>
      <c r="C68" s="64">
        <v>7.123</v>
      </c>
      <c r="D68" s="64">
        <v>7.163</v>
      </c>
      <c r="E68" s="64">
        <v>7.044</v>
      </c>
      <c r="F68" s="65">
        <v>3.0E-4</v>
      </c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>
      <c r="A69" s="39" t="s">
        <v>240</v>
      </c>
      <c r="B69" s="67">
        <v>7.042</v>
      </c>
      <c r="C69" s="67">
        <v>7.121</v>
      </c>
      <c r="D69" s="67">
        <v>7.121</v>
      </c>
      <c r="E69" s="67">
        <v>7.042</v>
      </c>
      <c r="F69" s="68">
        <v>-6.0E-4</v>
      </c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>
      <c r="A70" s="35" t="s">
        <v>238</v>
      </c>
      <c r="B70" s="64">
        <v>7.046</v>
      </c>
      <c r="C70" s="64">
        <v>7.089</v>
      </c>
      <c r="D70" s="64">
        <v>7.101</v>
      </c>
      <c r="E70" s="64">
        <v>7.046</v>
      </c>
      <c r="F70" s="65">
        <v>0.0017</v>
      </c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>
      <c r="A71" s="39" t="s">
        <v>236</v>
      </c>
      <c r="B71" s="67">
        <v>7.034</v>
      </c>
      <c r="C71" s="67">
        <v>7.096</v>
      </c>
      <c r="D71" s="67">
        <v>7.101</v>
      </c>
      <c r="E71" s="67">
        <v>7.034</v>
      </c>
      <c r="F71" s="68">
        <v>-0.011</v>
      </c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>
      <c r="A72" s="35" t="s">
        <v>234</v>
      </c>
      <c r="B72" s="64">
        <v>7.112</v>
      </c>
      <c r="C72" s="64">
        <v>7.08</v>
      </c>
      <c r="D72" s="64">
        <v>7.12</v>
      </c>
      <c r="E72" s="64">
        <v>7.076</v>
      </c>
      <c r="F72" s="65">
        <v>0.0021</v>
      </c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>
      <c r="A73" s="39" t="s">
        <v>232</v>
      </c>
      <c r="B73" s="67">
        <v>7.097</v>
      </c>
      <c r="C73" s="67">
        <v>7.103</v>
      </c>
      <c r="D73" s="67">
        <v>7.103</v>
      </c>
      <c r="E73" s="67">
        <v>7.067</v>
      </c>
      <c r="F73" s="68">
        <v>-0.0021</v>
      </c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>
      <c r="A74" s="35" t="s">
        <v>230</v>
      </c>
      <c r="B74" s="64">
        <v>7.112</v>
      </c>
      <c r="C74" s="64">
        <v>7.095</v>
      </c>
      <c r="D74" s="64">
        <v>7.112</v>
      </c>
      <c r="E74" s="64">
        <v>7.095</v>
      </c>
      <c r="F74" s="65">
        <v>-1.0E-4</v>
      </c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>
      <c r="A75" s="71">
        <v>45269.0</v>
      </c>
      <c r="B75" s="67">
        <v>7.113</v>
      </c>
      <c r="C75" s="67">
        <v>7.102</v>
      </c>
      <c r="D75" s="67">
        <v>7.113</v>
      </c>
      <c r="E75" s="67">
        <v>7.094</v>
      </c>
      <c r="F75" s="68">
        <v>0.0028</v>
      </c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>
      <c r="A76" s="63">
        <v>45239.0</v>
      </c>
      <c r="B76" s="64">
        <v>7.093</v>
      </c>
      <c r="C76" s="64">
        <v>7.197</v>
      </c>
      <c r="D76" s="64">
        <v>7.197</v>
      </c>
      <c r="E76" s="64">
        <v>7.093</v>
      </c>
      <c r="F76" s="65">
        <v>-0.0048</v>
      </c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>
      <c r="A77" s="71">
        <v>45147.0</v>
      </c>
      <c r="B77" s="67">
        <v>7.127</v>
      </c>
      <c r="C77" s="67">
        <v>7.117</v>
      </c>
      <c r="D77" s="67">
        <v>7.127</v>
      </c>
      <c r="E77" s="67">
        <v>7.078</v>
      </c>
      <c r="F77" s="68">
        <v>0.0093</v>
      </c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>
      <c r="A78" s="63">
        <v>45116.0</v>
      </c>
      <c r="B78" s="64">
        <v>7.061</v>
      </c>
      <c r="C78" s="64">
        <v>7.093</v>
      </c>
      <c r="D78" s="64">
        <v>7.093</v>
      </c>
      <c r="E78" s="64">
        <v>7.061</v>
      </c>
      <c r="F78" s="65">
        <v>-0.0065</v>
      </c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>
      <c r="A79" s="71">
        <v>45086.0</v>
      </c>
      <c r="B79" s="67">
        <v>7.107</v>
      </c>
      <c r="C79" s="67">
        <v>7.132</v>
      </c>
      <c r="D79" s="67">
        <v>7.132</v>
      </c>
      <c r="E79" s="67">
        <v>7.1</v>
      </c>
      <c r="F79" s="68">
        <v>-0.0038</v>
      </c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>
      <c r="A80" s="63">
        <v>45055.0</v>
      </c>
      <c r="B80" s="64">
        <v>7.134</v>
      </c>
      <c r="C80" s="64">
        <v>7.116</v>
      </c>
      <c r="D80" s="64">
        <v>7.134</v>
      </c>
      <c r="E80" s="64">
        <v>7.1</v>
      </c>
      <c r="F80" s="65">
        <v>0.0051</v>
      </c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>
      <c r="A81" s="71">
        <v>45025.0</v>
      </c>
      <c r="B81" s="67">
        <v>7.098</v>
      </c>
      <c r="C81" s="67">
        <v>7.115</v>
      </c>
      <c r="D81" s="67">
        <v>7.115</v>
      </c>
      <c r="E81" s="67">
        <v>7.092</v>
      </c>
      <c r="F81" s="68">
        <v>4.0E-4</v>
      </c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>
      <c r="A82" s="63">
        <v>44935.0</v>
      </c>
      <c r="B82" s="64">
        <v>7.095</v>
      </c>
      <c r="C82" s="64">
        <v>7.076</v>
      </c>
      <c r="D82" s="64">
        <v>7.095</v>
      </c>
      <c r="E82" s="64">
        <v>7.076</v>
      </c>
      <c r="F82" s="65">
        <v>0.0131</v>
      </c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>
      <c r="A83" s="39" t="s">
        <v>222</v>
      </c>
      <c r="B83" s="67">
        <v>7.003</v>
      </c>
      <c r="C83" s="67">
        <v>7.042</v>
      </c>
      <c r="D83" s="67">
        <v>7.042</v>
      </c>
      <c r="E83" s="67">
        <v>7.003</v>
      </c>
      <c r="F83" s="68">
        <v>-0.0027</v>
      </c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>
      <c r="A84" s="35" t="s">
        <v>221</v>
      </c>
      <c r="B84" s="64">
        <v>7.022</v>
      </c>
      <c r="C84" s="64">
        <v>7.079</v>
      </c>
      <c r="D84" s="64">
        <v>7.079</v>
      </c>
      <c r="E84" s="64">
        <v>7.022</v>
      </c>
      <c r="F84" s="65">
        <v>0.001</v>
      </c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>
      <c r="A85" s="39" t="s">
        <v>219</v>
      </c>
      <c r="B85" s="67">
        <v>7.015</v>
      </c>
      <c r="C85" s="67">
        <v>7.076</v>
      </c>
      <c r="D85" s="67">
        <v>7.076</v>
      </c>
      <c r="E85" s="67">
        <v>7.015</v>
      </c>
      <c r="F85" s="68">
        <v>6.0E-4</v>
      </c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>
      <c r="A86" s="35" t="s">
        <v>217</v>
      </c>
      <c r="B86" s="64">
        <v>7.011</v>
      </c>
      <c r="C86" s="64">
        <v>7.103</v>
      </c>
      <c r="D86" s="64">
        <v>7.103</v>
      </c>
      <c r="E86" s="64">
        <v>7.011</v>
      </c>
      <c r="F86" s="65">
        <v>-0.0123</v>
      </c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>
      <c r="A87" s="39" t="s">
        <v>216</v>
      </c>
      <c r="B87" s="67">
        <v>7.098</v>
      </c>
      <c r="C87" s="67">
        <v>7.052</v>
      </c>
      <c r="D87" s="67">
        <v>7.098</v>
      </c>
      <c r="E87" s="67">
        <v>7.052</v>
      </c>
      <c r="F87" s="68">
        <v>-3.0E-4</v>
      </c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>
      <c r="A88" s="35" t="s">
        <v>215</v>
      </c>
      <c r="B88" s="64">
        <v>7.1</v>
      </c>
      <c r="C88" s="64">
        <v>7.145</v>
      </c>
      <c r="D88" s="64">
        <v>7.145</v>
      </c>
      <c r="E88" s="64">
        <v>7.049</v>
      </c>
      <c r="F88" s="65">
        <v>-0.002</v>
      </c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>
      <c r="A89" s="39" t="s">
        <v>214</v>
      </c>
      <c r="B89" s="67">
        <v>7.114</v>
      </c>
      <c r="C89" s="67">
        <v>7.11</v>
      </c>
      <c r="D89" s="67">
        <v>7.114</v>
      </c>
      <c r="E89" s="67">
        <v>7.01</v>
      </c>
      <c r="F89" s="68">
        <v>-0.006</v>
      </c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>
      <c r="A90" s="35" t="s">
        <v>212</v>
      </c>
      <c r="B90" s="64">
        <v>7.157</v>
      </c>
      <c r="C90" s="64">
        <v>7.171</v>
      </c>
      <c r="D90" s="64">
        <v>7.171</v>
      </c>
      <c r="E90" s="64">
        <v>7.109</v>
      </c>
      <c r="F90" s="65">
        <v>-0.0026</v>
      </c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>
      <c r="A91" s="39" t="s">
        <v>210</v>
      </c>
      <c r="B91" s="67">
        <v>7.176</v>
      </c>
      <c r="C91" s="67">
        <v>7.17</v>
      </c>
      <c r="D91" s="67">
        <v>7.176</v>
      </c>
      <c r="E91" s="67">
        <v>7.132</v>
      </c>
      <c r="F91" s="68">
        <v>0.0029</v>
      </c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>
      <c r="A92" s="35" t="s">
        <v>207</v>
      </c>
      <c r="B92" s="64">
        <v>7.155</v>
      </c>
      <c r="C92" s="64">
        <v>7.057</v>
      </c>
      <c r="D92" s="64">
        <v>7.155</v>
      </c>
      <c r="E92" s="64">
        <v>7.057</v>
      </c>
      <c r="F92" s="65">
        <v>-0.001</v>
      </c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>
      <c r="A93" s="39" t="s">
        <v>204</v>
      </c>
      <c r="B93" s="67">
        <v>7.162</v>
      </c>
      <c r="C93" s="67">
        <v>7.152</v>
      </c>
      <c r="D93" s="67">
        <v>7.162</v>
      </c>
      <c r="E93" s="67">
        <v>7.152</v>
      </c>
      <c r="F93" s="68">
        <v>0.0147</v>
      </c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>
      <c r="A94" s="35" t="s">
        <v>200</v>
      </c>
      <c r="B94" s="64">
        <v>7.058</v>
      </c>
      <c r="C94" s="64">
        <v>7.187</v>
      </c>
      <c r="D94" s="64">
        <v>7.187</v>
      </c>
      <c r="E94" s="64">
        <v>7.041</v>
      </c>
      <c r="F94" s="65">
        <v>-3.0E-4</v>
      </c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>
      <c r="A95" s="71">
        <v>45238.0</v>
      </c>
      <c r="B95" s="67">
        <v>7.06</v>
      </c>
      <c r="C95" s="67">
        <v>7.099</v>
      </c>
      <c r="D95" s="67">
        <v>7.099</v>
      </c>
      <c r="E95" s="67">
        <v>7.05</v>
      </c>
      <c r="F95" s="68">
        <v>0.0107</v>
      </c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>
      <c r="A96" s="63">
        <v>45207.0</v>
      </c>
      <c r="B96" s="64">
        <v>6.985</v>
      </c>
      <c r="C96" s="64">
        <v>7.155</v>
      </c>
      <c r="D96" s="64">
        <v>7.215</v>
      </c>
      <c r="E96" s="64">
        <v>6.985</v>
      </c>
      <c r="F96" s="65">
        <v>0.0037</v>
      </c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>
      <c r="A97" s="71">
        <v>45177.0</v>
      </c>
      <c r="B97" s="67">
        <v>6.959</v>
      </c>
      <c r="C97" s="67">
        <v>6.975</v>
      </c>
      <c r="D97" s="67">
        <v>7.035</v>
      </c>
      <c r="E97" s="67">
        <v>6.959</v>
      </c>
      <c r="F97" s="68">
        <v>0.0083</v>
      </c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>
      <c r="A98" s="63">
        <v>45146.0</v>
      </c>
      <c r="B98" s="64">
        <v>6.902</v>
      </c>
      <c r="C98" s="64">
        <v>6.975</v>
      </c>
      <c r="D98" s="64">
        <v>7.141</v>
      </c>
      <c r="E98" s="64">
        <v>6.902</v>
      </c>
      <c r="F98" s="65">
        <v>-0.0049</v>
      </c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>
      <c r="A99" s="71">
        <v>45115.0</v>
      </c>
      <c r="B99" s="67">
        <v>6.936</v>
      </c>
      <c r="C99" s="67">
        <v>6.947</v>
      </c>
      <c r="D99" s="67">
        <v>6.95</v>
      </c>
      <c r="E99" s="67">
        <v>6.936</v>
      </c>
      <c r="F99" s="68">
        <v>-0.0016</v>
      </c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>
      <c r="A100" s="63">
        <v>45024.0</v>
      </c>
      <c r="B100" s="64">
        <v>6.947</v>
      </c>
      <c r="C100" s="64">
        <v>6.973</v>
      </c>
      <c r="D100" s="64">
        <v>6.973</v>
      </c>
      <c r="E100" s="64">
        <v>6.947</v>
      </c>
      <c r="F100" s="65">
        <v>7.0E-4</v>
      </c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>
      <c r="A101" s="71">
        <v>44993.0</v>
      </c>
      <c r="B101" s="67">
        <v>6.942</v>
      </c>
      <c r="C101" s="67">
        <v>6.942</v>
      </c>
      <c r="D101" s="67">
        <v>6.942</v>
      </c>
      <c r="E101" s="67">
        <v>6.942</v>
      </c>
      <c r="F101" s="68">
        <v>0.0017</v>
      </c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>
      <c r="A102" s="63">
        <v>44965.0</v>
      </c>
      <c r="B102" s="64">
        <v>6.93</v>
      </c>
      <c r="C102" s="64">
        <v>7.105</v>
      </c>
      <c r="D102" s="64">
        <v>7.105</v>
      </c>
      <c r="E102" s="64">
        <v>6.93</v>
      </c>
      <c r="F102" s="65">
        <v>0.0048</v>
      </c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>
      <c r="A103" s="71">
        <v>44934.0</v>
      </c>
      <c r="B103" s="67">
        <v>6.897</v>
      </c>
      <c r="C103" s="67">
        <v>6.97</v>
      </c>
      <c r="D103" s="67">
        <v>6.97</v>
      </c>
      <c r="E103" s="67">
        <v>6.889</v>
      </c>
      <c r="F103" s="68">
        <v>0.0</v>
      </c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>
      <c r="A104" s="35" t="s">
        <v>604</v>
      </c>
      <c r="B104" s="64">
        <v>6.897</v>
      </c>
      <c r="C104" s="64">
        <v>7.028</v>
      </c>
      <c r="D104" s="64">
        <v>7.028</v>
      </c>
      <c r="E104" s="64">
        <v>6.877</v>
      </c>
      <c r="F104" s="65">
        <v>-0.0063</v>
      </c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>
      <c r="A105" s="39" t="s">
        <v>190</v>
      </c>
      <c r="B105" s="67">
        <v>6.941</v>
      </c>
      <c r="C105" s="67">
        <v>7.142</v>
      </c>
      <c r="D105" s="67">
        <v>7.142</v>
      </c>
      <c r="E105" s="67">
        <v>6.911</v>
      </c>
      <c r="F105" s="68">
        <v>0.0061</v>
      </c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>
      <c r="A106" s="35" t="s">
        <v>605</v>
      </c>
      <c r="B106" s="64">
        <v>6.899</v>
      </c>
      <c r="C106" s="64">
        <v>6.91</v>
      </c>
      <c r="D106" s="64">
        <v>6.968</v>
      </c>
      <c r="E106" s="64">
        <v>6.895</v>
      </c>
      <c r="F106" s="65">
        <v>9.0E-4</v>
      </c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>
      <c r="A107" s="39" t="s">
        <v>189</v>
      </c>
      <c r="B107" s="67">
        <v>6.893</v>
      </c>
      <c r="C107" s="67">
        <v>6.91</v>
      </c>
      <c r="D107" s="67">
        <v>6.91</v>
      </c>
      <c r="E107" s="67">
        <v>6.887</v>
      </c>
      <c r="F107" s="68">
        <v>0.0039</v>
      </c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>
      <c r="A108" s="35" t="s">
        <v>606</v>
      </c>
      <c r="B108" s="64">
        <v>6.866</v>
      </c>
      <c r="C108" s="64">
        <v>6.91</v>
      </c>
      <c r="D108" s="64">
        <v>6.91</v>
      </c>
      <c r="E108" s="64">
        <v>6.866</v>
      </c>
      <c r="F108" s="65">
        <v>-0.0059</v>
      </c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>
      <c r="A109" s="39" t="s">
        <v>188</v>
      </c>
      <c r="B109" s="67">
        <v>6.907</v>
      </c>
      <c r="C109" s="67">
        <v>6.966</v>
      </c>
      <c r="D109" s="67">
        <v>6.966</v>
      </c>
      <c r="E109" s="67">
        <v>6.894</v>
      </c>
      <c r="F109" s="68">
        <v>-0.002</v>
      </c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>
      <c r="A110" s="35" t="s">
        <v>187</v>
      </c>
      <c r="B110" s="64">
        <v>6.921</v>
      </c>
      <c r="C110" s="64">
        <v>6.909</v>
      </c>
      <c r="D110" s="64">
        <v>6.954</v>
      </c>
      <c r="E110" s="64">
        <v>6.909</v>
      </c>
      <c r="F110" s="65">
        <v>-0.002</v>
      </c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>
      <c r="A111" s="39" t="s">
        <v>186</v>
      </c>
      <c r="B111" s="67">
        <v>6.935</v>
      </c>
      <c r="C111" s="67">
        <v>6.964</v>
      </c>
      <c r="D111" s="67">
        <v>6.964</v>
      </c>
      <c r="E111" s="67">
        <v>6.908</v>
      </c>
      <c r="F111" s="68">
        <v>0.0055</v>
      </c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>
      <c r="A112" s="35" t="s">
        <v>185</v>
      </c>
      <c r="B112" s="64">
        <v>6.897</v>
      </c>
      <c r="C112" s="64">
        <v>6.897</v>
      </c>
      <c r="D112" s="64">
        <v>6.897</v>
      </c>
      <c r="E112" s="64">
        <v>6.897</v>
      </c>
      <c r="F112" s="65">
        <v>0.0085</v>
      </c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>
      <c r="A113" s="39" t="s">
        <v>607</v>
      </c>
      <c r="B113" s="67">
        <v>6.839</v>
      </c>
      <c r="C113" s="67">
        <v>6.907</v>
      </c>
      <c r="D113" s="67">
        <v>6.907</v>
      </c>
      <c r="E113" s="67">
        <v>6.839</v>
      </c>
      <c r="F113" s="68">
        <v>-0.0012</v>
      </c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>
      <c r="A114" s="35" t="s">
        <v>184</v>
      </c>
      <c r="B114" s="64">
        <v>6.847</v>
      </c>
      <c r="C114" s="64">
        <v>6.962</v>
      </c>
      <c r="D114" s="64">
        <v>6.962</v>
      </c>
      <c r="E114" s="64">
        <v>6.847</v>
      </c>
      <c r="F114" s="65">
        <v>-0.0013</v>
      </c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>
      <c r="A115" s="39" t="s">
        <v>182</v>
      </c>
      <c r="B115" s="67">
        <v>6.856</v>
      </c>
      <c r="C115" s="67">
        <v>7.006</v>
      </c>
      <c r="D115" s="67">
        <v>7.006</v>
      </c>
      <c r="E115" s="67">
        <v>6.856</v>
      </c>
      <c r="F115" s="68">
        <v>0.0</v>
      </c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>
      <c r="A116" s="35" t="s">
        <v>608</v>
      </c>
      <c r="B116" s="64">
        <v>6.856</v>
      </c>
      <c r="C116" s="64">
        <v>6.905</v>
      </c>
      <c r="D116" s="64">
        <v>6.905</v>
      </c>
      <c r="E116" s="64">
        <v>6.856</v>
      </c>
      <c r="F116" s="65">
        <v>-0.0015</v>
      </c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>
      <c r="A117" s="71">
        <v>45267.0</v>
      </c>
      <c r="B117" s="67">
        <v>6.866</v>
      </c>
      <c r="C117" s="67">
        <v>6.96</v>
      </c>
      <c r="D117" s="67">
        <v>6.96</v>
      </c>
      <c r="E117" s="67">
        <v>6.866</v>
      </c>
      <c r="F117" s="68">
        <v>0.0013</v>
      </c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>
      <c r="A118" s="63">
        <v>45237.0</v>
      </c>
      <c r="B118" s="64">
        <v>6.857</v>
      </c>
      <c r="C118" s="64">
        <v>6.883</v>
      </c>
      <c r="D118" s="64">
        <v>6.883</v>
      </c>
      <c r="E118" s="64">
        <v>6.857</v>
      </c>
      <c r="F118" s="65">
        <v>0.0013</v>
      </c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>
      <c r="A119" s="71">
        <v>45206.0</v>
      </c>
      <c r="B119" s="67">
        <v>6.848</v>
      </c>
      <c r="C119" s="67">
        <v>6.899</v>
      </c>
      <c r="D119" s="67">
        <v>6.899</v>
      </c>
      <c r="E119" s="67">
        <v>6.848</v>
      </c>
      <c r="F119" s="68">
        <v>0.0019</v>
      </c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>
      <c r="A120" s="63">
        <v>45114.0</v>
      </c>
      <c r="B120" s="64">
        <v>6.835</v>
      </c>
      <c r="C120" s="64">
        <v>6.835</v>
      </c>
      <c r="D120" s="64">
        <v>6.835</v>
      </c>
      <c r="E120" s="64">
        <v>6.835</v>
      </c>
      <c r="F120" s="65">
        <v>0.0037</v>
      </c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>
      <c r="A121" s="71">
        <v>45084.0</v>
      </c>
      <c r="B121" s="67">
        <v>6.81</v>
      </c>
      <c r="C121" s="67">
        <v>6.838</v>
      </c>
      <c r="D121" s="67">
        <v>6.881</v>
      </c>
      <c r="E121" s="67">
        <v>6.81</v>
      </c>
      <c r="F121" s="68">
        <v>0.0021</v>
      </c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>
      <c r="A122" s="63">
        <v>45053.0</v>
      </c>
      <c r="B122" s="64">
        <v>6.796</v>
      </c>
      <c r="C122" s="64">
        <v>7.011</v>
      </c>
      <c r="D122" s="64">
        <v>7.011</v>
      </c>
      <c r="E122" s="64">
        <v>6.796</v>
      </c>
      <c r="F122" s="65">
        <v>-0.0018</v>
      </c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>
      <c r="A123" s="71">
        <v>45023.0</v>
      </c>
      <c r="B123" s="67">
        <v>6.808</v>
      </c>
      <c r="C123" s="67">
        <v>6.903</v>
      </c>
      <c r="D123" s="67">
        <v>6.903</v>
      </c>
      <c r="E123" s="67">
        <v>6.808</v>
      </c>
      <c r="F123" s="68">
        <v>3.0E-4</v>
      </c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>
      <c r="A124" s="63">
        <v>44992.0</v>
      </c>
      <c r="B124" s="64">
        <v>6.806</v>
      </c>
      <c r="C124" s="64">
        <v>6.838</v>
      </c>
      <c r="D124" s="64">
        <v>6.838</v>
      </c>
      <c r="E124" s="64">
        <v>6.806</v>
      </c>
      <c r="F124" s="65">
        <v>-0.0073</v>
      </c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>
      <c r="A125" s="39" t="s">
        <v>177</v>
      </c>
      <c r="B125" s="67">
        <v>6.856</v>
      </c>
      <c r="C125" s="67">
        <v>6.856</v>
      </c>
      <c r="D125" s="67">
        <v>6.856</v>
      </c>
      <c r="E125" s="67">
        <v>6.856</v>
      </c>
      <c r="F125" s="68">
        <v>0.0015</v>
      </c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>
      <c r="A126" s="35" t="s">
        <v>174</v>
      </c>
      <c r="B126" s="64">
        <v>6.846</v>
      </c>
      <c r="C126" s="64">
        <v>6.891</v>
      </c>
      <c r="D126" s="64">
        <v>6.891</v>
      </c>
      <c r="E126" s="64">
        <v>6.846</v>
      </c>
      <c r="F126" s="65">
        <v>-0.001</v>
      </c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>
      <c r="A127" s="39" t="s">
        <v>172</v>
      </c>
      <c r="B127" s="67">
        <v>6.853</v>
      </c>
      <c r="C127" s="67">
        <v>6.953</v>
      </c>
      <c r="D127" s="67">
        <v>6.953</v>
      </c>
      <c r="E127" s="67">
        <v>6.853</v>
      </c>
      <c r="F127" s="68">
        <v>-0.0029</v>
      </c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>
      <c r="A128" s="35" t="s">
        <v>170</v>
      </c>
      <c r="B128" s="64">
        <v>6.873</v>
      </c>
      <c r="C128" s="64">
        <v>6.922</v>
      </c>
      <c r="D128" s="64">
        <v>6.922</v>
      </c>
      <c r="E128" s="64">
        <v>6.858</v>
      </c>
      <c r="F128" s="65">
        <v>1.0E-4</v>
      </c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>
      <c r="A129" s="39" t="s">
        <v>168</v>
      </c>
      <c r="B129" s="67">
        <v>6.872</v>
      </c>
      <c r="C129" s="67">
        <v>6.889</v>
      </c>
      <c r="D129" s="67">
        <v>6.889</v>
      </c>
      <c r="E129" s="67">
        <v>6.868</v>
      </c>
      <c r="F129" s="68">
        <v>0.0072</v>
      </c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>
      <c r="A130" s="35" t="s">
        <v>166</v>
      </c>
      <c r="B130" s="64">
        <v>6.823</v>
      </c>
      <c r="C130" s="64">
        <v>6.834</v>
      </c>
      <c r="D130" s="64">
        <v>6.897</v>
      </c>
      <c r="E130" s="64">
        <v>6.823</v>
      </c>
      <c r="F130" s="65">
        <v>-0.002</v>
      </c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>
      <c r="A131" s="39" t="s">
        <v>164</v>
      </c>
      <c r="B131" s="67">
        <v>6.837</v>
      </c>
      <c r="C131" s="67">
        <v>7.0</v>
      </c>
      <c r="D131" s="67">
        <v>7.0</v>
      </c>
      <c r="E131" s="67">
        <v>6.834</v>
      </c>
      <c r="F131" s="68">
        <v>0.0053</v>
      </c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>
      <c r="A132" s="35" t="s">
        <v>161</v>
      </c>
      <c r="B132" s="64">
        <v>6.801</v>
      </c>
      <c r="C132" s="64">
        <v>6.833</v>
      </c>
      <c r="D132" s="64">
        <v>6.843</v>
      </c>
      <c r="E132" s="64">
        <v>6.801</v>
      </c>
      <c r="F132" s="65">
        <v>-0.0012</v>
      </c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>
      <c r="A133" s="39" t="s">
        <v>158</v>
      </c>
      <c r="B133" s="67">
        <v>6.809</v>
      </c>
      <c r="C133" s="67">
        <v>6.874</v>
      </c>
      <c r="D133" s="67">
        <v>6.874</v>
      </c>
      <c r="E133" s="67">
        <v>6.809</v>
      </c>
      <c r="F133" s="68">
        <v>-0.0019</v>
      </c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>
      <c r="A134" s="35" t="s">
        <v>156</v>
      </c>
      <c r="B134" s="64">
        <v>6.822</v>
      </c>
      <c r="C134" s="64">
        <v>6.842</v>
      </c>
      <c r="D134" s="64">
        <v>6.878</v>
      </c>
      <c r="E134" s="64">
        <v>6.821</v>
      </c>
      <c r="F134" s="65">
        <v>-0.0051</v>
      </c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>
      <c r="A135" s="39" t="s">
        <v>154</v>
      </c>
      <c r="B135" s="67">
        <v>6.857</v>
      </c>
      <c r="C135" s="67">
        <v>6.84</v>
      </c>
      <c r="D135" s="67">
        <v>6.857</v>
      </c>
      <c r="E135" s="67">
        <v>6.825</v>
      </c>
      <c r="F135" s="68">
        <v>0.006</v>
      </c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>
      <c r="A136" s="35" t="s">
        <v>153</v>
      </c>
      <c r="B136" s="64">
        <v>6.816</v>
      </c>
      <c r="C136" s="64">
        <v>6.89</v>
      </c>
      <c r="D136" s="64">
        <v>6.89</v>
      </c>
      <c r="E136" s="64">
        <v>6.814</v>
      </c>
      <c r="F136" s="65">
        <v>0.0012</v>
      </c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>
      <c r="A137" s="39" t="s">
        <v>152</v>
      </c>
      <c r="B137" s="67">
        <v>6.808</v>
      </c>
      <c r="C137" s="67">
        <v>6.839</v>
      </c>
      <c r="D137" s="67">
        <v>6.839</v>
      </c>
      <c r="E137" s="67">
        <v>6.798</v>
      </c>
      <c r="F137" s="68">
        <v>-0.0029</v>
      </c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>
      <c r="A138" s="63">
        <v>45266.0</v>
      </c>
      <c r="B138" s="64">
        <v>6.828</v>
      </c>
      <c r="C138" s="64">
        <v>6.889</v>
      </c>
      <c r="D138" s="64">
        <v>6.889</v>
      </c>
      <c r="E138" s="64">
        <v>6.828</v>
      </c>
      <c r="F138" s="65">
        <v>0.0095</v>
      </c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>
      <c r="A139" s="71">
        <v>45175.0</v>
      </c>
      <c r="B139" s="67">
        <v>6.764</v>
      </c>
      <c r="C139" s="67">
        <v>6.868</v>
      </c>
      <c r="D139" s="67">
        <v>6.888</v>
      </c>
      <c r="E139" s="67">
        <v>6.764</v>
      </c>
      <c r="F139" s="68">
        <v>-0.0091</v>
      </c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>
      <c r="A140" s="63">
        <v>45144.0</v>
      </c>
      <c r="B140" s="64">
        <v>6.826</v>
      </c>
      <c r="C140" s="64">
        <v>6.986</v>
      </c>
      <c r="D140" s="64">
        <v>6.986</v>
      </c>
      <c r="E140" s="64">
        <v>6.825</v>
      </c>
      <c r="F140" s="65">
        <v>0.0032</v>
      </c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>
      <c r="A141" s="71">
        <v>45113.0</v>
      </c>
      <c r="B141" s="67">
        <v>6.804</v>
      </c>
      <c r="C141" s="67">
        <v>6.805</v>
      </c>
      <c r="D141" s="67">
        <v>6.805</v>
      </c>
      <c r="E141" s="67">
        <v>6.802</v>
      </c>
      <c r="F141" s="68">
        <v>0.0012</v>
      </c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>
      <c r="A142" s="63">
        <v>45083.0</v>
      </c>
      <c r="B142" s="64">
        <v>6.796</v>
      </c>
      <c r="C142" s="64">
        <v>6.834</v>
      </c>
      <c r="D142" s="64">
        <v>6.834</v>
      </c>
      <c r="E142" s="64">
        <v>6.796</v>
      </c>
      <c r="F142" s="65">
        <v>0.0016</v>
      </c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>
      <c r="A143" s="71">
        <v>45052.0</v>
      </c>
      <c r="B143" s="67">
        <v>6.785</v>
      </c>
      <c r="C143" s="67">
        <v>6.794</v>
      </c>
      <c r="D143" s="67">
        <v>6.833</v>
      </c>
      <c r="E143" s="67">
        <v>6.785</v>
      </c>
      <c r="F143" s="68">
        <v>-7.0E-4</v>
      </c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>
      <c r="A144" s="63">
        <v>44963.0</v>
      </c>
      <c r="B144" s="64">
        <v>6.79</v>
      </c>
      <c r="C144" s="64">
        <v>6.793</v>
      </c>
      <c r="D144" s="64">
        <v>6.793</v>
      </c>
      <c r="E144" s="64">
        <v>6.775</v>
      </c>
      <c r="F144" s="65">
        <v>0.0012</v>
      </c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>
      <c r="A145" s="71">
        <v>44932.0</v>
      </c>
      <c r="B145" s="67">
        <v>6.782</v>
      </c>
      <c r="C145" s="67">
        <v>6.88</v>
      </c>
      <c r="D145" s="67">
        <v>6.88</v>
      </c>
      <c r="E145" s="67">
        <v>6.782</v>
      </c>
      <c r="F145" s="68">
        <v>0.0012</v>
      </c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>
      <c r="A146" s="35" t="s">
        <v>146</v>
      </c>
      <c r="B146" s="64">
        <v>6.774</v>
      </c>
      <c r="C146" s="64">
        <v>6.831</v>
      </c>
      <c r="D146" s="64">
        <v>6.831</v>
      </c>
      <c r="E146" s="64">
        <v>6.774</v>
      </c>
      <c r="F146" s="65">
        <v>-0.0051</v>
      </c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>
      <c r="A147" s="39" t="s">
        <v>144</v>
      </c>
      <c r="B147" s="67">
        <v>6.809</v>
      </c>
      <c r="C147" s="67">
        <v>6.83</v>
      </c>
      <c r="D147" s="67">
        <v>6.83</v>
      </c>
      <c r="E147" s="67">
        <v>6.809</v>
      </c>
      <c r="F147" s="68">
        <v>0.0027</v>
      </c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>
      <c r="A148" s="35" t="s">
        <v>609</v>
      </c>
      <c r="B148" s="64">
        <v>6.791</v>
      </c>
      <c r="C148" s="64">
        <v>6.928</v>
      </c>
      <c r="D148" s="64">
        <v>6.928</v>
      </c>
      <c r="E148" s="64">
        <v>6.791</v>
      </c>
      <c r="F148" s="65">
        <v>0.0019</v>
      </c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>
      <c r="A149" s="39" t="s">
        <v>142</v>
      </c>
      <c r="B149" s="67">
        <v>6.778</v>
      </c>
      <c r="C149" s="67">
        <v>6.878</v>
      </c>
      <c r="D149" s="67">
        <v>6.878</v>
      </c>
      <c r="E149" s="67">
        <v>6.778</v>
      </c>
      <c r="F149" s="68">
        <v>-0.0016</v>
      </c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>
      <c r="A150" s="35" t="s">
        <v>140</v>
      </c>
      <c r="B150" s="64">
        <v>6.789</v>
      </c>
      <c r="C150" s="64">
        <v>6.808</v>
      </c>
      <c r="D150" s="64">
        <v>6.808</v>
      </c>
      <c r="E150" s="64">
        <v>6.789</v>
      </c>
      <c r="F150" s="65">
        <v>0.0</v>
      </c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>
      <c r="A151" s="39" t="s">
        <v>138</v>
      </c>
      <c r="B151" s="67">
        <v>6.789</v>
      </c>
      <c r="C151" s="67">
        <v>6.876</v>
      </c>
      <c r="D151" s="67">
        <v>6.876</v>
      </c>
      <c r="E151" s="67">
        <v>6.789</v>
      </c>
      <c r="F151" s="68">
        <v>3.0E-4</v>
      </c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>
      <c r="A152" s="35" t="s">
        <v>136</v>
      </c>
      <c r="B152" s="64">
        <v>6.787</v>
      </c>
      <c r="C152" s="64">
        <v>6.923</v>
      </c>
      <c r="D152" s="64">
        <v>6.923</v>
      </c>
      <c r="E152" s="64">
        <v>6.779</v>
      </c>
      <c r="F152" s="65">
        <v>0.001</v>
      </c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>
      <c r="A153" s="39" t="s">
        <v>134</v>
      </c>
      <c r="B153" s="67">
        <v>6.78</v>
      </c>
      <c r="C153" s="67">
        <v>7.068</v>
      </c>
      <c r="D153" s="67">
        <v>7.068</v>
      </c>
      <c r="E153" s="67">
        <v>6.78</v>
      </c>
      <c r="F153" s="68">
        <v>-0.0069</v>
      </c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>
      <c r="A154" s="35" t="s">
        <v>132</v>
      </c>
      <c r="B154" s="64">
        <v>6.827</v>
      </c>
      <c r="C154" s="64">
        <v>6.879</v>
      </c>
      <c r="D154" s="64">
        <v>6.951</v>
      </c>
      <c r="E154" s="64">
        <v>6.827</v>
      </c>
      <c r="F154" s="65">
        <v>-0.0063</v>
      </c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>
      <c r="A155" s="39" t="s">
        <v>610</v>
      </c>
      <c r="B155" s="67">
        <v>6.87</v>
      </c>
      <c r="C155" s="67">
        <v>6.853</v>
      </c>
      <c r="D155" s="67">
        <v>6.881</v>
      </c>
      <c r="E155" s="67">
        <v>6.853</v>
      </c>
      <c r="F155" s="68">
        <v>0.0063</v>
      </c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>
      <c r="A156" s="35" t="s">
        <v>130</v>
      </c>
      <c r="B156" s="64">
        <v>6.827</v>
      </c>
      <c r="C156" s="64">
        <v>6.881</v>
      </c>
      <c r="D156" s="64">
        <v>6.883</v>
      </c>
      <c r="E156" s="64">
        <v>6.827</v>
      </c>
      <c r="F156" s="65">
        <v>-0.0064</v>
      </c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>
      <c r="A157" s="39" t="s">
        <v>128</v>
      </c>
      <c r="B157" s="67">
        <v>6.871</v>
      </c>
      <c r="C157" s="67">
        <v>6.918</v>
      </c>
      <c r="D157" s="67">
        <v>6.918</v>
      </c>
      <c r="E157" s="67">
        <v>6.868</v>
      </c>
      <c r="F157" s="68">
        <v>-0.0032</v>
      </c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>
      <c r="A158" s="35" t="s">
        <v>126</v>
      </c>
      <c r="B158" s="64">
        <v>6.893</v>
      </c>
      <c r="C158" s="64">
        <v>6.918</v>
      </c>
      <c r="D158" s="64">
        <v>6.918</v>
      </c>
      <c r="E158" s="64">
        <v>6.889</v>
      </c>
      <c r="F158" s="65">
        <v>-0.0019</v>
      </c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>
      <c r="A159" s="71">
        <v>45265.0</v>
      </c>
      <c r="B159" s="67">
        <v>6.906</v>
      </c>
      <c r="C159" s="67">
        <v>6.917</v>
      </c>
      <c r="D159" s="67">
        <v>6.936</v>
      </c>
      <c r="E159" s="67">
        <v>6.906</v>
      </c>
      <c r="F159" s="68">
        <v>-0.0012</v>
      </c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>
      <c r="A160" s="63">
        <v>45235.0</v>
      </c>
      <c r="B160" s="64">
        <v>6.914</v>
      </c>
      <c r="C160" s="64">
        <v>6.924</v>
      </c>
      <c r="D160" s="64">
        <v>6.924</v>
      </c>
      <c r="E160" s="64">
        <v>6.905</v>
      </c>
      <c r="F160" s="65">
        <v>-0.0014</v>
      </c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>
      <c r="A161" s="71">
        <v>45204.0</v>
      </c>
      <c r="B161" s="67">
        <v>6.924</v>
      </c>
      <c r="C161" s="67">
        <v>6.924</v>
      </c>
      <c r="D161" s="67">
        <v>6.942</v>
      </c>
      <c r="E161" s="67">
        <v>6.914</v>
      </c>
      <c r="F161" s="68">
        <v>0.0014</v>
      </c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>
      <c r="A162" s="63">
        <v>45174.0</v>
      </c>
      <c r="B162" s="64">
        <v>6.914</v>
      </c>
      <c r="C162" s="64">
        <v>6.932</v>
      </c>
      <c r="D162" s="64">
        <v>6.932</v>
      </c>
      <c r="E162" s="64">
        <v>6.913</v>
      </c>
      <c r="F162" s="65">
        <v>1.0E-4</v>
      </c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>
      <c r="A163" s="71">
        <v>45143.0</v>
      </c>
      <c r="B163" s="67">
        <v>6.913</v>
      </c>
      <c r="C163" s="67">
        <v>6.913</v>
      </c>
      <c r="D163" s="67">
        <v>6.959</v>
      </c>
      <c r="E163" s="67">
        <v>6.913</v>
      </c>
      <c r="F163" s="68">
        <v>0.003</v>
      </c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>
      <c r="A164" s="63">
        <v>45021.0</v>
      </c>
      <c r="B164" s="64">
        <v>6.892</v>
      </c>
      <c r="C164" s="64">
        <v>6.866</v>
      </c>
      <c r="D164" s="64">
        <v>6.94</v>
      </c>
      <c r="E164" s="64">
        <v>6.866</v>
      </c>
      <c r="F164" s="65">
        <v>-0.0023</v>
      </c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>
      <c r="A165" s="71">
        <v>44990.0</v>
      </c>
      <c r="B165" s="67">
        <v>6.908</v>
      </c>
      <c r="C165" s="67">
        <v>6.919</v>
      </c>
      <c r="D165" s="67">
        <v>6.928</v>
      </c>
      <c r="E165" s="67">
        <v>6.9</v>
      </c>
      <c r="F165" s="68">
        <v>-0.0043</v>
      </c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>
      <c r="A166" s="63">
        <v>44962.0</v>
      </c>
      <c r="B166" s="64">
        <v>6.938</v>
      </c>
      <c r="C166" s="64">
        <v>7.136</v>
      </c>
      <c r="D166" s="64">
        <v>7.136</v>
      </c>
      <c r="E166" s="64">
        <v>6.918</v>
      </c>
      <c r="F166" s="65">
        <v>0.0048</v>
      </c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>
      <c r="A167" s="39" t="s">
        <v>122</v>
      </c>
      <c r="B167" s="67">
        <v>6.905</v>
      </c>
      <c r="C167" s="67">
        <v>6.908</v>
      </c>
      <c r="D167" s="67">
        <v>6.954</v>
      </c>
      <c r="E167" s="67">
        <v>6.904</v>
      </c>
      <c r="F167" s="68">
        <v>3.0E-4</v>
      </c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>
      <c r="A168" s="35" t="s">
        <v>119</v>
      </c>
      <c r="B168" s="64">
        <v>6.903</v>
      </c>
      <c r="C168" s="64">
        <v>6.924</v>
      </c>
      <c r="D168" s="64">
        <v>6.924</v>
      </c>
      <c r="E168" s="64">
        <v>6.897</v>
      </c>
      <c r="F168" s="65">
        <v>-0.0033</v>
      </c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>
      <c r="A169" s="39" t="s">
        <v>116</v>
      </c>
      <c r="B169" s="67">
        <v>6.926</v>
      </c>
      <c r="C169" s="67">
        <v>6.951</v>
      </c>
      <c r="D169" s="67">
        <v>6.951</v>
      </c>
      <c r="E169" s="67">
        <v>6.905</v>
      </c>
      <c r="F169" s="68">
        <v>9.0E-4</v>
      </c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>
      <c r="A170" s="35" t="s">
        <v>114</v>
      </c>
      <c r="B170" s="64">
        <v>6.92</v>
      </c>
      <c r="C170" s="64">
        <v>6.905</v>
      </c>
      <c r="D170" s="64">
        <v>6.95</v>
      </c>
      <c r="E170" s="64">
        <v>6.905</v>
      </c>
      <c r="F170" s="65">
        <v>0.0013</v>
      </c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>
      <c r="A171" s="39" t="s">
        <v>112</v>
      </c>
      <c r="B171" s="67">
        <v>6.911</v>
      </c>
      <c r="C171" s="67">
        <v>6.949</v>
      </c>
      <c r="D171" s="67">
        <v>6.949</v>
      </c>
      <c r="E171" s="67">
        <v>6.911</v>
      </c>
      <c r="F171" s="68">
        <v>-0.0026</v>
      </c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>
      <c r="A172" s="35" t="s">
        <v>110</v>
      </c>
      <c r="B172" s="64">
        <v>6.929</v>
      </c>
      <c r="C172" s="64">
        <v>6.949</v>
      </c>
      <c r="D172" s="64">
        <v>6.976</v>
      </c>
      <c r="E172" s="64">
        <v>6.926</v>
      </c>
      <c r="F172" s="65">
        <v>3.0E-4</v>
      </c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>
      <c r="A173" s="39" t="s">
        <v>108</v>
      </c>
      <c r="B173" s="67">
        <v>6.927</v>
      </c>
      <c r="C173" s="67">
        <v>6.949</v>
      </c>
      <c r="D173" s="67">
        <v>6.949</v>
      </c>
      <c r="E173" s="67">
        <v>6.926</v>
      </c>
      <c r="F173" s="68">
        <v>-9.0E-4</v>
      </c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>
      <c r="A174" s="35" t="s">
        <v>106</v>
      </c>
      <c r="B174" s="64">
        <v>6.933</v>
      </c>
      <c r="C174" s="64">
        <v>6.964</v>
      </c>
      <c r="D174" s="64">
        <v>6.964</v>
      </c>
      <c r="E174" s="64">
        <v>6.933</v>
      </c>
      <c r="F174" s="65">
        <v>-7.0E-4</v>
      </c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>
      <c r="A175" s="39" t="s">
        <v>103</v>
      </c>
      <c r="B175" s="67">
        <v>6.938</v>
      </c>
      <c r="C175" s="67">
        <v>7.008</v>
      </c>
      <c r="D175" s="67">
        <v>7.008</v>
      </c>
      <c r="E175" s="67">
        <v>6.934</v>
      </c>
      <c r="F175" s="68">
        <v>-0.0033</v>
      </c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>
      <c r="A176" s="35" t="s">
        <v>101</v>
      </c>
      <c r="B176" s="64">
        <v>6.961</v>
      </c>
      <c r="C176" s="64">
        <v>7.003</v>
      </c>
      <c r="D176" s="64">
        <v>7.003</v>
      </c>
      <c r="E176" s="64">
        <v>6.958</v>
      </c>
      <c r="F176" s="65">
        <v>0.0029</v>
      </c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>
      <c r="A177" s="39" t="s">
        <v>99</v>
      </c>
      <c r="B177" s="67">
        <v>6.941</v>
      </c>
      <c r="C177" s="67">
        <v>7.002</v>
      </c>
      <c r="D177" s="67">
        <v>7.002</v>
      </c>
      <c r="E177" s="67">
        <v>6.941</v>
      </c>
      <c r="F177" s="68">
        <v>0.0038</v>
      </c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>
      <c r="A178" s="63">
        <v>45264.0</v>
      </c>
      <c r="B178" s="64">
        <v>6.915</v>
      </c>
      <c r="C178" s="64">
        <v>6.985</v>
      </c>
      <c r="D178" s="64">
        <v>6.985</v>
      </c>
      <c r="E178" s="64">
        <v>6.906</v>
      </c>
      <c r="F178" s="65">
        <v>-0.0029</v>
      </c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>
      <c r="A179" s="71">
        <v>45234.0</v>
      </c>
      <c r="B179" s="67">
        <v>6.935</v>
      </c>
      <c r="C179" s="67">
        <v>7.029</v>
      </c>
      <c r="D179" s="67">
        <v>7.029</v>
      </c>
      <c r="E179" s="67">
        <v>6.935</v>
      </c>
      <c r="F179" s="68">
        <v>0.0022</v>
      </c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>
      <c r="A180" s="63">
        <v>45203.0</v>
      </c>
      <c r="B180" s="64">
        <v>6.92</v>
      </c>
      <c r="C180" s="64">
        <v>6.949</v>
      </c>
      <c r="D180" s="64">
        <v>6.984</v>
      </c>
      <c r="E180" s="64">
        <v>6.897</v>
      </c>
      <c r="F180" s="65">
        <v>-0.0043</v>
      </c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>
      <c r="A181" s="71">
        <v>45081.0</v>
      </c>
      <c r="B181" s="67">
        <v>6.95</v>
      </c>
      <c r="C181" s="67">
        <v>7.141</v>
      </c>
      <c r="D181" s="67">
        <v>7.15</v>
      </c>
      <c r="E181" s="67">
        <v>6.94</v>
      </c>
      <c r="F181" s="68">
        <v>-0.0231</v>
      </c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>
      <c r="A182" s="63">
        <v>45050.0</v>
      </c>
      <c r="B182" s="64">
        <v>7.114</v>
      </c>
      <c r="C182" s="64">
        <v>7.128</v>
      </c>
      <c r="D182" s="64">
        <v>7.128</v>
      </c>
      <c r="E182" s="64">
        <v>7.111</v>
      </c>
      <c r="F182" s="65">
        <v>-0.0014</v>
      </c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>
      <c r="A183" s="71">
        <v>44989.0</v>
      </c>
      <c r="B183" s="67">
        <v>7.124</v>
      </c>
      <c r="C183" s="67">
        <v>7.179</v>
      </c>
      <c r="D183" s="67">
        <v>7.179</v>
      </c>
      <c r="E183" s="67">
        <v>7.119</v>
      </c>
      <c r="F183" s="68">
        <v>-0.002</v>
      </c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>
      <c r="A184" s="35" t="s">
        <v>97</v>
      </c>
      <c r="B184" s="64">
        <v>7.138</v>
      </c>
      <c r="C184" s="64">
        <v>7.194</v>
      </c>
      <c r="D184" s="64">
        <v>7.194</v>
      </c>
      <c r="E184" s="64">
        <v>7.138</v>
      </c>
      <c r="F184" s="65">
        <v>-0.0075</v>
      </c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>
      <c r="A185" s="39" t="s">
        <v>95</v>
      </c>
      <c r="B185" s="67">
        <v>7.192</v>
      </c>
      <c r="C185" s="67">
        <v>7.23</v>
      </c>
      <c r="D185" s="67">
        <v>7.32</v>
      </c>
      <c r="E185" s="67">
        <v>7.191</v>
      </c>
      <c r="F185" s="68">
        <v>-0.0022</v>
      </c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>
      <c r="A186" s="35" t="s">
        <v>93</v>
      </c>
      <c r="B186" s="64">
        <v>7.208</v>
      </c>
      <c r="C186" s="64">
        <v>7.19</v>
      </c>
      <c r="D186" s="64">
        <v>7.241</v>
      </c>
      <c r="E186" s="64">
        <v>7.19</v>
      </c>
      <c r="F186" s="65">
        <v>0.0047</v>
      </c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>
      <c r="A187" s="39" t="s">
        <v>91</v>
      </c>
      <c r="B187" s="67">
        <v>7.174</v>
      </c>
      <c r="C187" s="67">
        <v>7.189</v>
      </c>
      <c r="D187" s="67">
        <v>7.206</v>
      </c>
      <c r="E187" s="67">
        <v>7.174</v>
      </c>
      <c r="F187" s="68">
        <v>-7.0E-4</v>
      </c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>
      <c r="A188" s="35" t="s">
        <v>89</v>
      </c>
      <c r="B188" s="64">
        <v>7.179</v>
      </c>
      <c r="C188" s="64">
        <v>7.188</v>
      </c>
      <c r="D188" s="64">
        <v>7.205</v>
      </c>
      <c r="E188" s="64">
        <v>7.179</v>
      </c>
      <c r="F188" s="65">
        <v>-0.0019</v>
      </c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>
      <c r="A189" s="39" t="s">
        <v>86</v>
      </c>
      <c r="B189" s="67">
        <v>7.193</v>
      </c>
      <c r="C189" s="67">
        <v>7.219</v>
      </c>
      <c r="D189" s="67">
        <v>7.219</v>
      </c>
      <c r="E189" s="67">
        <v>7.185</v>
      </c>
      <c r="F189" s="68">
        <v>-0.0018</v>
      </c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>
      <c r="A190" s="35" t="s">
        <v>81</v>
      </c>
      <c r="B190" s="64">
        <v>7.206</v>
      </c>
      <c r="C190" s="64">
        <v>7.201</v>
      </c>
      <c r="D190" s="64">
        <v>7.226</v>
      </c>
      <c r="E190" s="64">
        <v>7.18</v>
      </c>
      <c r="F190" s="65">
        <v>0.0042</v>
      </c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>
      <c r="A191" s="39" t="s">
        <v>79</v>
      </c>
      <c r="B191" s="67">
        <v>7.176</v>
      </c>
      <c r="C191" s="67">
        <v>7.241</v>
      </c>
      <c r="D191" s="67">
        <v>7.241</v>
      </c>
      <c r="E191" s="67">
        <v>7.175</v>
      </c>
      <c r="F191" s="68">
        <v>-0.0064</v>
      </c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>
      <c r="A192" s="35" t="s">
        <v>77</v>
      </c>
      <c r="B192" s="64">
        <v>7.222</v>
      </c>
      <c r="C192" s="64">
        <v>7.332</v>
      </c>
      <c r="D192" s="64">
        <v>7.332</v>
      </c>
      <c r="E192" s="64">
        <v>7.222</v>
      </c>
      <c r="F192" s="65">
        <v>0.0039</v>
      </c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>
      <c r="A193" s="39" t="s">
        <v>75</v>
      </c>
      <c r="B193" s="67">
        <v>7.194</v>
      </c>
      <c r="C193" s="67">
        <v>7.261</v>
      </c>
      <c r="D193" s="67">
        <v>7.303</v>
      </c>
      <c r="E193" s="67">
        <v>7.194</v>
      </c>
      <c r="F193" s="68">
        <v>-0.0043</v>
      </c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>
      <c r="A194" s="35" t="s">
        <v>73</v>
      </c>
      <c r="B194" s="64">
        <v>7.225</v>
      </c>
      <c r="C194" s="64">
        <v>7.26</v>
      </c>
      <c r="D194" s="64">
        <v>7.285</v>
      </c>
      <c r="E194" s="64">
        <v>7.225</v>
      </c>
      <c r="F194" s="65">
        <v>0.0035</v>
      </c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>
      <c r="A195" s="39" t="s">
        <v>70</v>
      </c>
      <c r="B195" s="67">
        <v>7.2</v>
      </c>
      <c r="C195" s="67">
        <v>7.259</v>
      </c>
      <c r="D195" s="67">
        <v>7.259</v>
      </c>
      <c r="E195" s="67">
        <v>7.192</v>
      </c>
      <c r="F195" s="68">
        <v>-0.0051</v>
      </c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>
      <c r="A196" s="35" t="s">
        <v>67</v>
      </c>
      <c r="B196" s="64">
        <v>7.237</v>
      </c>
      <c r="C196" s="64">
        <v>7.333</v>
      </c>
      <c r="D196" s="64">
        <v>7.333</v>
      </c>
      <c r="E196" s="64">
        <v>7.233</v>
      </c>
      <c r="F196" s="65">
        <v>-0.0146</v>
      </c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>
      <c r="A197" s="71">
        <v>45202.0</v>
      </c>
      <c r="B197" s="67">
        <v>7.344</v>
      </c>
      <c r="C197" s="67">
        <v>7.423</v>
      </c>
      <c r="D197" s="67">
        <v>7.423</v>
      </c>
      <c r="E197" s="67">
        <v>7.331</v>
      </c>
      <c r="F197" s="68">
        <v>-0.0043</v>
      </c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>
      <c r="A198" s="63">
        <v>45172.0</v>
      </c>
      <c r="B198" s="64">
        <v>7.376</v>
      </c>
      <c r="C198" s="64">
        <v>7.46</v>
      </c>
      <c r="D198" s="64">
        <v>7.46</v>
      </c>
      <c r="E198" s="64">
        <v>7.376</v>
      </c>
      <c r="F198" s="65">
        <v>-7.0E-4</v>
      </c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>
      <c r="A199" s="71">
        <v>45141.0</v>
      </c>
      <c r="B199" s="67">
        <v>7.381</v>
      </c>
      <c r="C199" s="67">
        <v>7.417</v>
      </c>
      <c r="D199" s="67">
        <v>7.475</v>
      </c>
      <c r="E199" s="67">
        <v>7.373</v>
      </c>
      <c r="F199" s="68">
        <v>0.0105</v>
      </c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>
      <c r="A200" s="63">
        <v>45080.0</v>
      </c>
      <c r="B200" s="64">
        <v>7.304</v>
      </c>
      <c r="C200" s="64">
        <v>7.35</v>
      </c>
      <c r="D200" s="64">
        <v>7.35</v>
      </c>
      <c r="E200" s="64">
        <v>7.304</v>
      </c>
      <c r="F200" s="65">
        <v>-0.0023</v>
      </c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>
      <c r="A201" s="71">
        <v>44988.0</v>
      </c>
      <c r="B201" s="67">
        <v>7.321</v>
      </c>
      <c r="C201" s="67">
        <v>7.388</v>
      </c>
      <c r="D201" s="67">
        <v>7.388</v>
      </c>
      <c r="E201" s="67">
        <v>7.321</v>
      </c>
      <c r="F201" s="68">
        <v>0.0011</v>
      </c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>
      <c r="A202" s="63">
        <v>44960.0</v>
      </c>
      <c r="B202" s="64">
        <v>7.313</v>
      </c>
      <c r="C202" s="64">
        <v>7.409</v>
      </c>
      <c r="D202" s="64">
        <v>7.409</v>
      </c>
      <c r="E202" s="64">
        <v>7.313</v>
      </c>
      <c r="F202" s="65">
        <v>-8.0E-4</v>
      </c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>
      <c r="A203" s="71">
        <v>44929.0</v>
      </c>
      <c r="B203" s="67">
        <v>7.319</v>
      </c>
      <c r="C203" s="67">
        <v>7.326</v>
      </c>
      <c r="D203" s="67">
        <v>7.407</v>
      </c>
      <c r="E203" s="67">
        <v>7.302</v>
      </c>
      <c r="F203" s="68">
        <v>0.0027</v>
      </c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>
      <c r="A204" s="35" t="s">
        <v>65</v>
      </c>
      <c r="B204" s="64">
        <v>7.299</v>
      </c>
      <c r="C204" s="64">
        <v>7.3</v>
      </c>
      <c r="D204" s="64">
        <v>7.357</v>
      </c>
      <c r="E204" s="64">
        <v>7.298</v>
      </c>
      <c r="F204" s="65">
        <v>0.0015</v>
      </c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>
      <c r="A205" s="39" t="s">
        <v>64</v>
      </c>
      <c r="B205" s="67">
        <v>7.288</v>
      </c>
      <c r="C205" s="67">
        <v>7.321</v>
      </c>
      <c r="D205" s="67">
        <v>7.321</v>
      </c>
      <c r="E205" s="67">
        <v>7.288</v>
      </c>
      <c r="F205" s="68">
        <v>0.0058</v>
      </c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>
      <c r="A206" s="35" t="s">
        <v>62</v>
      </c>
      <c r="B206" s="64">
        <v>7.246</v>
      </c>
      <c r="C206" s="64">
        <v>7.304</v>
      </c>
      <c r="D206" s="64">
        <v>7.304</v>
      </c>
      <c r="E206" s="64">
        <v>7.246</v>
      </c>
      <c r="F206" s="65">
        <v>0.0032</v>
      </c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>
      <c r="A207" s="39" t="s">
        <v>60</v>
      </c>
      <c r="B207" s="67">
        <v>7.223</v>
      </c>
      <c r="C207" s="67">
        <v>7.277</v>
      </c>
      <c r="D207" s="67">
        <v>7.277</v>
      </c>
      <c r="E207" s="67">
        <v>7.221</v>
      </c>
      <c r="F207" s="68">
        <v>-7.0E-4</v>
      </c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>
      <c r="A208" s="35" t="s">
        <v>58</v>
      </c>
      <c r="B208" s="64">
        <v>7.228</v>
      </c>
      <c r="C208" s="64">
        <v>7.275</v>
      </c>
      <c r="D208" s="64">
        <v>7.284</v>
      </c>
      <c r="E208" s="64">
        <v>7.228</v>
      </c>
      <c r="F208" s="65">
        <v>0.0032</v>
      </c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>
      <c r="A209" s="39" t="s">
        <v>56</v>
      </c>
      <c r="B209" s="67">
        <v>7.205</v>
      </c>
      <c r="C209" s="67">
        <v>7.211</v>
      </c>
      <c r="D209" s="67">
        <v>7.256</v>
      </c>
      <c r="E209" s="67">
        <v>7.187</v>
      </c>
      <c r="F209" s="68">
        <v>-4.0E-4</v>
      </c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>
      <c r="A210" s="35" t="s">
        <v>53</v>
      </c>
      <c r="B210" s="64">
        <v>7.208</v>
      </c>
      <c r="C210" s="64">
        <v>7.186</v>
      </c>
      <c r="D210" s="64">
        <v>7.313</v>
      </c>
      <c r="E210" s="64">
        <v>7.186</v>
      </c>
      <c r="F210" s="65">
        <v>-8.0E-4</v>
      </c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>
      <c r="A211" s="39" t="s">
        <v>51</v>
      </c>
      <c r="B211" s="67">
        <v>7.214</v>
      </c>
      <c r="C211" s="67">
        <v>7.233</v>
      </c>
      <c r="D211" s="67">
        <v>7.264</v>
      </c>
      <c r="E211" s="67">
        <v>7.209</v>
      </c>
      <c r="F211" s="68">
        <v>0.0068</v>
      </c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>
      <c r="A212" s="35" t="s">
        <v>49</v>
      </c>
      <c r="B212" s="64">
        <v>7.165</v>
      </c>
      <c r="C212" s="64">
        <v>7.206</v>
      </c>
      <c r="D212" s="64">
        <v>7.206</v>
      </c>
      <c r="E212" s="64">
        <v>7.165</v>
      </c>
      <c r="F212" s="65">
        <v>-0.0022</v>
      </c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>
      <c r="A213" s="39" t="s">
        <v>47</v>
      </c>
      <c r="B213" s="67">
        <v>7.181</v>
      </c>
      <c r="C213" s="67">
        <v>7.229</v>
      </c>
      <c r="D213" s="67">
        <v>7.229</v>
      </c>
      <c r="E213" s="67">
        <v>7.143</v>
      </c>
      <c r="F213" s="68">
        <v>0.0025</v>
      </c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>
      <c r="A214" s="35" t="s">
        <v>45</v>
      </c>
      <c r="B214" s="64">
        <v>7.163</v>
      </c>
      <c r="C214" s="64">
        <v>7.385</v>
      </c>
      <c r="D214" s="64">
        <v>7.385</v>
      </c>
      <c r="E214" s="64">
        <v>7.163</v>
      </c>
      <c r="F214" s="65">
        <v>0.0063</v>
      </c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>
      <c r="A215" s="39" t="s">
        <v>43</v>
      </c>
      <c r="B215" s="67">
        <v>7.118</v>
      </c>
      <c r="C215" s="67">
        <v>7.266</v>
      </c>
      <c r="D215" s="67">
        <v>7.266</v>
      </c>
      <c r="E215" s="67">
        <v>7.102</v>
      </c>
      <c r="F215" s="68">
        <v>0.0057</v>
      </c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>
      <c r="A216" s="63">
        <v>45201.0</v>
      </c>
      <c r="B216" s="64">
        <v>7.078</v>
      </c>
      <c r="C216" s="64">
        <v>7.226</v>
      </c>
      <c r="D216" s="64">
        <v>7.226</v>
      </c>
      <c r="E216" s="64">
        <v>7.078</v>
      </c>
      <c r="F216" s="65">
        <v>0.0091</v>
      </c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>
      <c r="A217" s="71">
        <v>45171.0</v>
      </c>
      <c r="B217" s="67">
        <v>7.014</v>
      </c>
      <c r="C217" s="67">
        <v>7.107</v>
      </c>
      <c r="D217" s="67">
        <v>7.107</v>
      </c>
      <c r="E217" s="67">
        <v>7.014</v>
      </c>
      <c r="F217" s="68">
        <v>-0.001</v>
      </c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>
      <c r="A218" s="63">
        <v>45140.0</v>
      </c>
      <c r="B218" s="64">
        <v>7.021</v>
      </c>
      <c r="C218" s="64">
        <v>6.971</v>
      </c>
      <c r="D218" s="64">
        <v>7.223</v>
      </c>
      <c r="E218" s="64">
        <v>6.971</v>
      </c>
      <c r="F218" s="65">
        <v>0.0111</v>
      </c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>
      <c r="A219" s="71">
        <v>45109.0</v>
      </c>
      <c r="B219" s="67">
        <v>6.944</v>
      </c>
      <c r="C219" s="67">
        <v>6.951</v>
      </c>
      <c r="D219" s="67">
        <v>6.975</v>
      </c>
      <c r="E219" s="67">
        <v>6.936</v>
      </c>
      <c r="F219" s="68">
        <v>0.0023</v>
      </c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>
      <c r="A220" s="63">
        <v>45079.0</v>
      </c>
      <c r="B220" s="64">
        <v>6.928</v>
      </c>
      <c r="C220" s="64">
        <v>7.001</v>
      </c>
      <c r="D220" s="64">
        <v>7.001</v>
      </c>
      <c r="E220" s="64">
        <v>6.928</v>
      </c>
      <c r="F220" s="65">
        <v>0.0079</v>
      </c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>
      <c r="A221" s="71">
        <v>44987.0</v>
      </c>
      <c r="B221" s="67">
        <v>6.874</v>
      </c>
      <c r="C221" s="67">
        <v>6.958</v>
      </c>
      <c r="D221" s="67">
        <v>6.958</v>
      </c>
      <c r="E221" s="67">
        <v>6.874</v>
      </c>
      <c r="F221" s="68">
        <v>-0.0065</v>
      </c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>
      <c r="A222" s="63">
        <v>44959.0</v>
      </c>
      <c r="B222" s="64">
        <v>6.919</v>
      </c>
      <c r="C222" s="64">
        <v>6.912</v>
      </c>
      <c r="D222" s="64">
        <v>6.95</v>
      </c>
      <c r="E222" s="64">
        <v>6.912</v>
      </c>
      <c r="F222" s="65">
        <v>0.0012</v>
      </c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>
      <c r="A223" s="71">
        <v>44928.0</v>
      </c>
      <c r="B223" s="67">
        <v>6.911</v>
      </c>
      <c r="C223" s="67">
        <v>7.018</v>
      </c>
      <c r="D223" s="67">
        <v>7.102</v>
      </c>
      <c r="E223" s="67">
        <v>6.911</v>
      </c>
      <c r="F223" s="68">
        <v>0.0207</v>
      </c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>
      <c r="A224" s="35" t="s">
        <v>37</v>
      </c>
      <c r="B224" s="64">
        <v>6.771</v>
      </c>
      <c r="C224" s="64">
        <v>6.823</v>
      </c>
      <c r="D224" s="64">
        <v>6.823</v>
      </c>
      <c r="E224" s="64">
        <v>6.771</v>
      </c>
      <c r="F224" s="65">
        <v>0.001</v>
      </c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>
      <c r="A225" s="39" t="s">
        <v>35</v>
      </c>
      <c r="B225" s="67">
        <v>6.764</v>
      </c>
      <c r="C225" s="67">
        <v>6.751</v>
      </c>
      <c r="D225" s="67">
        <v>6.879</v>
      </c>
      <c r="E225" s="67">
        <v>6.739</v>
      </c>
      <c r="F225" s="68">
        <v>0.0019</v>
      </c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>
      <c r="A226" s="35" t="s">
        <v>33</v>
      </c>
      <c r="B226" s="64">
        <v>6.751</v>
      </c>
      <c r="C226" s="64">
        <v>6.764</v>
      </c>
      <c r="D226" s="64">
        <v>6.879</v>
      </c>
      <c r="E226" s="64">
        <v>6.751</v>
      </c>
      <c r="F226" s="65">
        <v>0.0012</v>
      </c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>
      <c r="A227" s="39" t="s">
        <v>31</v>
      </c>
      <c r="B227" s="67">
        <v>6.743</v>
      </c>
      <c r="C227" s="67">
        <v>6.768</v>
      </c>
      <c r="D227" s="67">
        <v>6.806</v>
      </c>
      <c r="E227" s="67">
        <v>6.743</v>
      </c>
      <c r="F227" s="68">
        <v>0.004</v>
      </c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>
      <c r="A228" s="35" t="s">
        <v>29</v>
      </c>
      <c r="B228" s="64">
        <v>6.716</v>
      </c>
      <c r="C228" s="64">
        <v>6.76</v>
      </c>
      <c r="D228" s="64">
        <v>6.76</v>
      </c>
      <c r="E228" s="64">
        <v>6.716</v>
      </c>
      <c r="F228" s="65">
        <v>0.0028</v>
      </c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>
      <c r="A229" s="39" t="s">
        <v>27</v>
      </c>
      <c r="B229" s="67">
        <v>6.697</v>
      </c>
      <c r="C229" s="67">
        <v>6.697</v>
      </c>
      <c r="D229" s="67">
        <v>6.766</v>
      </c>
      <c r="E229" s="67">
        <v>6.697</v>
      </c>
      <c r="F229" s="68">
        <v>0.0028</v>
      </c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>
      <c r="A230" s="35" t="s">
        <v>24</v>
      </c>
      <c r="B230" s="64">
        <v>6.678</v>
      </c>
      <c r="C230" s="64">
        <v>6.765</v>
      </c>
      <c r="D230" s="64">
        <v>6.765</v>
      </c>
      <c r="E230" s="64">
        <v>6.678</v>
      </c>
      <c r="F230" s="65">
        <v>0.0048</v>
      </c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>
      <c r="A231" s="39" t="s">
        <v>21</v>
      </c>
      <c r="B231" s="67">
        <v>6.646</v>
      </c>
      <c r="C231" s="67">
        <v>6.744</v>
      </c>
      <c r="D231" s="67">
        <v>6.744</v>
      </c>
      <c r="E231" s="67">
        <v>6.646</v>
      </c>
      <c r="F231" s="68">
        <v>-0.0135</v>
      </c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>
      <c r="A232" s="35" t="s">
        <v>19</v>
      </c>
      <c r="B232" s="64">
        <v>6.737</v>
      </c>
      <c r="C232" s="64">
        <v>6.737</v>
      </c>
      <c r="D232" s="64">
        <v>6.737</v>
      </c>
      <c r="E232" s="64">
        <v>6.725</v>
      </c>
      <c r="F232" s="65">
        <v>9.0E-4</v>
      </c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>
      <c r="A233" s="39" t="s">
        <v>17</v>
      </c>
      <c r="B233" s="67">
        <v>6.731</v>
      </c>
      <c r="C233" s="67">
        <v>6.749</v>
      </c>
      <c r="D233" s="67">
        <v>6.755</v>
      </c>
      <c r="E233" s="67">
        <v>6.731</v>
      </c>
      <c r="F233" s="68">
        <v>-0.0133</v>
      </c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>
      <c r="A234" s="35" t="s">
        <v>14</v>
      </c>
      <c r="B234" s="64">
        <v>6.822</v>
      </c>
      <c r="C234" s="64">
        <v>6.754</v>
      </c>
      <c r="D234" s="64">
        <v>6.822</v>
      </c>
      <c r="E234" s="64">
        <v>6.748</v>
      </c>
      <c r="F234" s="65">
        <v>0.0028</v>
      </c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>
      <c r="A235" s="39" t="s">
        <v>12</v>
      </c>
      <c r="B235" s="67">
        <v>6.803</v>
      </c>
      <c r="C235" s="67">
        <v>6.729</v>
      </c>
      <c r="D235" s="67">
        <v>6.803</v>
      </c>
      <c r="E235" s="67">
        <v>6.705</v>
      </c>
      <c r="F235" s="68">
        <v>-0.004</v>
      </c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>
      <c r="A236" s="63">
        <v>45261.0</v>
      </c>
      <c r="B236" s="64">
        <v>6.83</v>
      </c>
      <c r="C236" s="64">
        <v>6.697</v>
      </c>
      <c r="D236" s="64">
        <v>6.83</v>
      </c>
      <c r="E236" s="64">
        <v>6.697</v>
      </c>
      <c r="F236" s="65">
        <v>-0.0061</v>
      </c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>
      <c r="A237" s="71">
        <v>45231.0</v>
      </c>
      <c r="B237" s="67">
        <v>6.872</v>
      </c>
      <c r="C237" s="67">
        <v>6.772</v>
      </c>
      <c r="D237" s="67">
        <v>6.872</v>
      </c>
      <c r="E237" s="67">
        <v>6.727</v>
      </c>
      <c r="F237" s="68">
        <v>-0.0042</v>
      </c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>
      <c r="A238" s="63">
        <v>45200.0</v>
      </c>
      <c r="B238" s="64">
        <v>6.901</v>
      </c>
      <c r="C238" s="64">
        <v>6.753</v>
      </c>
      <c r="D238" s="64">
        <v>6.901</v>
      </c>
      <c r="E238" s="64">
        <v>6.72</v>
      </c>
      <c r="F238" s="65">
        <v>-0.0059</v>
      </c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>
      <c r="A239" s="71">
        <v>45170.0</v>
      </c>
      <c r="B239" s="67">
        <v>6.942</v>
      </c>
      <c r="C239" s="67">
        <v>6.758</v>
      </c>
      <c r="D239" s="67">
        <v>6.942</v>
      </c>
      <c r="E239" s="67">
        <v>6.758</v>
      </c>
      <c r="F239" s="68">
        <v>0.0277</v>
      </c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>
      <c r="A240" s="63">
        <v>45078.0</v>
      </c>
      <c r="B240" s="64">
        <v>6.755</v>
      </c>
      <c r="C240" s="64">
        <v>6.851</v>
      </c>
      <c r="D240" s="64">
        <v>6.851</v>
      </c>
      <c r="E240" s="64">
        <v>6.752</v>
      </c>
      <c r="F240" s="65">
        <v>-0.0262</v>
      </c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>
      <c r="A241" s="71">
        <v>45047.0</v>
      </c>
      <c r="B241" s="67">
        <v>6.937</v>
      </c>
      <c r="C241" s="67">
        <v>6.783</v>
      </c>
      <c r="D241" s="67">
        <v>6.937</v>
      </c>
      <c r="E241" s="67">
        <v>6.735</v>
      </c>
      <c r="F241" s="68">
        <v>0.0291</v>
      </c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>
      <c r="A242" s="63">
        <v>45017.0</v>
      </c>
      <c r="B242" s="64">
        <v>6.741</v>
      </c>
      <c r="C242" s="64">
        <v>6.8</v>
      </c>
      <c r="D242" s="64">
        <v>6.8</v>
      </c>
      <c r="E242" s="64">
        <v>6.731</v>
      </c>
      <c r="F242" s="65">
        <v>-0.0179</v>
      </c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>
      <c r="A243" s="71">
        <v>44986.0</v>
      </c>
      <c r="B243" s="67">
        <v>6.864</v>
      </c>
      <c r="C243" s="67">
        <v>6.754</v>
      </c>
      <c r="D243" s="67">
        <v>6.864</v>
      </c>
      <c r="E243" s="67">
        <v>6.752</v>
      </c>
      <c r="F243" s="68">
        <v>0.0184</v>
      </c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>
      <c r="A244" s="72">
        <v>44958.0</v>
      </c>
      <c r="B244" s="73">
        <v>6.74</v>
      </c>
      <c r="C244" s="73">
        <v>6.752</v>
      </c>
      <c r="D244" s="73">
        <v>6.752</v>
      </c>
      <c r="E244" s="73">
        <v>6.74</v>
      </c>
      <c r="F244" s="74">
        <v>-7.0E-4</v>
      </c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</sheetData>
  <dataValidations>
    <dataValidation type="custom" allowBlank="1" showDropDown="1" sqref="F2:F244">
      <formula1>AND(ISNUMBER(F2),(NOT(OR(NOT(ISERROR(DATEVALUE(F2))), AND(ISNUMBER(F2), LEFT(CELL("format", F2))="D")))))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29"/>
    <col customWidth="1" min="2" max="2" width="19.57"/>
    <col customWidth="1" min="3" max="3" width="17.57"/>
    <col customWidth="1" min="4" max="4" width="28.43"/>
    <col customWidth="1" min="5" max="6" width="17.57"/>
    <col customWidth="1" min="7" max="8" width="18.29"/>
    <col customWidth="1" min="9" max="9" width="17.57"/>
    <col customWidth="1" min="10" max="10" width="20.43"/>
    <col customWidth="1" min="11" max="11" width="18.29"/>
    <col customWidth="1" min="12" max="12" width="17.57"/>
    <col customWidth="1" min="13" max="13" width="18.29"/>
    <col customWidth="1" min="14" max="14" width="17.86"/>
    <col customWidth="1" min="15" max="15" width="42.57"/>
    <col customWidth="1" min="16" max="16" width="18.0"/>
    <col customWidth="1" min="17" max="17" width="16.57"/>
    <col customWidth="1" min="18" max="20" width="17.86"/>
    <col customWidth="1" min="21" max="22" width="17.29"/>
    <col customWidth="1" min="23" max="23" width="17.86"/>
    <col customWidth="1" min="24" max="28" width="8.71"/>
  </cols>
  <sheetData>
    <row r="1" ht="14.25" customHeight="1">
      <c r="A1" s="75" t="s">
        <v>611</v>
      </c>
      <c r="B1" s="76" t="s">
        <v>612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</row>
    <row r="2" ht="14.25" customHeight="1">
      <c r="A2" s="78" t="s">
        <v>613</v>
      </c>
      <c r="B2" s="79">
        <f>AVERAGE('India 1-year bond yield'!B2:B245)%</f>
        <v>0.07021329218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</row>
    <row r="3" ht="14.25" customHeight="1">
      <c r="A3" s="80" t="s">
        <v>614</v>
      </c>
      <c r="B3" s="81">
        <f>AVERAGE('NIFTY50 Returns'!B2:B245)</f>
        <v>0.0007467005799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</row>
    <row r="4" ht="14.25" customHeight="1">
      <c r="A4" s="78" t="s">
        <v>615</v>
      </c>
      <c r="B4" s="79">
        <f>((1+B3)^252-1)</f>
        <v>0.2069521871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82"/>
      <c r="V4" s="82"/>
      <c r="W4" s="77"/>
      <c r="X4" s="77"/>
      <c r="Y4" s="77"/>
      <c r="Z4" s="77"/>
      <c r="AA4" s="77"/>
      <c r="AB4" s="77"/>
    </row>
    <row r="5" ht="14.25" customHeight="1">
      <c r="A5" s="80" t="s">
        <v>616</v>
      </c>
      <c r="B5" s="81">
        <f>STDEVP('NIFTY50 Returns'!B2:B245)</f>
        <v>0.006176850175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83"/>
      <c r="N5" s="83"/>
      <c r="O5" s="83"/>
      <c r="P5" s="83"/>
      <c r="Q5" s="83"/>
      <c r="R5" s="83"/>
      <c r="S5" s="83"/>
      <c r="T5" s="83"/>
      <c r="U5" s="83"/>
      <c r="V5" s="83"/>
      <c r="W5" s="77"/>
      <c r="X5" s="77"/>
      <c r="Y5" s="77"/>
      <c r="Z5" s="77"/>
      <c r="AA5" s="77"/>
      <c r="AB5" s="77"/>
    </row>
    <row r="6" ht="14.25" customHeight="1">
      <c r="A6" s="78" t="s">
        <v>617</v>
      </c>
      <c r="B6" s="79">
        <f>STDEVP('NIFTY50 Returns'!B2:B245)*SQRT(252)</f>
        <v>0.09805445669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83"/>
      <c r="N6" s="83"/>
      <c r="O6" s="83"/>
      <c r="P6" s="83"/>
      <c r="Q6" s="83"/>
      <c r="R6" s="83"/>
      <c r="S6" s="83"/>
      <c r="T6" s="83"/>
      <c r="U6" s="83"/>
      <c r="V6" s="83"/>
      <c r="W6" s="77"/>
      <c r="X6" s="77"/>
      <c r="Y6" s="77"/>
      <c r="Z6" s="77"/>
      <c r="AA6" s="77"/>
      <c r="AB6" s="77"/>
    </row>
    <row r="7" ht="14.25" customHeight="1">
      <c r="A7" s="84" t="s">
        <v>618</v>
      </c>
      <c r="B7" s="85">
        <f>(B4-B2)/B6</f>
        <v>1.394519938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83"/>
      <c r="N7" s="83"/>
      <c r="O7" s="83"/>
      <c r="P7" s="83"/>
      <c r="Q7" s="83"/>
      <c r="R7" s="83"/>
      <c r="S7" s="83"/>
      <c r="T7" s="83"/>
      <c r="U7" s="83"/>
      <c r="V7" s="83"/>
      <c r="W7" s="77"/>
      <c r="X7" s="77"/>
      <c r="Y7" s="77"/>
      <c r="Z7" s="77"/>
      <c r="AA7" s="77"/>
      <c r="AB7" s="77"/>
    </row>
    <row r="8" ht="14.25" customHeight="1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83"/>
      <c r="N8" s="83"/>
      <c r="O8" s="83"/>
      <c r="P8" s="83"/>
      <c r="Q8" s="83"/>
      <c r="R8" s="83"/>
      <c r="S8" s="83"/>
      <c r="T8" s="83"/>
      <c r="U8" s="83"/>
      <c r="V8" s="83"/>
      <c r="W8" s="77"/>
      <c r="X8" s="77"/>
      <c r="Y8" s="77"/>
      <c r="Z8" s="77"/>
      <c r="AA8" s="77"/>
      <c r="AB8" s="77"/>
    </row>
    <row r="9" ht="14.25" customHeight="1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83"/>
      <c r="N9" s="83"/>
      <c r="O9" s="83"/>
      <c r="P9" s="83"/>
      <c r="Q9" s="83"/>
      <c r="R9" s="83"/>
      <c r="S9" s="83"/>
      <c r="T9" s="83"/>
      <c r="U9" s="83"/>
      <c r="V9" s="83"/>
      <c r="W9" s="77"/>
      <c r="X9" s="77"/>
      <c r="Y9" s="77"/>
      <c r="Z9" s="77"/>
      <c r="AA9" s="77"/>
      <c r="AB9" s="77"/>
    </row>
    <row r="10" ht="14.25" customHeight="1">
      <c r="A10" s="75" t="s">
        <v>619</v>
      </c>
      <c r="B10" s="86" t="s">
        <v>620</v>
      </c>
      <c r="C10" s="86" t="s">
        <v>621</v>
      </c>
      <c r="D10" s="86" t="s">
        <v>622</v>
      </c>
      <c r="E10" s="86" t="s">
        <v>623</v>
      </c>
      <c r="F10" s="86" t="s">
        <v>624</v>
      </c>
      <c r="G10" s="86" t="s">
        <v>625</v>
      </c>
      <c r="H10" s="86" t="s">
        <v>626</v>
      </c>
      <c r="I10" s="86" t="s">
        <v>627</v>
      </c>
      <c r="J10" s="86" t="s">
        <v>628</v>
      </c>
      <c r="K10" s="87" t="s">
        <v>629</v>
      </c>
      <c r="L10" s="77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77"/>
      <c r="X10" s="77"/>
      <c r="Y10" s="77"/>
      <c r="Z10" s="77"/>
      <c r="AA10" s="77"/>
      <c r="AB10" s="77"/>
    </row>
    <row r="11" ht="14.25" customHeight="1">
      <c r="A11" s="88" t="s">
        <v>620</v>
      </c>
      <c r="B11" s="89">
        <f>_xlfn.COVARIANCE.S('Domestic Returns'!$B$2:$B$243, 'Domestic Returns'!B2:B243)*252
</f>
        <v>0.1469901427</v>
      </c>
      <c r="C11" s="89">
        <f>_xlfn.COVARIANCE.S('Domestic Returns'!$B$2:$B$243, 'Domestic Returns'!C2:C243)*252
</f>
        <v>0.009352809419</v>
      </c>
      <c r="D11" s="89">
        <f>_xlfn.COVARIANCE.S('Domestic Returns'!$B$2:$B$243, 'Domestic Returns'!D2:D243)*252
</f>
        <v>0.007555616681</v>
      </c>
      <c r="E11" s="89">
        <f>_xlfn.COVARIANCE.S('Domestic Returns'!$B$2:$B$243, 'Domestic Returns'!E2:E243)*252
</f>
        <v>0.01439553818</v>
      </c>
      <c r="F11" s="89">
        <f>_xlfn.COVARIANCE.S('Domestic Returns'!$B$2:$B$243, 'Domestic Returns'!F2:F243)*252
</f>
        <v>-0.008697292411</v>
      </c>
      <c r="G11" s="89">
        <f>_xlfn.COVARIANCE.S('Domestic Returns'!$B$2:$B$243, 'Domestic Returns'!G2:G243)*252
</f>
        <v>0.00528100727</v>
      </c>
      <c r="H11" s="89">
        <f>_xlfn.COVARIANCE.S('Domestic Returns'!$B$2:$B$243, 'Domestic Returns'!H2:H243)*252
</f>
        <v>0.004568764195</v>
      </c>
      <c r="I11" s="89">
        <f>_xlfn.COVARIANCE.S('Domestic Returns'!$B$2:$B$243, 'Domestic Returns'!I2:I243)*252
</f>
        <v>0.004316138332</v>
      </c>
      <c r="J11" s="90">
        <f>_xlfn.COVARIANCE.S('Domestic Returns'!B2:B243, 'International &amp; Crypto'!$B$2:$B$243)*252
</f>
        <v>-0.02237347132</v>
      </c>
      <c r="K11" s="91">
        <f>_xlfn.COVARIANCE.S('Domestic Returns'!B2:B243, 'International &amp; Crypto'!C2:C243)*252
</f>
        <v>0.03174189133</v>
      </c>
      <c r="L11" s="77"/>
      <c r="M11" s="77"/>
      <c r="N11" s="77"/>
      <c r="O11" s="77"/>
      <c r="P11" s="77"/>
      <c r="Q11" s="77"/>
      <c r="R11" s="77"/>
      <c r="S11" s="77"/>
      <c r="T11" s="77"/>
      <c r="U11" s="82"/>
      <c r="V11" s="82"/>
      <c r="W11" s="77"/>
      <c r="X11" s="77"/>
      <c r="Y11" s="77"/>
      <c r="Z11" s="77"/>
      <c r="AA11" s="77"/>
      <c r="AB11" s="77"/>
    </row>
    <row r="12" ht="14.25" customHeight="1">
      <c r="A12" s="92" t="s">
        <v>621</v>
      </c>
      <c r="B12" s="93">
        <f>_xlfn.COVARIANCE.S('Domestic Returns'!$C$2:$C$243, 'Domestic Returns'!B2:B243)*252
</f>
        <v>0.009352809419</v>
      </c>
      <c r="C12" s="93">
        <f>_xlfn.COVARIANCE.S('Domestic Returns'!$C$2:$C$243, 'Domestic Returns'!C2:C243)*252
</f>
        <v>0.08614331684</v>
      </c>
      <c r="D12" s="93">
        <f>_xlfn.COVARIANCE.S('Domestic Returns'!$C$2:$C$243, 'Domestic Returns'!D2:D243)*252
</f>
        <v>0.002114164266</v>
      </c>
      <c r="E12" s="93">
        <f>_xlfn.COVARIANCE.S('Domestic Returns'!$C$2:$C$243, 'Domestic Returns'!E2:E243)*252
</f>
        <v>0.03459332662</v>
      </c>
      <c r="F12" s="93">
        <f>_xlfn.COVARIANCE.S('Domestic Returns'!$C$2:$C$243, 'Domestic Returns'!F2:F243)*252
</f>
        <v>0.003751438038</v>
      </c>
      <c r="G12" s="93">
        <f>_xlfn.COVARIANCE.S('Domestic Returns'!$C$2:$C$243, 'Domestic Returns'!G2:G243)*252
</f>
        <v>0.01937121692</v>
      </c>
      <c r="H12" s="93">
        <f>_xlfn.COVARIANCE.S('Domestic Returns'!$C$2:$C$243, 'Domestic Returns'!H2:H243)*252
</f>
        <v>0.01613460315</v>
      </c>
      <c r="I12" s="93">
        <f>_xlfn.COVARIANCE.S('Domestic Returns'!$C$2:$C$243, 'Domestic Returns'!I2:I243)*252
</f>
        <v>0.03032190692</v>
      </c>
      <c r="J12" s="93">
        <f>_xlfn.COVARIANCE.S('Domestic Returns'!C2:C243, 'International &amp; Crypto'!$B$2:$B$243)*252
</f>
        <v>-0.0007712107857</v>
      </c>
      <c r="K12" s="94">
        <f>_xlfn.COVARIANCE.S('Domestic Returns'!C2:C243, 'International &amp; Crypto'!C2:C243)*252
</f>
        <v>0.01176138099</v>
      </c>
      <c r="L12" s="77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77"/>
      <c r="X12" s="77"/>
      <c r="Y12" s="77"/>
      <c r="Z12" s="77"/>
      <c r="AA12" s="77"/>
      <c r="AB12" s="77"/>
    </row>
    <row r="13" ht="14.25" customHeight="1">
      <c r="A13" s="88" t="s">
        <v>622</v>
      </c>
      <c r="B13" s="95">
        <f>_xlfn.COVARIANCE.S('Domestic Returns'!$D$2:$D$243, 'Domestic Returns'!B2:B243)*252
</f>
        <v>0.007555616681</v>
      </c>
      <c r="C13" s="95">
        <f>_xlfn.COVARIANCE.S('Domestic Returns'!$D$2:$D$243, 'Domestic Returns'!C2:C243)*252
</f>
        <v>0.002114164266</v>
      </c>
      <c r="D13" s="95">
        <f>_xlfn.COVARIANCE.S('Domestic Returns'!$D$2:$D$243, 'Domestic Returns'!D2:D243)*252
</f>
        <v>0.08734515165</v>
      </c>
      <c r="E13" s="95">
        <f>_xlfn.COVARIANCE.S('Domestic Returns'!$D$2:$D$243, 'Domestic Returns'!E2:E243)*252
</f>
        <v>0.003777972585</v>
      </c>
      <c r="F13" s="95">
        <f>_xlfn.COVARIANCE.S('Domestic Returns'!$D$2:$D$243, 'Domestic Returns'!F2:F243)*252
</f>
        <v>0.0001938663429</v>
      </c>
      <c r="G13" s="95">
        <f>_xlfn.COVARIANCE.S('Domestic Returns'!$D$2:$D$243, 'Domestic Returns'!G2:G243)*252
</f>
        <v>0.003608257324</v>
      </c>
      <c r="H13" s="95">
        <f>_xlfn.COVARIANCE.S('Domestic Returns'!$D$2:$D$243, 'Domestic Returns'!H2:H243)*252
</f>
        <v>0.0005934027758</v>
      </c>
      <c r="I13" s="95">
        <f>_xlfn.COVARIANCE.S('Domestic Returns'!$D$2:$D$243, 'Domestic Returns'!I2:I243)*252
</f>
        <v>0.01479378628</v>
      </c>
      <c r="J13" s="95">
        <f>_xlfn.COVARIANCE.S('Domestic Returns'!D2:D243, 'International &amp; Crypto'!$B$2:$B$243)*252
</f>
        <v>0.004020072999</v>
      </c>
      <c r="K13" s="96">
        <f>_xlfn.COVARIANCE.S('Domestic Returns'!D2:D243, 'International &amp; Crypto'!C2:C243)*252
</f>
        <v>-0.02675714175</v>
      </c>
      <c r="L13" s="77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77"/>
      <c r="X13" s="77"/>
      <c r="Y13" s="77"/>
      <c r="Z13" s="77"/>
      <c r="AA13" s="77"/>
      <c r="AB13" s="77"/>
    </row>
    <row r="14" ht="14.25" customHeight="1">
      <c r="A14" s="92" t="s">
        <v>623</v>
      </c>
      <c r="B14" s="93">
        <f>_xlfn.COVARIANCE.S('Domestic Returns'!$E$2:$E$243, 'Domestic Returns'!B2:B243)*252
</f>
        <v>0.01439553818</v>
      </c>
      <c r="C14" s="93">
        <f>_xlfn.COVARIANCE.S('Domestic Returns'!$E$2:$E$243, 'Domestic Returns'!C2:C243)*252
</f>
        <v>0.03459332662</v>
      </c>
      <c r="D14" s="93">
        <f>_xlfn.COVARIANCE.S('Domestic Returns'!$E$2:$E$243, 'Domestic Returns'!D2:D243)*252
</f>
        <v>0.003777972585</v>
      </c>
      <c r="E14" s="93">
        <f>_xlfn.COVARIANCE.S('Domestic Returns'!$E$2:$E$243, 'Domestic Returns'!E2:E243)*252
</f>
        <v>0.1593849138</v>
      </c>
      <c r="F14" s="93">
        <f>_xlfn.COVARIANCE.S('Domestic Returns'!$E$2:$E$243, 'Domestic Returns'!F2:F243)*252
</f>
        <v>0.006537200006</v>
      </c>
      <c r="G14" s="93">
        <f>_xlfn.COVARIANCE.S('Domestic Returns'!$E$2:$E$243, 'Domestic Returns'!G2:G243)*252
</f>
        <v>0.02497554778</v>
      </c>
      <c r="H14" s="93">
        <f>_xlfn.COVARIANCE.S('Domestic Returns'!$E$2:$E$243, 'Domestic Returns'!H2:H243)*252
</f>
        <v>0.00589101624</v>
      </c>
      <c r="I14" s="93">
        <f>_xlfn.COVARIANCE.S('Domestic Returns'!$E$2:$E$243, 'Domestic Returns'!I2:I243)*252
</f>
        <v>0.03307643121</v>
      </c>
      <c r="J14" s="93">
        <f>_xlfn.COVARIANCE.S('Domestic Returns'!E2:E243, 'International &amp; Crypto'!$B$2:$B$243)*252
</f>
        <v>0.02298508484</v>
      </c>
      <c r="K14" s="94">
        <f>_xlfn.COVARIANCE.S('Domestic Returns'!E2:E243, 'International &amp; Crypto'!C2:C243)*252
</f>
        <v>-0.02563920131</v>
      </c>
      <c r="L14" s="77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77"/>
      <c r="X14" s="77"/>
      <c r="Y14" s="77"/>
      <c r="Z14" s="77"/>
      <c r="AA14" s="77"/>
      <c r="AB14" s="77"/>
    </row>
    <row r="15" ht="14.25" customHeight="1">
      <c r="A15" s="88" t="s">
        <v>624</v>
      </c>
      <c r="B15" s="95">
        <f>_xlfn.COVARIANCE.S('Domestic Returns'!$F$2:$F$243, 'Domestic Returns'!B2:B243)*252
</f>
        <v>-0.008697292411</v>
      </c>
      <c r="C15" s="95">
        <f>_xlfn.COVARIANCE.S('Domestic Returns'!$F$2:$F$243, 'Domestic Returns'!C2:C243)*252
</f>
        <v>0.003751438038</v>
      </c>
      <c r="D15" s="95">
        <f>_xlfn.COVARIANCE.S('Domestic Returns'!$F$2:$F$243, 'Domestic Returns'!D2:D243)*252
</f>
        <v>0.0001938663429</v>
      </c>
      <c r="E15" s="95">
        <f>_xlfn.COVARIANCE.S('Domestic Returns'!$F$2:$F$243, 'Domestic Returns'!E2:E243)*252
</f>
        <v>0.006537200006</v>
      </c>
      <c r="F15" s="95">
        <f>_xlfn.COVARIANCE.S('Domestic Returns'!$F$2:$F$243, 'Domestic Returns'!F2:F243)*252
</f>
        <v>0.06339571046</v>
      </c>
      <c r="G15" s="95">
        <f>_xlfn.COVARIANCE.S('Domestic Returns'!$F$2:$F$243, 'Domestic Returns'!G2:G243)*252
</f>
        <v>0.009955661817</v>
      </c>
      <c r="H15" s="95">
        <f>_xlfn.COVARIANCE.S('Domestic Returns'!$F$2:$F$243, 'Domestic Returns'!H2:H243)*252
</f>
        <v>0.001331685118</v>
      </c>
      <c r="I15" s="95">
        <f>_xlfn.COVARIANCE.S('Domestic Returns'!$F$2:$F$243, 'Domestic Returns'!I2:I243)*252
</f>
        <v>0.00733046498</v>
      </c>
      <c r="J15" s="95">
        <f>_xlfn.COVARIANCE.S('Domestic Returns'!F2:F243, 'International &amp; Crypto'!B2:B243)*252
</f>
        <v>0.005131162754</v>
      </c>
      <c r="K15" s="96">
        <f>_xlfn.COVARIANCE.S('Domestic Returns'!F2:F243, 'International &amp; Crypto'!C2:C243)*252
</f>
        <v>-0.008517744472</v>
      </c>
      <c r="L15" s="77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77"/>
      <c r="X15" s="77"/>
      <c r="Y15" s="77"/>
      <c r="Z15" s="77"/>
      <c r="AA15" s="77"/>
      <c r="AB15" s="77"/>
    </row>
    <row r="16" ht="14.25" customHeight="1">
      <c r="A16" s="92" t="s">
        <v>625</v>
      </c>
      <c r="B16" s="93">
        <f>_xlfn.COVARIANCE.S('Domestic Returns'!$G$2:$G$243, 'Domestic Returns'!B2:B243)*252
</f>
        <v>0.00528100727</v>
      </c>
      <c r="C16" s="93">
        <f>_xlfn.COVARIANCE.S('Domestic Returns'!$G$2:$G$243, 'Domestic Returns'!C2:C243)*252
</f>
        <v>0.01937121692</v>
      </c>
      <c r="D16" s="93">
        <f>_xlfn.COVARIANCE.S('Domestic Returns'!$G$2:$G$243, 'Domestic Returns'!D2:D243)*252
</f>
        <v>0.003608257324</v>
      </c>
      <c r="E16" s="93">
        <f>_xlfn.COVARIANCE.S('Domestic Returns'!$G$2:$G$243, 'Domestic Returns'!E2:E243)*252
</f>
        <v>0.02497554778</v>
      </c>
      <c r="F16" s="93">
        <f>_xlfn.COVARIANCE.S('Domestic Returns'!$G$2:$G$243, 'Domestic Returns'!F2:F243)*252
</f>
        <v>0.009955661817</v>
      </c>
      <c r="G16" s="93">
        <f>_xlfn.COVARIANCE.S('Domestic Returns'!$G$2:$G$243, 'Domestic Returns'!G2:G243)*252
</f>
        <v>0.1041616062</v>
      </c>
      <c r="H16" s="93">
        <f>_xlfn.COVARIANCE.S('Domestic Returns'!$G$2:$G$243, 'Domestic Returns'!H2:H243)*252
</f>
        <v>0.003073893852</v>
      </c>
      <c r="I16" s="93">
        <f>_xlfn.COVARIANCE.S('Domestic Returns'!$G$2:$G$243, 'Domestic Returns'!I2:I243)*252
</f>
        <v>0.02663010677</v>
      </c>
      <c r="J16" s="93">
        <f>_xlfn.COVARIANCE.S('Domestic Returns'!G2:G243, 'International &amp; Crypto'!B2:B243)*252
</f>
        <v>0.01413910655</v>
      </c>
      <c r="K16" s="94">
        <f>_xlfn.COVARIANCE.S('Domestic Returns'!G2:G243, 'International &amp; Crypto'!C2:C243)*252
</f>
        <v>0.02258142438</v>
      </c>
      <c r="L16" s="77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77"/>
      <c r="X16" s="77"/>
      <c r="Y16" s="77"/>
      <c r="Z16" s="77"/>
      <c r="AA16" s="77"/>
      <c r="AB16" s="77"/>
    </row>
    <row r="17" ht="14.25" customHeight="1">
      <c r="A17" s="88" t="s">
        <v>626</v>
      </c>
      <c r="B17" s="95">
        <f>_xlfn.COVARIANCE.S('Domestic Returns'!$H$2:$H$243, 'Domestic Returns'!B2:B243)*252
</f>
        <v>0.004568764195</v>
      </c>
      <c r="C17" s="95">
        <f>_xlfn.COVARIANCE.S('Domestic Returns'!$H$2:$H$243, 'Domestic Returns'!C2:C243)*252
</f>
        <v>0.01613460315</v>
      </c>
      <c r="D17" s="95">
        <f>_xlfn.COVARIANCE.S('Domestic Returns'!$H$2:$H$243, 'Domestic Returns'!D2:D243)*252
</f>
        <v>0.0005934027758</v>
      </c>
      <c r="E17" s="95">
        <f>_xlfn.COVARIANCE.S('Domestic Returns'!$H$2:$H$243, 'Domestic Returns'!E2:E243)*252
</f>
        <v>0.00589101624</v>
      </c>
      <c r="F17" s="95">
        <f>_xlfn.COVARIANCE.S('Domestic Returns'!$H$2:$H$243, 'Domestic Returns'!F2:F243)*252
</f>
        <v>0.001331685118</v>
      </c>
      <c r="G17" s="95">
        <f>_xlfn.COVARIANCE.S('Domestic Returns'!$H$2:$H$243, 'Domestic Returns'!G2:G243)*252
</f>
        <v>0.003073893852</v>
      </c>
      <c r="H17" s="95">
        <f>_xlfn.COVARIANCE.S('Domestic Returns'!$H$2:$H$243, 'Domestic Returns'!H2:H243)*252
</f>
        <v>0.07640791262</v>
      </c>
      <c r="I17" s="95">
        <f>_xlfn.COVARIANCE.S('Domestic Returns'!$H$2:$H$243, 'Domestic Returns'!I2:I243)*252
</f>
        <v>0.002374938051</v>
      </c>
      <c r="J17" s="95">
        <f>_xlfn.COVARIANCE.S('Domestic Returns'!H2:H243, 'International &amp; Crypto'!B2:B243)*252
</f>
        <v>0.004869483833</v>
      </c>
      <c r="K17" s="96">
        <f>_xlfn.COVARIANCE.S('Domestic Returns'!H2:H243, 'International &amp; Crypto'!C2:C243)*252
</f>
        <v>0.05074654478</v>
      </c>
      <c r="L17" s="77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77"/>
      <c r="X17" s="77"/>
      <c r="Y17" s="77"/>
      <c r="Z17" s="77"/>
      <c r="AA17" s="77"/>
      <c r="AB17" s="77"/>
    </row>
    <row r="18" ht="14.25" customHeight="1">
      <c r="A18" s="92" t="s">
        <v>627</v>
      </c>
      <c r="B18" s="93">
        <f>_xlfn.COVARIANCE.S('Domestic Returns'!$I$2:$I$243, 'Domestic Returns'!B2:B243)*252
</f>
        <v>0.004316138332</v>
      </c>
      <c r="C18" s="93">
        <f>_xlfn.COVARIANCE.S('Domestic Returns'!$I$2:$I$243, 'Domestic Returns'!C2:C243)*252
</f>
        <v>0.03032190692</v>
      </c>
      <c r="D18" s="93">
        <f>_xlfn.COVARIANCE.S('Domestic Returns'!$I$2:$I$243, 'Domestic Returns'!D2:D243)*252
</f>
        <v>0.01479378628</v>
      </c>
      <c r="E18" s="93">
        <f>_xlfn.COVARIANCE.S('Domestic Returns'!$I$2:$I$243, 'Domestic Returns'!E2:E243)*252
</f>
        <v>0.03307643121</v>
      </c>
      <c r="F18" s="93">
        <f>_xlfn.COVARIANCE.S('Domestic Returns'!$I$2:$I$243, 'Domestic Returns'!F2:F243)*252
</f>
        <v>0.00733046498</v>
      </c>
      <c r="G18" s="93">
        <f>_xlfn.COVARIANCE.S('Domestic Returns'!$I$2:$I$243, 'Domestic Returns'!G2:G243)*252
</f>
        <v>0.02663010677</v>
      </c>
      <c r="H18" s="93">
        <f>_xlfn.COVARIANCE.S('Domestic Returns'!$I$2:$I$243, 'Domestic Returns'!H2:H243)*252
</f>
        <v>0.002374938051</v>
      </c>
      <c r="I18" s="93">
        <f>_xlfn.COVARIANCE.S('Domestic Returns'!$I$2:$I$243, 'Domestic Returns'!I2:I243)*252
</f>
        <v>0.09696303715</v>
      </c>
      <c r="J18" s="93">
        <f>_xlfn.COVARIANCE.S('Domestic Returns'!I2:I243, 'International &amp; Crypto'!B2:B243)*252
</f>
        <v>0.004632228284</v>
      </c>
      <c r="K18" s="94">
        <f>_xlfn.COVARIANCE.S('Domestic Returns'!I2:I243, 'International &amp; Crypto'!C2:C243)*252
</f>
        <v>0.007522112884</v>
      </c>
      <c r="L18" s="77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77"/>
      <c r="X18" s="77"/>
      <c r="Y18" s="77"/>
      <c r="Z18" s="77"/>
      <c r="AA18" s="77"/>
      <c r="AB18" s="77"/>
    </row>
    <row r="19" ht="14.25" customHeight="1">
      <c r="A19" s="88" t="s">
        <v>628</v>
      </c>
      <c r="B19" s="95">
        <f>_xlfn.COVARIANCE.S('International &amp; Crypto'!$B$2:$B$243, 'Domestic Returns'!B2:B243)*252
</f>
        <v>-0.02237347132</v>
      </c>
      <c r="C19" s="95">
        <f>_xlfn.COVARIANCE.S('International &amp; Crypto'!$B$2:$B$243, 'Domestic Returns'!C2:C243)*252
</f>
        <v>-0.0007712107857</v>
      </c>
      <c r="D19" s="95">
        <f>_xlfn.COVARIANCE.S('International &amp; Crypto'!$B$2:$B$243, 'Domestic Returns'!D2:D243)*252
</f>
        <v>0.004020072999</v>
      </c>
      <c r="E19" s="95">
        <f>_xlfn.COVARIANCE.S('International &amp; Crypto'!$B$2:$B$243, 'Domestic Returns'!E2:E243)*252
</f>
        <v>0.02298508484</v>
      </c>
      <c r="F19" s="95">
        <f>_xlfn.COVARIANCE.S('International &amp; Crypto'!$B$2:$B$243, 'Domestic Returns'!F2:F243)*252
</f>
        <v>0.005131162754</v>
      </c>
      <c r="G19" s="95">
        <f>_xlfn.COVARIANCE.S('International &amp; Crypto'!$B$2:$B$243, 'Domestic Returns'!G2:G243)*252
</f>
        <v>0.01413910655</v>
      </c>
      <c r="H19" s="95">
        <f>_xlfn.COVARIANCE.S('International &amp; Crypto'!$B$2:$B$243, 'Domestic Returns'!H2:H243)*252
</f>
        <v>0.004869483833</v>
      </c>
      <c r="I19" s="95">
        <f>_xlfn.COVARIANCE.S('International &amp; Crypto'!$B$2:$B$243, 'Domestic Returns'!I2:I243)*252
</f>
        <v>0.004632228284</v>
      </c>
      <c r="J19" s="95">
        <f>_xlfn.COVARIANCE.S('International &amp; Crypto'!B2:B243, 'International &amp; Crypto'!B2:B243)*252
</f>
        <v>0.2540855011</v>
      </c>
      <c r="K19" s="96">
        <f>_xlfn.COVARIANCE.S('International &amp; Crypto'!B2:B243, 'International &amp; Crypto'!C2:C243)*252
</f>
        <v>0.0334350629</v>
      </c>
      <c r="L19" s="77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77"/>
      <c r="X19" s="77"/>
      <c r="Y19" s="77"/>
      <c r="Z19" s="77"/>
      <c r="AA19" s="77"/>
      <c r="AB19" s="77"/>
    </row>
    <row r="20" ht="14.25" customHeight="1">
      <c r="A20" s="97" t="s">
        <v>629</v>
      </c>
      <c r="B20" s="98">
        <f>_xlfn.COVARIANCE.S('International &amp; Crypto'!$C$2:$C$243, 'Domestic Returns'!B2:B243)*252
</f>
        <v>0.03174189133</v>
      </c>
      <c r="C20" s="98">
        <f>_xlfn.COVARIANCE.S('International &amp; Crypto'!$C$2:$C$243, 'Domestic Returns'!C2:C243)*252
</f>
        <v>0.01176138099</v>
      </c>
      <c r="D20" s="98">
        <f>_xlfn.COVARIANCE.S('International &amp; Crypto'!$C$2:$C$243, 'Domestic Returns'!D2:D243)*252
</f>
        <v>-0.02675714175</v>
      </c>
      <c r="E20" s="98">
        <f>_xlfn.COVARIANCE.S('International &amp; Crypto'!$C$2:$C$243, 'Domestic Returns'!E2:E243)*252
</f>
        <v>-0.02563920131</v>
      </c>
      <c r="F20" s="98">
        <f>_xlfn.COVARIANCE.S('International &amp; Crypto'!$C$2:$C$243, 'Domestic Returns'!F2:F243)*252
</f>
        <v>-0.008517744472</v>
      </c>
      <c r="G20" s="98">
        <f>_xlfn.COVARIANCE.S('International &amp; Crypto'!$C$2:$C$243, 'Domestic Returns'!G2:G243)*252
</f>
        <v>0.02258142438</v>
      </c>
      <c r="H20" s="98">
        <f>_xlfn.COVARIANCE.S('International &amp; Crypto'!$C$2:$C$243, 'Domestic Returns'!H2:H243)*252
</f>
        <v>0.05074654478</v>
      </c>
      <c r="I20" s="98">
        <f>_xlfn.COVARIANCE.S('International &amp; Crypto'!$C$2:$C$243, 'Domestic Returns'!I2:I243)*252
</f>
        <v>0.007522112884</v>
      </c>
      <c r="J20" s="98">
        <f>_xlfn.COVARIANCE.S('International &amp; Crypto'!B2:B243, 'International &amp; Crypto'!C2:C243)*252
</f>
        <v>0.0334350629</v>
      </c>
      <c r="K20" s="99">
        <f>_xlfn.COVARIANCE.S('International &amp; Crypto'!C2:C243, 'International &amp; Crypto'!C2:C243)*252
</f>
        <v>0.6752258841</v>
      </c>
      <c r="L20" s="77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77"/>
      <c r="X20" s="77"/>
      <c r="Y20" s="77"/>
      <c r="Z20" s="77"/>
      <c r="AA20" s="77"/>
      <c r="AB20" s="77"/>
    </row>
    <row r="21" ht="14.25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W21" s="77"/>
      <c r="X21" s="77"/>
      <c r="Y21" s="77"/>
      <c r="Z21" s="77"/>
      <c r="AA21" s="77"/>
      <c r="AB21" s="77"/>
    </row>
    <row r="22" ht="14.25" customHeight="1">
      <c r="A22" s="100" t="s">
        <v>630</v>
      </c>
      <c r="B22" s="101" t="s">
        <v>631</v>
      </c>
      <c r="C22" s="101" t="s">
        <v>632</v>
      </c>
      <c r="D22" s="101" t="s">
        <v>633</v>
      </c>
      <c r="E22" s="101" t="s">
        <v>634</v>
      </c>
      <c r="F22" s="101" t="s">
        <v>635</v>
      </c>
      <c r="G22" s="101" t="s">
        <v>636</v>
      </c>
      <c r="H22" s="101" t="s">
        <v>637</v>
      </c>
      <c r="I22" s="101" t="s">
        <v>638</v>
      </c>
      <c r="J22" s="101" t="s">
        <v>639</v>
      </c>
      <c r="K22" s="101" t="s">
        <v>640</v>
      </c>
      <c r="L22" s="76" t="s">
        <v>641</v>
      </c>
      <c r="W22" s="77"/>
      <c r="X22" s="77"/>
      <c r="Y22" s="77"/>
      <c r="Z22" s="77"/>
      <c r="AA22" s="77"/>
      <c r="AB22" s="77"/>
    </row>
    <row r="23" ht="14.25" customHeight="1">
      <c r="A23" s="102" t="s">
        <v>642</v>
      </c>
      <c r="B23" s="90">
        <f> AVERAGE('Domestic Returns'!B2:B223)</f>
        <v>0.0006103946872</v>
      </c>
      <c r="C23" s="90">
        <f> AVERAGE('Domestic Returns'!C2:C223)</f>
        <v>0.001015872542</v>
      </c>
      <c r="D23" s="90">
        <f> AVERAGE('Domestic Returns'!D2:D223)</f>
        <v>0.00006401487182</v>
      </c>
      <c r="E23" s="90">
        <f> AVERAGE('Domestic Returns'!E2:E223)</f>
        <v>0.0004356194795</v>
      </c>
      <c r="F23" s="90">
        <f> AVERAGE('Domestic Returns'!F2:F223)</f>
        <v>0.0007613013774</v>
      </c>
      <c r="G23" s="90">
        <f> AVERAGE('Domestic Returns'!G2:G223)</f>
        <v>0.003545789569</v>
      </c>
      <c r="H23" s="90">
        <f> AVERAGE('Domestic Returns'!H2:H223)</f>
        <v>0.001198806747</v>
      </c>
      <c r="I23" s="90">
        <f> AVERAGE('Domestic Returns'!I2:I223)</f>
        <v>0.001347526123</v>
      </c>
      <c r="J23" s="90">
        <f> AVERAGE('International &amp; Crypto'!B2:B223)</f>
        <v>0.006091219643</v>
      </c>
      <c r="K23" s="90">
        <f> AVERAGE('International &amp; Crypto'!C2:C223)</f>
        <v>0.005355522367</v>
      </c>
      <c r="L23" s="79">
        <f> AVERAGE('NIFTY50 Returns'!B2:B245)</f>
        <v>0.0007467005799</v>
      </c>
      <c r="W23" s="77"/>
      <c r="X23" s="77"/>
      <c r="Y23" s="77"/>
      <c r="Z23" s="77"/>
      <c r="AA23" s="77"/>
      <c r="AB23" s="77"/>
    </row>
    <row r="24" ht="14.25" customHeight="1">
      <c r="A24" s="103" t="s">
        <v>643</v>
      </c>
      <c r="B24" s="104">
        <f t="shared" ref="B24:L24" si="1">((1+B23)^252-1)</f>
        <v>0.1662255811</v>
      </c>
      <c r="C24" s="104">
        <f t="shared" si="1"/>
        <v>0.2915847296</v>
      </c>
      <c r="D24" s="104">
        <f t="shared" si="1"/>
        <v>0.01626204213</v>
      </c>
      <c r="E24" s="104">
        <f t="shared" si="1"/>
        <v>0.1160014971</v>
      </c>
      <c r="F24" s="104">
        <f t="shared" si="1"/>
        <v>0.2113978698</v>
      </c>
      <c r="G24" s="104">
        <f t="shared" si="1"/>
        <v>1.439903661</v>
      </c>
      <c r="H24" s="104">
        <f t="shared" si="1"/>
        <v>0.3524508154</v>
      </c>
      <c r="I24" s="104">
        <f t="shared" si="1"/>
        <v>0.4040318551</v>
      </c>
      <c r="J24" s="104">
        <f t="shared" si="1"/>
        <v>3.619706964</v>
      </c>
      <c r="K24" s="104">
        <f t="shared" si="1"/>
        <v>2.841990546</v>
      </c>
      <c r="L24" s="105">
        <f t="shared" si="1"/>
        <v>0.2069521871</v>
      </c>
      <c r="W24" s="77"/>
      <c r="X24" s="77"/>
      <c r="Y24" s="77"/>
      <c r="Z24" s="77"/>
      <c r="AA24" s="77"/>
      <c r="AB24" s="77"/>
    </row>
    <row r="25" ht="14.25" customHeight="1">
      <c r="A25" s="102" t="s">
        <v>644</v>
      </c>
      <c r="B25" s="90">
        <f t="shared" ref="B25:L25" si="2">B23*252</f>
        <v>0.1538194612</v>
      </c>
      <c r="C25" s="90">
        <f t="shared" si="2"/>
        <v>0.2559998806</v>
      </c>
      <c r="D25" s="90">
        <f t="shared" si="2"/>
        <v>0.0161317477</v>
      </c>
      <c r="E25" s="90">
        <f t="shared" si="2"/>
        <v>0.1097761088</v>
      </c>
      <c r="F25" s="90">
        <f t="shared" si="2"/>
        <v>0.1918479471</v>
      </c>
      <c r="G25" s="90">
        <f t="shared" si="2"/>
        <v>0.8935389713</v>
      </c>
      <c r="H25" s="90">
        <f t="shared" si="2"/>
        <v>0.3020993002</v>
      </c>
      <c r="I25" s="90">
        <f t="shared" si="2"/>
        <v>0.339576583</v>
      </c>
      <c r="J25" s="90">
        <f t="shared" si="2"/>
        <v>1.53498735</v>
      </c>
      <c r="K25" s="90">
        <f t="shared" si="2"/>
        <v>1.349591636</v>
      </c>
      <c r="L25" s="91">
        <f t="shared" si="2"/>
        <v>0.1881685461</v>
      </c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</row>
    <row r="26" ht="14.25" customHeight="1">
      <c r="A26" s="103" t="s">
        <v>645</v>
      </c>
      <c r="B26" s="104">
        <f>_xlfn.VAR.S('Domestic Returns'!B2:B243)</f>
        <v>0.0005832942172</v>
      </c>
      <c r="C26" s="104">
        <f>_xlfn.VAR.S('Domestic Returns'!C2:C243)</f>
        <v>0.0003418385589</v>
      </c>
      <c r="D26" s="104">
        <f>_xlfn.VAR.S('Domestic Returns'!D2:D243)</f>
        <v>0.0003466077447</v>
      </c>
      <c r="E26" s="104">
        <f>_xlfn.VAR.S('Domestic Returns'!E2:E243)</f>
        <v>0.0006324798166</v>
      </c>
      <c r="F26" s="104">
        <f>_xlfn.VAR.S('Domestic Returns'!F2:F243)</f>
        <v>0.0002515702796</v>
      </c>
      <c r="G26" s="104">
        <f>_xlfn.VAR.S('Domestic Returns'!G2:G243)</f>
        <v>0.0004133397073</v>
      </c>
      <c r="H26" s="104">
        <f>_xlfn.VAR.S('Domestic Returns'!H2:H243)</f>
        <v>0.0003032060025</v>
      </c>
      <c r="I26" s="104">
        <f>_xlfn.VAR.S('Domestic Returns'!I2:I243)</f>
        <v>0.0003847739569</v>
      </c>
      <c r="J26" s="104">
        <f>_xlfn.VAR.S('International &amp; Crypto'!B2:B243)</f>
        <v>0.001008275798</v>
      </c>
      <c r="K26" s="104">
        <f>_xlfn.VAR.S('International &amp; Crypto'!C2:C243)</f>
        <v>0.002679467794</v>
      </c>
      <c r="L26" s="81">
        <f> _xlfn.VAR.S('NIFTY50 Returns'!B2:B245)</f>
        <v>0.00003831048828</v>
      </c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</row>
    <row r="27" ht="14.25" customHeight="1">
      <c r="A27" s="102" t="s">
        <v>646</v>
      </c>
      <c r="B27" s="90">
        <f t="shared" ref="B27:L27" si="3">B26*252</f>
        <v>0.1469901427</v>
      </c>
      <c r="C27" s="90">
        <f t="shared" si="3"/>
        <v>0.08614331684</v>
      </c>
      <c r="D27" s="90">
        <f t="shared" si="3"/>
        <v>0.08734515165</v>
      </c>
      <c r="E27" s="90">
        <f t="shared" si="3"/>
        <v>0.1593849138</v>
      </c>
      <c r="F27" s="90">
        <f t="shared" si="3"/>
        <v>0.06339571046</v>
      </c>
      <c r="G27" s="90">
        <f t="shared" si="3"/>
        <v>0.1041616062</v>
      </c>
      <c r="H27" s="90">
        <f t="shared" si="3"/>
        <v>0.07640791262</v>
      </c>
      <c r="I27" s="90">
        <f t="shared" si="3"/>
        <v>0.09696303715</v>
      </c>
      <c r="J27" s="90">
        <f t="shared" si="3"/>
        <v>0.2540855011</v>
      </c>
      <c r="K27" s="90">
        <f t="shared" si="3"/>
        <v>0.6752258841</v>
      </c>
      <c r="L27" s="91">
        <f t="shared" si="3"/>
        <v>0.009654243048</v>
      </c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</row>
    <row r="28" ht="14.25" customHeight="1">
      <c r="A28" s="103" t="s">
        <v>647</v>
      </c>
      <c r="B28" s="104">
        <f t="shared" ref="B28:L28" si="4">SQRT(B27)</f>
        <v>0.3833929352</v>
      </c>
      <c r="C28" s="104">
        <f t="shared" si="4"/>
        <v>0.2935018174</v>
      </c>
      <c r="D28" s="104">
        <f t="shared" si="4"/>
        <v>0.2955421318</v>
      </c>
      <c r="E28" s="104">
        <f t="shared" si="4"/>
        <v>0.3992304019</v>
      </c>
      <c r="F28" s="104">
        <f t="shared" si="4"/>
        <v>0.2517850481</v>
      </c>
      <c r="G28" s="104">
        <f t="shared" si="4"/>
        <v>0.3227407725</v>
      </c>
      <c r="H28" s="104">
        <f t="shared" si="4"/>
        <v>0.2764198123</v>
      </c>
      <c r="I28" s="104">
        <f t="shared" si="4"/>
        <v>0.3113888841</v>
      </c>
      <c r="J28" s="104">
        <f t="shared" si="4"/>
        <v>0.5040689447</v>
      </c>
      <c r="K28" s="104">
        <f t="shared" si="4"/>
        <v>0.8217212934</v>
      </c>
      <c r="L28" s="105">
        <f t="shared" si="4"/>
        <v>0.09825600769</v>
      </c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</row>
    <row r="29" ht="14.25" customHeight="1">
      <c r="A29" s="102" t="s">
        <v>648</v>
      </c>
      <c r="B29" s="90">
        <f t="shared" ref="B29:L29" si="5">B24/B28</f>
        <v>0.4335645387</v>
      </c>
      <c r="C29" s="90">
        <f t="shared" si="5"/>
        <v>0.9934682251</v>
      </c>
      <c r="D29" s="90">
        <f t="shared" si="5"/>
        <v>0.05502444621</v>
      </c>
      <c r="E29" s="90">
        <f t="shared" si="5"/>
        <v>0.2905627843</v>
      </c>
      <c r="F29" s="90">
        <f t="shared" si="5"/>
        <v>0.8395965978</v>
      </c>
      <c r="G29" s="90">
        <f t="shared" si="5"/>
        <v>4.461486691</v>
      </c>
      <c r="H29" s="90">
        <f t="shared" si="5"/>
        <v>1.275056272</v>
      </c>
      <c r="I29" s="90">
        <f t="shared" si="5"/>
        <v>1.297515344</v>
      </c>
      <c r="J29" s="90">
        <f t="shared" si="5"/>
        <v>7.180975939</v>
      </c>
      <c r="K29" s="90">
        <f t="shared" si="5"/>
        <v>3.458582087</v>
      </c>
      <c r="L29" s="91">
        <f t="shared" si="5"/>
        <v>2.106254792</v>
      </c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</row>
    <row r="30" ht="14.25" customHeight="1">
      <c r="A30" s="103" t="s">
        <v>649</v>
      </c>
      <c r="B30" s="106">
        <f>STDEVP('Domestic Returns'!B2:B243)</f>
        <v>0.02409678146</v>
      </c>
      <c r="C30" s="106">
        <f>STDEVP('Domestic Returns'!C2:C243)</f>
        <v>0.01844699916</v>
      </c>
      <c r="D30" s="106">
        <f>STDEVP('Domestic Returns'!D2:D243)</f>
        <v>0.01857523577</v>
      </c>
      <c r="E30" s="106">
        <f>STDEVP('Domestic Returns'!E2:E243)</f>
        <v>0.02509218837</v>
      </c>
      <c r="F30" s="106">
        <f>STDEVP('Domestic Returns'!F2:F243)</f>
        <v>0.01582504194</v>
      </c>
      <c r="G30" s="106">
        <f>STDEVP('Domestic Returns'!G2:G243)</f>
        <v>0.02028470833</v>
      </c>
      <c r="H30" s="106">
        <f>STDEVP('Domestic Returns'!H2:H243)</f>
        <v>0.01737337128</v>
      </c>
      <c r="I30" s="106">
        <f>STDEVP('Domestic Returns'!I2:I243)</f>
        <v>0.01957122628</v>
      </c>
      <c r="J30" s="106">
        <f>STDEVP('International &amp; Crypto'!B2:B243)</f>
        <v>0.03168143721</v>
      </c>
      <c r="K30" s="106">
        <f>STDEVP('International &amp; Crypto'!C2:C243)</f>
        <v>0.051646331</v>
      </c>
      <c r="L30" s="81">
        <f>STDEVP('NIFTY50 Returns'!B2:B245)</f>
        <v>0.006176850175</v>
      </c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</row>
    <row r="31" ht="14.25" customHeight="1">
      <c r="A31" s="102" t="s">
        <v>650</v>
      </c>
      <c r="B31" s="107">
        <f t="shared" ref="B31:L31" si="6">B30*SQRT(252)</f>
        <v>0.3825245469</v>
      </c>
      <c r="C31" s="107">
        <f t="shared" si="6"/>
        <v>0.2928370333</v>
      </c>
      <c r="D31" s="107">
        <f t="shared" si="6"/>
        <v>0.2948727263</v>
      </c>
      <c r="E31" s="107">
        <f t="shared" si="6"/>
        <v>0.3983261416</v>
      </c>
      <c r="F31" s="107">
        <f t="shared" si="6"/>
        <v>0.2512147528</v>
      </c>
      <c r="G31" s="107">
        <f t="shared" si="6"/>
        <v>0.3220097619</v>
      </c>
      <c r="H31" s="107">
        <f t="shared" si="6"/>
        <v>0.275793719</v>
      </c>
      <c r="I31" s="107">
        <f t="shared" si="6"/>
        <v>0.3106835856</v>
      </c>
      <c r="J31" s="107">
        <f t="shared" si="6"/>
        <v>0.5029272243</v>
      </c>
      <c r="K31" s="107">
        <f t="shared" si="6"/>
        <v>0.8198600877</v>
      </c>
      <c r="L31" s="108">
        <f t="shared" si="6"/>
        <v>0.09805445669</v>
      </c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</row>
    <row r="32" ht="14.25" customHeight="1">
      <c r="A32" s="109" t="s">
        <v>651</v>
      </c>
      <c r="B32" s="110">
        <f>(B24-B2)/B31</f>
        <v>0.2509964123</v>
      </c>
      <c r="C32" s="110">
        <f>(C24-B2)/C31</f>
        <v>0.7559543783</v>
      </c>
      <c r="D32" s="110">
        <f>(D24-B2)/D31</f>
        <v>-0.1829645309</v>
      </c>
      <c r="E32" s="110">
        <f>(E24-B2)/E31</f>
        <v>0.1149515439</v>
      </c>
      <c r="F32" s="110">
        <f>(F24-B2)/F31</f>
        <v>0.5620075096</v>
      </c>
      <c r="G32" s="110">
        <f>(G24-B2)/G31</f>
        <v>4.253567846</v>
      </c>
      <c r="H32" s="110">
        <f>(H24-B2)/H31</f>
        <v>1.023364579</v>
      </c>
      <c r="I32" s="110">
        <f>(I24-B2)/I31</f>
        <v>1.074464756</v>
      </c>
      <c r="J32" s="110">
        <f>(J24-B2)/J31</f>
        <v>7.057668586</v>
      </c>
      <c r="K32" s="110">
        <f>(K24-B2)/K31</f>
        <v>3.38079301</v>
      </c>
      <c r="L32" s="85">
        <f>(L24-B2)/L31</f>
        <v>1.394519938</v>
      </c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</row>
    <row r="33" ht="14.2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</row>
    <row r="34" ht="14.25" customHeight="1">
      <c r="A34" s="83" t="s">
        <v>652</v>
      </c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</row>
    <row r="35" ht="14.25" customHeight="1">
      <c r="N35" s="77"/>
      <c r="O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</row>
    <row r="36" ht="14.25" customHeight="1">
      <c r="A36" s="111" t="s">
        <v>653</v>
      </c>
      <c r="B36" s="111" t="s">
        <v>654</v>
      </c>
      <c r="C36" s="112" t="s">
        <v>655</v>
      </c>
      <c r="D36" s="111" t="s">
        <v>656</v>
      </c>
      <c r="L36" s="113"/>
      <c r="M36" s="113"/>
      <c r="N36" s="77"/>
      <c r="O36" s="113"/>
      <c r="P36" s="113"/>
      <c r="Q36" s="82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</row>
    <row r="37" ht="14.25" customHeight="1">
      <c r="A37" s="114" t="s">
        <v>620</v>
      </c>
      <c r="B37" s="83">
        <v>1.0</v>
      </c>
      <c r="C37" s="82">
        <f t="array" ref="C37:C46">TRANSPOSE(B24:K24)</f>
        <v>0.1662255811</v>
      </c>
      <c r="D37" s="77">
        <f t="array" ref="D37:M46">B11:K20</f>
        <v>0.1469901427</v>
      </c>
      <c r="E37" s="77">
        <v>0.009352809419422348</v>
      </c>
      <c r="F37" s="77">
        <v>0.007555616680853935</v>
      </c>
      <c r="G37" s="77">
        <v>0.014395538181438284</v>
      </c>
      <c r="H37" s="77">
        <v>-0.008697292411320133</v>
      </c>
      <c r="I37" s="77">
        <v>0.005281007270470442</v>
      </c>
      <c r="J37" s="77">
        <v>0.004568764194837369</v>
      </c>
      <c r="K37" s="77">
        <v>0.004316138331848853</v>
      </c>
      <c r="L37" s="82">
        <v>-0.022373471319860186</v>
      </c>
      <c r="M37" s="82">
        <v>0.03174189133393027</v>
      </c>
      <c r="N37" s="115"/>
      <c r="O37" s="115" t="s">
        <v>657</v>
      </c>
      <c r="P37" s="116">
        <f t="array" ref="P37">MMULT(TRANSPOSE(B37:B46),C37:C46)</f>
        <v>0.1662255811</v>
      </c>
      <c r="Q37" s="11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</row>
    <row r="38" ht="14.25" customHeight="1">
      <c r="A38" s="114" t="s">
        <v>621</v>
      </c>
      <c r="B38" s="83">
        <v>0.0</v>
      </c>
      <c r="C38" s="82">
        <v>0.29158472962261217</v>
      </c>
      <c r="D38" s="83">
        <v>0.009352809419422348</v>
      </c>
      <c r="E38" s="83">
        <v>0.08614331683860771</v>
      </c>
      <c r="F38" s="83">
        <v>0.0021141642662896704</v>
      </c>
      <c r="G38" s="83">
        <v>0.03459332661732226</v>
      </c>
      <c r="H38" s="83">
        <v>0.003751438038275717</v>
      </c>
      <c r="I38" s="83">
        <v>0.019371216916293902</v>
      </c>
      <c r="J38" s="83">
        <v>0.016134603152465152</v>
      </c>
      <c r="K38" s="82">
        <v>0.030321906920180716</v>
      </c>
      <c r="L38" s="82">
        <v>-7.712107857087889E-4</v>
      </c>
      <c r="M38" s="82">
        <v>0.011761380994978594</v>
      </c>
      <c r="N38" s="115"/>
      <c r="O38" s="115" t="s">
        <v>658</v>
      </c>
      <c r="P38" s="115">
        <f t="array" ref="P38">MMULT(MMULT(TRANSPOSE(B37:B46),D37:M46),B37:B46)</f>
        <v>0.1469901427</v>
      </c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</row>
    <row r="39" ht="14.25" customHeight="1">
      <c r="A39" s="114" t="s">
        <v>622</v>
      </c>
      <c r="B39" s="83">
        <v>0.0</v>
      </c>
      <c r="C39" s="82">
        <v>0.01626204213135307</v>
      </c>
      <c r="D39" s="83">
        <v>0.007555616680853935</v>
      </c>
      <c r="E39" s="83">
        <v>0.0021141642662896704</v>
      </c>
      <c r="F39" s="83">
        <v>0.0873451516541399</v>
      </c>
      <c r="G39" s="83">
        <v>0.003777972585069977</v>
      </c>
      <c r="H39" s="83">
        <v>1.9386634291954652E-4</v>
      </c>
      <c r="I39" s="83">
        <v>0.003608257323724046</v>
      </c>
      <c r="J39" s="83">
        <v>5.934027757577735E-4</v>
      </c>
      <c r="K39" s="82">
        <v>0.014793786280751205</v>
      </c>
      <c r="L39" s="82">
        <v>0.004020072999445134</v>
      </c>
      <c r="M39" s="82">
        <v>-0.026757141748642976</v>
      </c>
      <c r="N39" s="115"/>
      <c r="O39" s="115" t="s">
        <v>659</v>
      </c>
      <c r="P39" s="115">
        <f>SQRT(P38)</f>
        <v>0.3833929352</v>
      </c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</row>
    <row r="40" ht="14.25" customHeight="1">
      <c r="A40" s="114" t="s">
        <v>623</v>
      </c>
      <c r="B40" s="83">
        <v>0.0</v>
      </c>
      <c r="C40" s="82">
        <v>0.1160014971297485</v>
      </c>
      <c r="D40" s="83">
        <v>0.014395538181438284</v>
      </c>
      <c r="E40" s="83">
        <v>0.03459332661732226</v>
      </c>
      <c r="F40" s="83">
        <v>0.003777972585069977</v>
      </c>
      <c r="G40" s="83">
        <v>0.15938491378426434</v>
      </c>
      <c r="H40" s="83">
        <v>0.00653720000611989</v>
      </c>
      <c r="I40" s="83">
        <v>0.024975547779577858</v>
      </c>
      <c r="J40" s="83">
        <v>0.005891016239582934</v>
      </c>
      <c r="K40" s="82">
        <v>0.0330764312110973</v>
      </c>
      <c r="L40" s="82">
        <v>0.02298508484187627</v>
      </c>
      <c r="M40" s="82">
        <v>-0.025639201310589704</v>
      </c>
      <c r="N40" s="77"/>
      <c r="O40" s="118" t="s">
        <v>651</v>
      </c>
      <c r="P40" s="77">
        <f>(P37-$B$2)/P39</f>
        <v>0.2504279033</v>
      </c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</row>
    <row r="41" ht="14.25" customHeight="1">
      <c r="A41" s="114" t="s">
        <v>624</v>
      </c>
      <c r="B41" s="83">
        <v>0.0</v>
      </c>
      <c r="C41" s="82">
        <v>0.2113978697887018</v>
      </c>
      <c r="D41" s="83">
        <v>-0.008697292411320133</v>
      </c>
      <c r="E41" s="83">
        <v>0.003751438038275717</v>
      </c>
      <c r="F41" s="83">
        <v>1.9386634291954652E-4</v>
      </c>
      <c r="G41" s="83">
        <v>0.00653720000611989</v>
      </c>
      <c r="H41" s="83">
        <v>0.06339571046227865</v>
      </c>
      <c r="I41" s="83">
        <v>0.009955661816694855</v>
      </c>
      <c r="J41" s="83">
        <v>0.0013316851184997402</v>
      </c>
      <c r="K41" s="82">
        <v>0.007330464979600183</v>
      </c>
      <c r="L41" s="82">
        <v>0.0051311627538131125</v>
      </c>
      <c r="M41" s="82">
        <v>-0.008517744472353544</v>
      </c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</row>
    <row r="42" ht="14.25" customHeight="1">
      <c r="A42" s="114" t="s">
        <v>625</v>
      </c>
      <c r="B42" s="83">
        <v>0.0</v>
      </c>
      <c r="C42" s="82">
        <v>1.4399036613323677</v>
      </c>
      <c r="D42" s="83">
        <v>0.005281007270470442</v>
      </c>
      <c r="E42" s="83">
        <v>0.019371216916293902</v>
      </c>
      <c r="F42" s="83">
        <v>0.003608257323724046</v>
      </c>
      <c r="G42" s="83">
        <v>0.024975547779577858</v>
      </c>
      <c r="H42" s="83">
        <v>0.009955661816694855</v>
      </c>
      <c r="I42" s="83">
        <v>0.10416160624293755</v>
      </c>
      <c r="J42" s="83">
        <v>0.0030738938524228683</v>
      </c>
      <c r="K42" s="82">
        <v>0.026630106766913346</v>
      </c>
      <c r="L42" s="82">
        <v>0.014139106552320454</v>
      </c>
      <c r="M42" s="82">
        <v>0.02258142438380124</v>
      </c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</row>
    <row r="43" ht="14.25" customHeight="1">
      <c r="A43" s="114" t="s">
        <v>626</v>
      </c>
      <c r="B43" s="83">
        <v>0.0</v>
      </c>
      <c r="C43" s="82">
        <v>0.3524508154290509</v>
      </c>
      <c r="D43" s="83">
        <v>0.004568764194837369</v>
      </c>
      <c r="E43" s="83">
        <v>0.016134603152465152</v>
      </c>
      <c r="F43" s="83">
        <v>5.934027757577735E-4</v>
      </c>
      <c r="G43" s="83">
        <v>0.005891016239582934</v>
      </c>
      <c r="H43" s="83">
        <v>0.0013316851184997402</v>
      </c>
      <c r="I43" s="83">
        <v>0.0030738938524228683</v>
      </c>
      <c r="J43" s="83">
        <v>0.07640791262063595</v>
      </c>
      <c r="K43" s="82">
        <v>0.0023749380508482805</v>
      </c>
      <c r="L43" s="82">
        <v>0.004869483833224098</v>
      </c>
      <c r="M43" s="82">
        <v>0.050746544783881874</v>
      </c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</row>
    <row r="44" ht="14.25" customHeight="1">
      <c r="A44" s="114" t="s">
        <v>627</v>
      </c>
      <c r="B44" s="83">
        <v>0.0</v>
      </c>
      <c r="C44" s="82">
        <v>0.4040318550587927</v>
      </c>
      <c r="D44" s="82">
        <v>0.004316138331848853</v>
      </c>
      <c r="E44" s="82">
        <v>0.030321906920180716</v>
      </c>
      <c r="F44" s="82">
        <v>0.014793786280751205</v>
      </c>
      <c r="G44" s="82">
        <v>0.0330764312110973</v>
      </c>
      <c r="H44" s="82">
        <v>0.007330464979600183</v>
      </c>
      <c r="I44" s="82">
        <v>0.026630106766913346</v>
      </c>
      <c r="J44" s="82">
        <v>0.0023749380508482805</v>
      </c>
      <c r="K44" s="82">
        <v>0.09696303714565678</v>
      </c>
      <c r="L44" s="82">
        <v>0.004632228284039583</v>
      </c>
      <c r="M44" s="82">
        <v>0.007522112883778743</v>
      </c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</row>
    <row r="45" ht="14.25" customHeight="1">
      <c r="A45" s="114" t="s">
        <v>628</v>
      </c>
      <c r="B45" s="83">
        <v>0.0</v>
      </c>
      <c r="C45" s="82">
        <v>3.619706963818907</v>
      </c>
      <c r="D45" s="82">
        <v>-0.022373471319860186</v>
      </c>
      <c r="E45" s="82">
        <v>-7.712107857087889E-4</v>
      </c>
      <c r="F45" s="82">
        <v>0.004020072999445134</v>
      </c>
      <c r="G45" s="82">
        <v>0.02298508484187627</v>
      </c>
      <c r="H45" s="82">
        <v>0.0051311627538131125</v>
      </c>
      <c r="I45" s="82">
        <v>0.014139106552320454</v>
      </c>
      <c r="J45" s="82">
        <v>0.004869483833224098</v>
      </c>
      <c r="K45" s="82">
        <v>0.004632228284039583</v>
      </c>
      <c r="L45" s="82">
        <v>0.25408550105250977</v>
      </c>
      <c r="M45" s="82">
        <v>0.03343506289803632</v>
      </c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</row>
    <row r="46" ht="14.25" customHeight="1">
      <c r="A46" s="114" t="s">
        <v>629</v>
      </c>
      <c r="B46" s="83">
        <v>0.0</v>
      </c>
      <c r="C46" s="82">
        <v>2.841990545619393</v>
      </c>
      <c r="D46" s="82">
        <v>0.03174189133393027</v>
      </c>
      <c r="E46" s="82">
        <v>0.011761380994978594</v>
      </c>
      <c r="F46" s="82">
        <v>-0.026757141748642976</v>
      </c>
      <c r="G46" s="82">
        <v>-0.025639201310589704</v>
      </c>
      <c r="H46" s="82">
        <v>-0.008517744472353544</v>
      </c>
      <c r="I46" s="82">
        <v>0.02258142438380124</v>
      </c>
      <c r="J46" s="82">
        <v>0.050746544783881874</v>
      </c>
      <c r="K46" s="82">
        <v>0.007522112883778743</v>
      </c>
      <c r="L46" s="82">
        <v>0.03343506289803632</v>
      </c>
      <c r="M46" s="82">
        <v>0.6752258840924382</v>
      </c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</row>
    <row r="47" ht="14.2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</row>
    <row r="48" ht="14.2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</row>
    <row r="49" ht="14.25" customHeight="1">
      <c r="A49" s="100" t="s">
        <v>630</v>
      </c>
      <c r="B49" s="101" t="s">
        <v>631</v>
      </c>
      <c r="C49" s="119" t="s">
        <v>660</v>
      </c>
      <c r="D49" s="101" t="s">
        <v>632</v>
      </c>
      <c r="E49" s="101" t="s">
        <v>633</v>
      </c>
      <c r="F49" s="101" t="s">
        <v>634</v>
      </c>
      <c r="G49" s="101" t="s">
        <v>635</v>
      </c>
      <c r="H49" s="101" t="s">
        <v>636</v>
      </c>
      <c r="I49" s="120" t="s">
        <v>637</v>
      </c>
      <c r="J49" s="77"/>
      <c r="K49" s="77"/>
      <c r="L49" s="77"/>
      <c r="M49" s="100" t="s">
        <v>630</v>
      </c>
      <c r="N49" s="101" t="s">
        <v>631</v>
      </c>
      <c r="O49" s="119" t="s">
        <v>661</v>
      </c>
      <c r="P49" s="101" t="s">
        <v>632</v>
      </c>
      <c r="Q49" s="101" t="s">
        <v>633</v>
      </c>
      <c r="R49" s="101" t="s">
        <v>634</v>
      </c>
      <c r="S49" s="101" t="s">
        <v>635</v>
      </c>
      <c r="T49" s="101" t="s">
        <v>636</v>
      </c>
      <c r="U49" s="101" t="s">
        <v>637</v>
      </c>
      <c r="V49" s="101" t="s">
        <v>638</v>
      </c>
      <c r="W49" s="120" t="s">
        <v>639</v>
      </c>
      <c r="X49" s="77"/>
      <c r="Y49" s="77"/>
      <c r="Z49" s="77"/>
      <c r="AA49" s="77"/>
      <c r="AB49" s="77"/>
    </row>
    <row r="50" ht="14.25" customHeight="1">
      <c r="A50" s="78"/>
      <c r="B50" s="121" t="s">
        <v>620</v>
      </c>
      <c r="C50" s="121" t="s">
        <v>621</v>
      </c>
      <c r="D50" s="121" t="s">
        <v>622</v>
      </c>
      <c r="E50" s="121" t="s">
        <v>623</v>
      </c>
      <c r="F50" s="121" t="s">
        <v>624</v>
      </c>
      <c r="G50" s="121" t="s">
        <v>625</v>
      </c>
      <c r="H50" s="121" t="s">
        <v>626</v>
      </c>
      <c r="I50" s="122" t="s">
        <v>627</v>
      </c>
      <c r="J50" s="77"/>
      <c r="K50" s="77"/>
      <c r="L50" s="77"/>
      <c r="M50" s="78"/>
      <c r="N50" s="121" t="s">
        <v>620</v>
      </c>
      <c r="O50" s="121" t="s">
        <v>621</v>
      </c>
      <c r="P50" s="121" t="s">
        <v>622</v>
      </c>
      <c r="Q50" s="121" t="s">
        <v>623</v>
      </c>
      <c r="R50" s="121" t="s">
        <v>624</v>
      </c>
      <c r="S50" s="121" t="s">
        <v>625</v>
      </c>
      <c r="T50" s="121" t="s">
        <v>626</v>
      </c>
      <c r="U50" s="121" t="s">
        <v>627</v>
      </c>
      <c r="V50" s="121" t="s">
        <v>628</v>
      </c>
      <c r="W50" s="122" t="s">
        <v>629</v>
      </c>
      <c r="X50" s="77"/>
      <c r="Y50" s="77"/>
      <c r="Z50" s="77"/>
      <c r="AA50" s="77"/>
      <c r="AB50" s="77"/>
    </row>
    <row r="51" ht="14.25" customHeight="1">
      <c r="A51" s="92" t="s">
        <v>620</v>
      </c>
      <c r="B51" s="123">
        <f t="array" ref="B51:I58">MINVERSE(B11:I18)
</f>
        <v>6.994725848</v>
      </c>
      <c r="C51" s="123">
        <v>-0.5138151768255972</v>
      </c>
      <c r="D51" s="123">
        <v>-0.5787964875200321</v>
      </c>
      <c r="E51" s="123">
        <v>-0.5257867614907525</v>
      </c>
      <c r="F51" s="123">
        <v>1.0763658768618745</v>
      </c>
      <c r="G51" s="123">
        <v>-0.23499122709210826</v>
      </c>
      <c r="H51" s="123">
        <v>-0.27734299940990853</v>
      </c>
      <c r="I51" s="81">
        <v>0.10694430215832204</v>
      </c>
      <c r="J51" s="77"/>
      <c r="K51" s="77"/>
      <c r="L51" s="77"/>
      <c r="M51" s="92" t="s">
        <v>620</v>
      </c>
      <c r="N51" s="123">
        <f t="array" ref="N51:W60">MINVERSE(B11:K20)
</f>
        <v>7.210609976</v>
      </c>
      <c r="O51" s="123">
        <v>-0.44112362471024835</v>
      </c>
      <c r="P51" s="123">
        <v>-0.7608833451781322</v>
      </c>
      <c r="Q51" s="123">
        <v>-0.7500312356703318</v>
      </c>
      <c r="R51" s="123">
        <v>0.9969205100368403</v>
      </c>
      <c r="S51" s="123">
        <v>-0.23025035336818642</v>
      </c>
      <c r="T51" s="123">
        <v>-0.06773974418098157</v>
      </c>
      <c r="U51" s="123">
        <v>0.1736036905319909</v>
      </c>
      <c r="V51" s="123">
        <v>0.7574524925458855</v>
      </c>
      <c r="W51" s="81">
        <v>-0.40398677287086043</v>
      </c>
      <c r="X51" s="77"/>
      <c r="Y51" s="77"/>
      <c r="Z51" s="77"/>
      <c r="AA51" s="77"/>
      <c r="AB51" s="77"/>
    </row>
    <row r="52" ht="14.25" customHeight="1">
      <c r="A52" s="88" t="s">
        <v>621</v>
      </c>
      <c r="B52" s="89">
        <v>-0.5138151768255973</v>
      </c>
      <c r="C52" s="89">
        <v>14.497643917024577</v>
      </c>
      <c r="D52" s="89">
        <v>0.4385358466364109</v>
      </c>
      <c r="E52" s="89">
        <v>-2.10028881301442</v>
      </c>
      <c r="F52" s="89">
        <v>-0.06614519568959694</v>
      </c>
      <c r="G52" s="89">
        <v>-1.2114425012036927</v>
      </c>
      <c r="H52" s="89">
        <v>-2.7147907181181057</v>
      </c>
      <c r="I52" s="79">
        <v>-3.457017138484955</v>
      </c>
      <c r="J52" s="77"/>
      <c r="K52" s="77"/>
      <c r="L52" s="77"/>
      <c r="M52" s="88" t="s">
        <v>621</v>
      </c>
      <c r="N52" s="89">
        <v>-0.44112362471024824</v>
      </c>
      <c r="O52" s="89">
        <v>14.533686672617792</v>
      </c>
      <c r="P52" s="89">
        <v>0.406083248211505</v>
      </c>
      <c r="Q52" s="89">
        <v>-2.1703005696464666</v>
      </c>
      <c r="R52" s="89">
        <v>-0.08183786096095112</v>
      </c>
      <c r="S52" s="89">
        <v>-1.2498676438264036</v>
      </c>
      <c r="T52" s="89">
        <v>-2.721518035774048</v>
      </c>
      <c r="U52" s="89">
        <v>-3.446570823235948</v>
      </c>
      <c r="V52" s="89">
        <v>0.3858636343812046</v>
      </c>
      <c r="W52" s="79">
        <v>-0.03414383287771888</v>
      </c>
      <c r="X52" s="77"/>
      <c r="Y52" s="77"/>
      <c r="Z52" s="77"/>
      <c r="AA52" s="77"/>
      <c r="AB52" s="77"/>
    </row>
    <row r="53" ht="14.25" customHeight="1">
      <c r="A53" s="92" t="s">
        <v>622</v>
      </c>
      <c r="B53" s="123">
        <v>-0.5787964875200322</v>
      </c>
      <c r="C53" s="123">
        <v>0.43853584663641076</v>
      </c>
      <c r="D53" s="123">
        <v>11.814739865860847</v>
      </c>
      <c r="E53" s="123">
        <v>0.07976879583628001</v>
      </c>
      <c r="F53" s="123">
        <v>0.07553397662802203</v>
      </c>
      <c r="G53" s="123">
        <v>0.013091872712391341</v>
      </c>
      <c r="H53" s="123">
        <v>-0.09719212135103694</v>
      </c>
      <c r="I53" s="81">
        <v>-1.9481010339104032</v>
      </c>
      <c r="J53" s="77"/>
      <c r="K53" s="77"/>
      <c r="L53" s="77"/>
      <c r="M53" s="92" t="s">
        <v>622</v>
      </c>
      <c r="N53" s="123">
        <v>-0.7608833451781322</v>
      </c>
      <c r="O53" s="123">
        <v>0.4060832482115049</v>
      </c>
      <c r="P53" s="123">
        <v>12.040325367056699</v>
      </c>
      <c r="Q53" s="123">
        <v>0.28261719348724135</v>
      </c>
      <c r="R53" s="123">
        <v>0.17013197054356277</v>
      </c>
      <c r="S53" s="123">
        <v>-0.09076305358000075</v>
      </c>
      <c r="T53" s="123">
        <v>-0.46686006561383087</v>
      </c>
      <c r="U53" s="123">
        <v>-2.034262867340697</v>
      </c>
      <c r="V53" s="123">
        <v>-0.3124725485537395</v>
      </c>
      <c r="W53" s="81">
        <v>0.5949509444752695</v>
      </c>
      <c r="X53" s="77"/>
      <c r="Y53" s="77"/>
      <c r="Z53" s="77"/>
      <c r="AA53" s="77"/>
      <c r="AB53" s="77"/>
    </row>
    <row r="54" ht="14.25" customHeight="1">
      <c r="A54" s="88" t="s">
        <v>623</v>
      </c>
      <c r="B54" s="89">
        <v>-0.5257867614907527</v>
      </c>
      <c r="C54" s="89">
        <v>-2.10028881301442</v>
      </c>
      <c r="D54" s="89">
        <v>0.07976879583627994</v>
      </c>
      <c r="E54" s="89">
        <v>7.248874176629692</v>
      </c>
      <c r="F54" s="89">
        <v>-0.37798875900043777</v>
      </c>
      <c r="G54" s="89">
        <v>-0.8964759953986798</v>
      </c>
      <c r="H54" s="89">
        <v>0.005651965120160003</v>
      </c>
      <c r="I54" s="79">
        <v>-1.5300900517532092</v>
      </c>
      <c r="J54" s="77"/>
      <c r="K54" s="77"/>
      <c r="L54" s="77"/>
      <c r="M54" s="88" t="s">
        <v>623</v>
      </c>
      <c r="N54" s="89">
        <v>-0.7500312356703317</v>
      </c>
      <c r="O54" s="89">
        <v>-2.1703005696464657</v>
      </c>
      <c r="P54" s="89">
        <v>0.2826171934872414</v>
      </c>
      <c r="Q54" s="89">
        <v>7.484413207821846</v>
      </c>
      <c r="R54" s="89">
        <v>-0.29021352706241377</v>
      </c>
      <c r="S54" s="89">
        <v>-0.9204135181114376</v>
      </c>
      <c r="T54" s="89">
        <v>-0.24879331946193226</v>
      </c>
      <c r="U54" s="89">
        <v>-1.6050312496563413</v>
      </c>
      <c r="V54" s="89">
        <v>-0.724637976583114</v>
      </c>
      <c r="W54" s="79">
        <v>0.4680341527514511</v>
      </c>
      <c r="X54" s="77"/>
      <c r="Y54" s="77"/>
      <c r="Z54" s="77"/>
      <c r="AA54" s="77"/>
      <c r="AB54" s="77"/>
    </row>
    <row r="55" ht="14.25" customHeight="1">
      <c r="A55" s="92" t="s">
        <v>624</v>
      </c>
      <c r="B55" s="123">
        <v>1.0763658768618747</v>
      </c>
      <c r="C55" s="123">
        <v>-0.06614519568959684</v>
      </c>
      <c r="D55" s="123">
        <v>0.07553397662802203</v>
      </c>
      <c r="E55" s="123">
        <v>-0.3779887590004378</v>
      </c>
      <c r="F55" s="123">
        <v>16.263487986353752</v>
      </c>
      <c r="G55" s="123">
        <v>-1.303634001544943</v>
      </c>
      <c r="H55" s="123">
        <v>-0.22873126332770102</v>
      </c>
      <c r="I55" s="81">
        <v>-0.7757059390078359</v>
      </c>
      <c r="J55" s="77"/>
      <c r="K55" s="77"/>
      <c r="L55" s="77"/>
      <c r="M55" s="92" t="s">
        <v>624</v>
      </c>
      <c r="N55" s="123">
        <v>0.9969205100368403</v>
      </c>
      <c r="O55" s="123">
        <v>-0.08183786096095104</v>
      </c>
      <c r="P55" s="123">
        <v>0.17013197054356274</v>
      </c>
      <c r="Q55" s="123">
        <v>-0.2902135270624138</v>
      </c>
      <c r="R55" s="123">
        <v>16.303295524183167</v>
      </c>
      <c r="S55" s="123">
        <v>-1.3436404560175588</v>
      </c>
      <c r="T55" s="123">
        <v>-0.37977038349227205</v>
      </c>
      <c r="U55" s="123">
        <v>-0.8117079694261075</v>
      </c>
      <c r="V55" s="123">
        <v>-0.15367673463804923</v>
      </c>
      <c r="W55" s="81">
        <v>0.24607230796807683</v>
      </c>
      <c r="X55" s="77"/>
      <c r="Y55" s="77"/>
      <c r="Z55" s="77"/>
      <c r="AA55" s="77"/>
      <c r="AB55" s="77"/>
    </row>
    <row r="56" ht="14.25" customHeight="1">
      <c r="A56" s="88" t="s">
        <v>625</v>
      </c>
      <c r="B56" s="89">
        <v>-0.2349912270921083</v>
      </c>
      <c r="C56" s="89">
        <v>-1.2114425012036936</v>
      </c>
      <c r="D56" s="89">
        <v>0.013091872712391234</v>
      </c>
      <c r="E56" s="89">
        <v>-0.8964759953986804</v>
      </c>
      <c r="F56" s="89">
        <v>-1.3036340015449432</v>
      </c>
      <c r="G56" s="89">
        <v>10.727696801946344</v>
      </c>
      <c r="H56" s="89">
        <v>-0.0030066807985313893</v>
      </c>
      <c r="I56" s="79">
        <v>-2.154535208907232</v>
      </c>
      <c r="J56" s="77"/>
      <c r="K56" s="77"/>
      <c r="L56" s="77"/>
      <c r="M56" s="88" t="s">
        <v>625</v>
      </c>
      <c r="N56" s="89">
        <v>-0.23025035336818642</v>
      </c>
      <c r="O56" s="89">
        <v>-1.2498676438264038</v>
      </c>
      <c r="P56" s="89">
        <v>-0.09076305358000078</v>
      </c>
      <c r="Q56" s="89">
        <v>-0.9204135181114377</v>
      </c>
      <c r="R56" s="89">
        <v>-1.343640456017559</v>
      </c>
      <c r="S56" s="89">
        <v>10.866281442704134</v>
      </c>
      <c r="T56" s="89">
        <v>0.269080178180598</v>
      </c>
      <c r="U56" s="89">
        <v>-2.1115531445002254</v>
      </c>
      <c r="V56" s="89">
        <v>-0.43601535389508095</v>
      </c>
      <c r="W56" s="79">
        <v>-0.3614090159851528</v>
      </c>
      <c r="X56" s="77"/>
      <c r="Y56" s="77"/>
      <c r="Z56" s="77"/>
      <c r="AA56" s="77"/>
      <c r="AB56" s="77"/>
    </row>
    <row r="57" ht="14.25" customHeight="1">
      <c r="A57" s="92" t="s">
        <v>626</v>
      </c>
      <c r="B57" s="123">
        <v>-0.2773429994099085</v>
      </c>
      <c r="C57" s="123">
        <v>-2.7147907181181057</v>
      </c>
      <c r="D57" s="123">
        <v>-0.09719212135103696</v>
      </c>
      <c r="E57" s="123">
        <v>0.005651965120159986</v>
      </c>
      <c r="F57" s="123">
        <v>-0.22873126332770097</v>
      </c>
      <c r="G57" s="123">
        <v>-0.0030066807985314227</v>
      </c>
      <c r="H57" s="123">
        <v>13.664593424431544</v>
      </c>
      <c r="I57" s="81">
        <v>0.5576329734935183</v>
      </c>
      <c r="J57" s="77"/>
      <c r="K57" s="77"/>
      <c r="L57" s="77"/>
      <c r="M57" s="92" t="s">
        <v>626</v>
      </c>
      <c r="N57" s="123">
        <v>-0.06773974418098153</v>
      </c>
      <c r="O57" s="123">
        <v>-2.721518035774048</v>
      </c>
      <c r="P57" s="123">
        <v>-0.4668600656138308</v>
      </c>
      <c r="Q57" s="123">
        <v>-0.24879331946193226</v>
      </c>
      <c r="R57" s="123">
        <v>-0.37977038349227193</v>
      </c>
      <c r="S57" s="123">
        <v>0.2690801781805978</v>
      </c>
      <c r="T57" s="123">
        <v>14.384760664706661</v>
      </c>
      <c r="U57" s="123">
        <v>0.7025480371859605</v>
      </c>
      <c r="V57" s="123">
        <v>-0.13890525106302545</v>
      </c>
      <c r="W57" s="81">
        <v>-1.0731815290536242</v>
      </c>
      <c r="X57" s="77"/>
      <c r="Y57" s="77"/>
      <c r="Z57" s="77"/>
      <c r="AA57" s="77"/>
      <c r="AB57" s="77"/>
    </row>
    <row r="58" ht="14.25" customHeight="1">
      <c r="A58" s="124" t="s">
        <v>627</v>
      </c>
      <c r="B58" s="125">
        <v>0.10694430215832201</v>
      </c>
      <c r="C58" s="125">
        <v>-3.457017138484954</v>
      </c>
      <c r="D58" s="125">
        <v>-1.948101033910403</v>
      </c>
      <c r="E58" s="125">
        <v>-1.5300900517532092</v>
      </c>
      <c r="F58" s="125">
        <v>-0.7757059390078357</v>
      </c>
      <c r="G58" s="125">
        <v>-2.154535208907233</v>
      </c>
      <c r="H58" s="125">
        <v>0.5576329734935181</v>
      </c>
      <c r="I58" s="126">
        <v>12.845399184575188</v>
      </c>
      <c r="J58" s="77"/>
      <c r="K58" s="77"/>
      <c r="L58" s="77"/>
      <c r="M58" s="88" t="s">
        <v>627</v>
      </c>
      <c r="N58" s="89">
        <v>0.17360369053199096</v>
      </c>
      <c r="O58" s="89">
        <v>-3.4465708232359487</v>
      </c>
      <c r="P58" s="89">
        <v>-2.034262867340697</v>
      </c>
      <c r="Q58" s="89">
        <v>-1.6050312496563415</v>
      </c>
      <c r="R58" s="89">
        <v>-0.8117079694261076</v>
      </c>
      <c r="S58" s="89">
        <v>-2.1115531445002262</v>
      </c>
      <c r="T58" s="89">
        <v>0.7025480371859604</v>
      </c>
      <c r="U58" s="89">
        <v>12.8784295460787</v>
      </c>
      <c r="V58" s="89">
        <v>0.09817164126485987</v>
      </c>
      <c r="W58" s="79">
        <v>-0.23043571704110197</v>
      </c>
      <c r="X58" s="77"/>
      <c r="Y58" s="77"/>
      <c r="Z58" s="77"/>
      <c r="AA58" s="77"/>
      <c r="AB58" s="77"/>
    </row>
    <row r="59" ht="14.2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92" t="s">
        <v>628</v>
      </c>
      <c r="N59" s="123">
        <v>0.7574524925458856</v>
      </c>
      <c r="O59" s="123">
        <v>0.38586363438120475</v>
      </c>
      <c r="P59" s="123">
        <v>-0.31247254855373957</v>
      </c>
      <c r="Q59" s="123">
        <v>-0.7246379765831142</v>
      </c>
      <c r="R59" s="123">
        <v>-0.15367673463804926</v>
      </c>
      <c r="S59" s="123">
        <v>-0.4360153538950809</v>
      </c>
      <c r="T59" s="123">
        <v>-0.1389052510630255</v>
      </c>
      <c r="U59" s="123">
        <v>0.09817164126485986</v>
      </c>
      <c r="V59" s="123">
        <v>4.137170513779551</v>
      </c>
      <c r="W59" s="81">
        <v>-0.2650971530564717</v>
      </c>
      <c r="X59" s="77"/>
      <c r="Y59" s="77"/>
      <c r="Z59" s="77"/>
      <c r="AA59" s="77"/>
      <c r="AB59" s="77"/>
    </row>
    <row r="60" ht="14.2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124" t="s">
        <v>629</v>
      </c>
      <c r="N60" s="125">
        <v>-0.4039867728708605</v>
      </c>
      <c r="O60" s="125">
        <v>-0.03414383287771886</v>
      </c>
      <c r="P60" s="125">
        <v>0.5949509444752695</v>
      </c>
      <c r="Q60" s="125">
        <v>0.46803415275145105</v>
      </c>
      <c r="R60" s="125">
        <v>0.2460723079680769</v>
      </c>
      <c r="S60" s="125">
        <v>-0.36140901598515285</v>
      </c>
      <c r="T60" s="125">
        <v>-1.0731815290536242</v>
      </c>
      <c r="U60" s="125">
        <v>-0.230435717041102</v>
      </c>
      <c r="V60" s="125">
        <v>-0.26509715305647175</v>
      </c>
      <c r="W60" s="126">
        <v>1.6534590678273307</v>
      </c>
      <c r="X60" s="77"/>
      <c r="Y60" s="77"/>
      <c r="Z60" s="77"/>
      <c r="AA60" s="77"/>
      <c r="AB60" s="77"/>
    </row>
    <row r="61" ht="14.2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</row>
    <row r="62" ht="14.2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</row>
    <row r="63" ht="14.2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</row>
    <row r="64" ht="14.25" customHeight="1">
      <c r="A64" s="77"/>
      <c r="B64" s="77"/>
      <c r="C64" s="82"/>
      <c r="D64" s="82"/>
      <c r="E64" s="82"/>
      <c r="F64" s="82"/>
      <c r="G64" s="82"/>
      <c r="H64" s="82"/>
      <c r="I64" s="82"/>
      <c r="J64" s="82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</row>
    <row r="65" ht="14.2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</row>
    <row r="66" ht="14.25" customHeight="1">
      <c r="A66" s="115" t="s">
        <v>662</v>
      </c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</row>
    <row r="67" ht="14.25" customHeight="1"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</row>
    <row r="68" ht="14.25" customHeight="1"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</row>
    <row r="69" ht="14.25" customHeight="1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</row>
    <row r="70" ht="14.25" customHeight="1">
      <c r="A70" s="83" t="s">
        <v>663</v>
      </c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</row>
    <row r="71" ht="14.25" customHeight="1"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</row>
    <row r="72" ht="14.25" customHeight="1">
      <c r="A72" s="111" t="s">
        <v>653</v>
      </c>
      <c r="B72" s="111" t="s">
        <v>654</v>
      </c>
      <c r="C72" s="111" t="s">
        <v>655</v>
      </c>
      <c r="D72" s="111" t="s">
        <v>656</v>
      </c>
      <c r="K72" s="113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</row>
    <row r="73" ht="14.25" customHeight="1">
      <c r="A73" s="114" t="s">
        <v>620</v>
      </c>
      <c r="B73" s="83">
        <f t="shared" ref="B73:B80" si="7">SUM(B51:I51) / $B$81
</f>
        <v>0.106518262</v>
      </c>
      <c r="C73" s="82">
        <f t="array" ref="C73:C80">TRANSPOSE(B24:I24)</f>
        <v>0.1662255811</v>
      </c>
      <c r="D73" s="128">
        <f t="array" ref="D73:K80">B11:I18</f>
        <v>0.1469901427</v>
      </c>
      <c r="E73" s="77">
        <v>0.009352809419422348</v>
      </c>
      <c r="F73" s="77">
        <v>0.007555616680853935</v>
      </c>
      <c r="G73" s="77">
        <v>0.014395538181438284</v>
      </c>
      <c r="H73" s="77">
        <v>-0.008697292411320133</v>
      </c>
      <c r="I73" s="77">
        <v>0.005281007270470442</v>
      </c>
      <c r="J73" s="77">
        <v>0.004568764194837369</v>
      </c>
      <c r="K73" s="77">
        <v>0.004316138331848853</v>
      </c>
      <c r="L73" s="82"/>
      <c r="M73" s="82"/>
      <c r="N73" s="77"/>
      <c r="O73" s="115" t="s">
        <v>657</v>
      </c>
      <c r="P73" s="116">
        <f t="array" ref="P73">MMULT(TRANSPOSE(B73:B80),C73:C80)</f>
        <v>0.3228843105</v>
      </c>
      <c r="Q73" s="82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</row>
    <row r="74" ht="14.25" customHeight="1">
      <c r="A74" s="114" t="s">
        <v>621</v>
      </c>
      <c r="B74" s="83">
        <f t="shared" si="7"/>
        <v>0.08582824383</v>
      </c>
      <c r="C74" s="82">
        <v>0.29158472962261217</v>
      </c>
      <c r="D74" s="83">
        <v>0.009352809419422348</v>
      </c>
      <c r="E74" s="83">
        <v>0.08614331683860771</v>
      </c>
      <c r="F74" s="83">
        <v>0.0021141642662896704</v>
      </c>
      <c r="G74" s="83">
        <v>0.03459332661732226</v>
      </c>
      <c r="H74" s="83">
        <v>0.003751438038275717</v>
      </c>
      <c r="I74" s="83">
        <v>0.019371216916293902</v>
      </c>
      <c r="J74" s="83">
        <v>0.016134603152465152</v>
      </c>
      <c r="K74" s="82">
        <v>0.030321906920180716</v>
      </c>
      <c r="L74" s="82"/>
      <c r="M74" s="82"/>
      <c r="N74" s="77"/>
      <c r="O74" s="115" t="s">
        <v>658</v>
      </c>
      <c r="P74" s="115">
        <f t="array" ref="P74">MMULT(MMULT(TRANSPOSE(B73:B80),D73:K80),B73:B80)</f>
        <v>0.01761417535</v>
      </c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</row>
    <row r="75" ht="14.25" customHeight="1">
      <c r="A75" s="114" t="s">
        <v>622</v>
      </c>
      <c r="B75" s="83">
        <f t="shared" si="7"/>
        <v>0.1725763047</v>
      </c>
      <c r="C75" s="82">
        <v>0.01626204213135307</v>
      </c>
      <c r="D75" s="83">
        <v>0.007555616680853935</v>
      </c>
      <c r="E75" s="83">
        <v>0.0021141642662896704</v>
      </c>
      <c r="F75" s="83">
        <v>0.0873451516541399</v>
      </c>
      <c r="G75" s="83">
        <v>0.003777972585069977</v>
      </c>
      <c r="H75" s="83">
        <v>1.9386634291954652E-4</v>
      </c>
      <c r="I75" s="83">
        <v>0.003608257323724046</v>
      </c>
      <c r="J75" s="83">
        <v>5.934027757577735E-4</v>
      </c>
      <c r="K75" s="82">
        <v>0.014793786280751205</v>
      </c>
      <c r="L75" s="82"/>
      <c r="M75" s="82"/>
      <c r="N75" s="77"/>
      <c r="O75" s="115" t="s">
        <v>659</v>
      </c>
      <c r="P75" s="115">
        <f>SQRT(P74)</f>
        <v>0.1327184062</v>
      </c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</row>
    <row r="76" ht="14.25" customHeight="1">
      <c r="A76" s="114" t="s">
        <v>623</v>
      </c>
      <c r="B76" s="83">
        <f t="shared" si="7"/>
        <v>0.03353148132</v>
      </c>
      <c r="C76" s="82">
        <v>0.1160014971297485</v>
      </c>
      <c r="D76" s="83">
        <v>0.014395538181438284</v>
      </c>
      <c r="E76" s="83">
        <v>0.03459332661732226</v>
      </c>
      <c r="F76" s="83">
        <v>0.003777972585069977</v>
      </c>
      <c r="G76" s="83">
        <v>0.15938491378426434</v>
      </c>
      <c r="H76" s="83">
        <v>0.00653720000611989</v>
      </c>
      <c r="I76" s="83">
        <v>0.024975547779577858</v>
      </c>
      <c r="J76" s="83">
        <v>0.005891016239582934</v>
      </c>
      <c r="K76" s="82">
        <v>0.0330764312110973</v>
      </c>
      <c r="L76" s="82"/>
      <c r="M76" s="82"/>
      <c r="N76" s="77"/>
      <c r="O76" s="118" t="s">
        <v>651</v>
      </c>
      <c r="P76" s="77">
        <f>(P73-$B$2)/P75</f>
        <v>1.903812933</v>
      </c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</row>
    <row r="77" ht="14.25" customHeight="1">
      <c r="A77" s="114" t="s">
        <v>624</v>
      </c>
      <c r="B77" s="83">
        <f t="shared" si="7"/>
        <v>0.258279871</v>
      </c>
      <c r="C77" s="82">
        <v>0.2113978697887018</v>
      </c>
      <c r="D77" s="83">
        <v>-0.008697292411320133</v>
      </c>
      <c r="E77" s="83">
        <v>0.003751438038275717</v>
      </c>
      <c r="F77" s="83">
        <v>1.9386634291954652E-4</v>
      </c>
      <c r="G77" s="83">
        <v>0.00653720000611989</v>
      </c>
      <c r="H77" s="83">
        <v>0.06339571046227865</v>
      </c>
      <c r="I77" s="83">
        <v>0.009955661816694855</v>
      </c>
      <c r="J77" s="83">
        <v>0.0013316851184997402</v>
      </c>
      <c r="K77" s="82">
        <v>0.007330464979600183</v>
      </c>
      <c r="L77" s="82"/>
      <c r="M77" s="82"/>
      <c r="N77" s="77"/>
      <c r="O77" s="83"/>
      <c r="P77" s="12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</row>
    <row r="78" ht="14.25" customHeight="1">
      <c r="A78" s="114" t="s">
        <v>625</v>
      </c>
      <c r="B78" s="83">
        <f t="shared" si="7"/>
        <v>0.08695595335</v>
      </c>
      <c r="C78" s="82">
        <v>1.4399036613323677</v>
      </c>
      <c r="D78" s="83">
        <v>0.005281007270470442</v>
      </c>
      <c r="E78" s="83">
        <v>0.019371216916293902</v>
      </c>
      <c r="F78" s="83">
        <v>0.003608257323724046</v>
      </c>
      <c r="G78" s="83">
        <v>0.024975547779577858</v>
      </c>
      <c r="H78" s="83">
        <v>0.009955661816694855</v>
      </c>
      <c r="I78" s="83">
        <v>0.10416160624293755</v>
      </c>
      <c r="J78" s="83">
        <v>0.0030738938524228683</v>
      </c>
      <c r="K78" s="82">
        <v>0.026630106766913346</v>
      </c>
      <c r="L78" s="82"/>
      <c r="M78" s="82"/>
      <c r="N78" s="77"/>
      <c r="O78" s="115"/>
      <c r="P78" s="115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</row>
    <row r="79" ht="14.25" customHeight="1">
      <c r="A79" s="114" t="s">
        <v>626</v>
      </c>
      <c r="B79" s="83">
        <f t="shared" si="7"/>
        <v>0.1921145445</v>
      </c>
      <c r="C79" s="82">
        <v>0.3524508154290509</v>
      </c>
      <c r="D79" s="83">
        <v>0.004568764194837369</v>
      </c>
      <c r="E79" s="83">
        <v>0.016134603152465152</v>
      </c>
      <c r="F79" s="83">
        <v>5.934027757577735E-4</v>
      </c>
      <c r="G79" s="83">
        <v>0.005891016239582934</v>
      </c>
      <c r="H79" s="83">
        <v>0.0013316851184997402</v>
      </c>
      <c r="I79" s="83">
        <v>0.0030738938524228683</v>
      </c>
      <c r="J79" s="83">
        <v>0.07640791262063595</v>
      </c>
      <c r="K79" s="82">
        <v>0.0023749380508482805</v>
      </c>
      <c r="L79" s="82"/>
      <c r="M79" s="82"/>
      <c r="N79" s="77"/>
      <c r="O79" s="115"/>
      <c r="P79" s="115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</row>
    <row r="80" ht="14.25" customHeight="1">
      <c r="A80" s="114" t="s">
        <v>627</v>
      </c>
      <c r="B80" s="83">
        <f t="shared" si="7"/>
        <v>0.06419533921</v>
      </c>
      <c r="C80" s="82">
        <v>0.4040318550587927</v>
      </c>
      <c r="D80" s="82">
        <v>0.004316138331848853</v>
      </c>
      <c r="E80" s="82">
        <v>0.030321906920180716</v>
      </c>
      <c r="F80" s="82">
        <v>0.014793786280751205</v>
      </c>
      <c r="G80" s="82">
        <v>0.0330764312110973</v>
      </c>
      <c r="H80" s="82">
        <v>0.007330464979600183</v>
      </c>
      <c r="I80" s="82">
        <v>0.026630106766913346</v>
      </c>
      <c r="J80" s="82">
        <v>0.0023749380508482805</v>
      </c>
      <c r="K80" s="82">
        <v>0.09696303714565678</v>
      </c>
      <c r="L80" s="82"/>
      <c r="M80" s="82"/>
      <c r="N80" s="77"/>
      <c r="O80" s="115"/>
      <c r="P80" s="115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</row>
    <row r="81" ht="14.25" customHeight="1">
      <c r="A81" s="118" t="s">
        <v>664</v>
      </c>
      <c r="B81" s="83">
        <f>SUM(B51:I58)
</f>
        <v>56.77245628</v>
      </c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</row>
    <row r="82" ht="14.25" customHeight="1">
      <c r="A82" s="118" t="s">
        <v>665</v>
      </c>
      <c r="B82" s="77">
        <f>SUM(B73:B80)
</f>
        <v>1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</row>
    <row r="83" ht="14.25" customHeight="1">
      <c r="A83" s="77"/>
      <c r="B83" s="82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</row>
    <row r="84" ht="14.25" customHeight="1">
      <c r="A84" s="77"/>
      <c r="B84" s="82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</row>
    <row r="85" ht="14.25" customHeight="1">
      <c r="A85" s="77"/>
      <c r="B85" s="82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82"/>
      <c r="Q85" s="82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</row>
    <row r="86" ht="14.25" customHeight="1">
      <c r="A86" s="83" t="s">
        <v>666</v>
      </c>
      <c r="N86" s="127"/>
      <c r="O86" s="127"/>
      <c r="P86" s="12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</row>
    <row r="87" ht="14.25" customHeight="1">
      <c r="N87" s="127"/>
      <c r="O87" s="127"/>
      <c r="P87" s="12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</row>
    <row r="88" ht="14.25" customHeight="1">
      <c r="A88" s="115"/>
      <c r="B88" s="115"/>
      <c r="C88" s="115"/>
      <c r="D88" s="115"/>
      <c r="E88" s="115"/>
      <c r="F88" s="115"/>
      <c r="G88" s="115"/>
      <c r="H88" s="115"/>
      <c r="I88" s="115"/>
      <c r="J88" s="115"/>
      <c r="K88" s="127"/>
      <c r="L88" s="115"/>
      <c r="M88" s="127"/>
      <c r="N88" s="127"/>
      <c r="O88" s="115"/>
      <c r="P88" s="12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</row>
    <row r="89" ht="14.25" customHeight="1">
      <c r="A89" s="111" t="s">
        <v>653</v>
      </c>
      <c r="B89" s="111" t="s">
        <v>654</v>
      </c>
      <c r="C89" s="111" t="s">
        <v>655</v>
      </c>
      <c r="D89" s="111" t="s">
        <v>656</v>
      </c>
      <c r="N89" s="127"/>
      <c r="O89" s="115"/>
      <c r="P89" s="12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</row>
    <row r="90" ht="14.25" customHeight="1">
      <c r="A90" s="114" t="s">
        <v>620</v>
      </c>
      <c r="B90" s="83">
        <f t="shared" ref="B90:B97" si="8">MMULT(B51:I51, $C$90:$C$97)/ $B$98
</f>
        <v>0.04239353265</v>
      </c>
      <c r="C90" s="82">
        <f t="array" ref="C90:C97">TRANSPOSE(B24:I24)</f>
        <v>0.1662255811</v>
      </c>
      <c r="D90" s="77">
        <f t="array" ref="D90:K97">B11:I18</f>
        <v>0.1469901427</v>
      </c>
      <c r="E90" s="77">
        <v>0.009352809419422348</v>
      </c>
      <c r="F90" s="77">
        <v>0.007555616680853935</v>
      </c>
      <c r="G90" s="77">
        <v>0.014395538181438284</v>
      </c>
      <c r="H90" s="77">
        <v>-0.008697292411320133</v>
      </c>
      <c r="I90" s="77">
        <v>0.005281007270470442</v>
      </c>
      <c r="J90" s="77">
        <v>0.004568764194837369</v>
      </c>
      <c r="K90" s="77">
        <v>0.004316138331848853</v>
      </c>
      <c r="L90" s="82"/>
      <c r="M90" s="82"/>
      <c r="N90" s="127"/>
      <c r="O90" s="115" t="s">
        <v>657</v>
      </c>
      <c r="P90" s="116">
        <f t="array" ref="P90">MMULT(TRANSPOSE(B90:B97),C90:C97)</f>
        <v>1.190774795</v>
      </c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</row>
    <row r="91" ht="14.25" customHeight="1">
      <c r="A91" s="114" t="s">
        <v>621</v>
      </c>
      <c r="B91" s="83">
        <f t="shared" si="8"/>
        <v>-0.01126737368</v>
      </c>
      <c r="C91" s="82">
        <v>0.29158472962261217</v>
      </c>
      <c r="D91" s="83">
        <v>0.009352809419422348</v>
      </c>
      <c r="E91" s="83">
        <v>0.08614331683860771</v>
      </c>
      <c r="F91" s="83">
        <v>0.0021141642662896704</v>
      </c>
      <c r="G91" s="83">
        <v>0.03459332661732226</v>
      </c>
      <c r="H91" s="83">
        <v>0.003751438038275717</v>
      </c>
      <c r="I91" s="83">
        <v>0.019371216916293902</v>
      </c>
      <c r="J91" s="83">
        <v>0.016134603152465152</v>
      </c>
      <c r="K91" s="82">
        <v>0.030321906920180716</v>
      </c>
      <c r="L91" s="82"/>
      <c r="M91" s="82"/>
      <c r="N91" s="127"/>
      <c r="O91" s="115" t="s">
        <v>658</v>
      </c>
      <c r="P91" s="115">
        <f t="array" ref="P91">MMULT(MMULT(TRANSPOSE(B90:B97),D90:K97),B90:B97)</f>
        <v>0.06495984899</v>
      </c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</row>
    <row r="92" ht="14.25" customHeight="1">
      <c r="A92" s="114" t="s">
        <v>622</v>
      </c>
      <c r="B92" s="83">
        <f t="shared" si="8"/>
        <v>-0.03019414322</v>
      </c>
      <c r="C92" s="82">
        <v>0.01626204213135307</v>
      </c>
      <c r="D92" s="83">
        <v>0.007555616680853935</v>
      </c>
      <c r="E92" s="83">
        <v>0.0021141642662896704</v>
      </c>
      <c r="F92" s="83">
        <v>0.0873451516541399</v>
      </c>
      <c r="G92" s="83">
        <v>0.003777972585069977</v>
      </c>
      <c r="H92" s="83">
        <v>1.9386634291954652E-4</v>
      </c>
      <c r="I92" s="83">
        <v>0.003608257323724046</v>
      </c>
      <c r="J92" s="83">
        <v>5.934027757577735E-4</v>
      </c>
      <c r="K92" s="82">
        <v>0.014793786280751205</v>
      </c>
      <c r="L92" s="82"/>
      <c r="M92" s="82"/>
      <c r="N92" s="127"/>
      <c r="O92" s="115" t="s">
        <v>659</v>
      </c>
      <c r="P92" s="115">
        <f>SQRT(P91)</f>
        <v>0.2548722209</v>
      </c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</row>
    <row r="93" ht="14.25" customHeight="1">
      <c r="A93" s="114" t="s">
        <v>623</v>
      </c>
      <c r="B93" s="83">
        <f t="shared" si="8"/>
        <v>-0.1006272743</v>
      </c>
      <c r="C93" s="82">
        <v>0.1160014971297485</v>
      </c>
      <c r="D93" s="83">
        <v>0.014395538181438284</v>
      </c>
      <c r="E93" s="83">
        <v>0.03459332661732226</v>
      </c>
      <c r="F93" s="83">
        <v>0.003777972585069977</v>
      </c>
      <c r="G93" s="83">
        <v>0.15938491378426434</v>
      </c>
      <c r="H93" s="83">
        <v>0.00653720000611989</v>
      </c>
      <c r="I93" s="83">
        <v>0.024975547779577858</v>
      </c>
      <c r="J93" s="83">
        <v>0.005891016239582934</v>
      </c>
      <c r="K93" s="82">
        <v>0.0330764312110973</v>
      </c>
      <c r="L93" s="82"/>
      <c r="M93" s="82"/>
      <c r="N93" s="127"/>
      <c r="O93" s="118" t="s">
        <v>651</v>
      </c>
      <c r="P93" s="77">
        <f>(P90-$B$2)/P92</f>
        <v>4.396561929</v>
      </c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</row>
    <row r="94" ht="14.25" customHeight="1">
      <c r="A94" s="114" t="s">
        <v>624</v>
      </c>
      <c r="B94" s="83">
        <f t="shared" si="8"/>
        <v>0.07004261241</v>
      </c>
      <c r="C94" s="82">
        <v>0.2113978697887018</v>
      </c>
      <c r="D94" s="83">
        <v>-0.008697292411320133</v>
      </c>
      <c r="E94" s="83">
        <v>0.003751438038275717</v>
      </c>
      <c r="F94" s="83">
        <v>1.9386634291954652E-4</v>
      </c>
      <c r="G94" s="83">
        <v>0.00653720000611989</v>
      </c>
      <c r="H94" s="83">
        <v>0.06339571046227865</v>
      </c>
      <c r="I94" s="83">
        <v>0.009955661816694855</v>
      </c>
      <c r="J94" s="83">
        <v>0.0013316851184997402</v>
      </c>
      <c r="K94" s="82">
        <v>0.007330464979600183</v>
      </c>
      <c r="L94" s="82"/>
      <c r="M94" s="82"/>
      <c r="N94" s="127"/>
      <c r="O94" s="83"/>
      <c r="P94" s="12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</row>
    <row r="95" ht="14.25" customHeight="1">
      <c r="A95" s="114" t="s">
        <v>625</v>
      </c>
      <c r="B95" s="83">
        <f t="shared" si="8"/>
        <v>0.7530234679</v>
      </c>
      <c r="C95" s="82">
        <v>1.4399036613323677</v>
      </c>
      <c r="D95" s="83">
        <v>0.005281007270470442</v>
      </c>
      <c r="E95" s="83">
        <v>0.019371216916293902</v>
      </c>
      <c r="F95" s="83">
        <v>0.003608257323724046</v>
      </c>
      <c r="G95" s="83">
        <v>0.024975547779577858</v>
      </c>
      <c r="H95" s="83">
        <v>0.009955661816694855</v>
      </c>
      <c r="I95" s="83">
        <v>0.10416160624293755</v>
      </c>
      <c r="J95" s="83">
        <v>0.0030738938524228683</v>
      </c>
      <c r="K95" s="82">
        <v>0.026630106766913346</v>
      </c>
      <c r="L95" s="82"/>
      <c r="M95" s="82"/>
      <c r="N95" s="77"/>
      <c r="O95" s="115"/>
      <c r="P95" s="115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</row>
    <row r="96" ht="14.25" customHeight="1">
      <c r="A96" s="114" t="s">
        <v>626</v>
      </c>
      <c r="B96" s="83">
        <f t="shared" si="8"/>
        <v>0.2263985952</v>
      </c>
      <c r="C96" s="82">
        <v>0.3524508154290509</v>
      </c>
      <c r="D96" s="83">
        <v>0.004568764194837369</v>
      </c>
      <c r="E96" s="83">
        <v>0.016134603152465152</v>
      </c>
      <c r="F96" s="83">
        <v>5.934027757577735E-4</v>
      </c>
      <c r="G96" s="83">
        <v>0.005891016239582934</v>
      </c>
      <c r="H96" s="83">
        <v>0.0013316851184997402</v>
      </c>
      <c r="I96" s="83">
        <v>0.0030738938524228683</v>
      </c>
      <c r="J96" s="83">
        <v>0.07640791262063595</v>
      </c>
      <c r="K96" s="82">
        <v>0.0023749380508482805</v>
      </c>
      <c r="L96" s="82"/>
      <c r="M96" s="82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</row>
    <row r="97" ht="14.25" customHeight="1">
      <c r="A97" s="114" t="s">
        <v>627</v>
      </c>
      <c r="B97" s="83">
        <f t="shared" si="8"/>
        <v>0.05023058301</v>
      </c>
      <c r="C97" s="82">
        <v>0.4040318550587927</v>
      </c>
      <c r="D97" s="82">
        <v>0.004316138331848853</v>
      </c>
      <c r="E97" s="82">
        <v>0.030321906920180716</v>
      </c>
      <c r="F97" s="82">
        <v>0.014793786280751205</v>
      </c>
      <c r="G97" s="82">
        <v>0.0330764312110973</v>
      </c>
      <c r="H97" s="82">
        <v>0.007330464979600183</v>
      </c>
      <c r="I97" s="82">
        <v>0.026630106766913346</v>
      </c>
      <c r="J97" s="82">
        <v>0.0023749380508482805</v>
      </c>
      <c r="K97" s="82">
        <v>0.09696303714565678</v>
      </c>
      <c r="L97" s="82"/>
      <c r="M97" s="82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</row>
    <row r="98" ht="14.25" customHeight="1">
      <c r="A98" s="118" t="s">
        <v>664</v>
      </c>
      <c r="B98" s="77">
        <f t="array" ref="B98">MMULT({1,1,1,1,1,1,1,1}, MMULT(B51:I58, $C$90:$C$97))
</f>
        <v>18.3309354</v>
      </c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</row>
    <row r="99" ht="14.25" customHeight="1">
      <c r="A99" s="118" t="s">
        <v>665</v>
      </c>
      <c r="B99" s="77">
        <f>SUM(B90:B97)
</f>
        <v>1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</row>
    <row r="100" ht="14.2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</row>
    <row r="101" ht="14.2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</row>
    <row r="102" ht="14.25" customHeight="1">
      <c r="A102" s="77"/>
      <c r="B102" s="77"/>
      <c r="C102" s="82" t="s">
        <v>667</v>
      </c>
      <c r="D102" s="77"/>
      <c r="E102" s="82" t="s">
        <v>668</v>
      </c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</row>
    <row r="103" ht="14.2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</row>
    <row r="104" ht="14.25" customHeight="1">
      <c r="A104" s="111" t="s">
        <v>653</v>
      </c>
      <c r="B104" s="112" t="s">
        <v>654</v>
      </c>
      <c r="C104" s="111" t="s">
        <v>669</v>
      </c>
      <c r="D104" s="129" t="s">
        <v>656</v>
      </c>
      <c r="E104" s="113"/>
      <c r="F104" s="113"/>
      <c r="G104" s="113"/>
      <c r="H104" s="113"/>
      <c r="I104" s="113"/>
      <c r="J104" s="113"/>
      <c r="K104" s="113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</row>
    <row r="105" ht="14.25" customHeight="1">
      <c r="A105" s="114" t="s">
        <v>620</v>
      </c>
      <c r="B105" s="82">
        <f t="shared" ref="B105:B112" si="9">MMULT(B51:I51, $C$105:$C$112) / $B$113
</f>
        <v>0.02457428139</v>
      </c>
      <c r="C105" s="82">
        <f t="array" ref="C105:C112">TRANSPOSE(B24:I24 -$B$2) </f>
        <v>0.09601228888</v>
      </c>
      <c r="D105" s="77">
        <f t="array" ref="D105:K112">B11:I18</f>
        <v>0.1469901427</v>
      </c>
      <c r="E105" s="77">
        <v>0.009352809419422348</v>
      </c>
      <c r="F105" s="77">
        <v>0.007555616680853935</v>
      </c>
      <c r="G105" s="77">
        <v>0.014395538181438284</v>
      </c>
      <c r="H105" s="77">
        <v>-0.008697292411320133</v>
      </c>
      <c r="I105" s="77">
        <v>0.005281007270470442</v>
      </c>
      <c r="J105" s="77">
        <v>0.004568764194837369</v>
      </c>
      <c r="K105" s="77">
        <v>0.004316138331848853</v>
      </c>
      <c r="L105" s="77"/>
      <c r="M105" s="77"/>
      <c r="N105" s="77"/>
      <c r="O105" s="115" t="s">
        <v>657</v>
      </c>
      <c r="P105" s="116">
        <f t="array" ref="P105">MMULT(TRANSPOSE(B105:B112),C105:C112)</f>
        <v>1.361734585</v>
      </c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</row>
    <row r="106" ht="14.25" customHeight="1">
      <c r="A106" s="114" t="s">
        <v>621</v>
      </c>
      <c r="B106" s="82">
        <f t="shared" si="9"/>
        <v>-0.03824871491</v>
      </c>
      <c r="C106" s="82">
        <v>0.2213714374415422</v>
      </c>
      <c r="D106" s="83">
        <v>0.009352809419422348</v>
      </c>
      <c r="E106" s="83">
        <v>0.08614331683860771</v>
      </c>
      <c r="F106" s="83">
        <v>0.0021141642662896704</v>
      </c>
      <c r="G106" s="83">
        <v>0.03459332661732226</v>
      </c>
      <c r="H106" s="83">
        <v>0.003751438038275717</v>
      </c>
      <c r="I106" s="83">
        <v>0.019371216916293902</v>
      </c>
      <c r="J106" s="83">
        <v>0.016134603152465152</v>
      </c>
      <c r="K106" s="82">
        <v>0.030321906920180716</v>
      </c>
      <c r="L106" s="77"/>
      <c r="M106" s="77"/>
      <c r="N106" s="77"/>
      <c r="O106" s="115" t="s">
        <v>658</v>
      </c>
      <c r="P106" s="115">
        <f t="array" ref="P106">MMULT(MMULT(TRANSPOSE(B105:B112),D105:K112),B105:B112)</f>
        <v>0.09492909764</v>
      </c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</row>
    <row r="107" ht="14.25" customHeight="1">
      <c r="A107" s="114" t="s">
        <v>622</v>
      </c>
      <c r="B107" s="82">
        <f t="shared" si="9"/>
        <v>-0.08654085368</v>
      </c>
      <c r="C107" s="82">
        <v>-0.0539512500497169</v>
      </c>
      <c r="D107" s="83">
        <v>0.007555616680853935</v>
      </c>
      <c r="E107" s="83">
        <v>0.0021141642662896704</v>
      </c>
      <c r="F107" s="83">
        <v>0.0873451516541399</v>
      </c>
      <c r="G107" s="83">
        <v>0.003777972585069977</v>
      </c>
      <c r="H107" s="83">
        <v>1.9386634291954652E-4</v>
      </c>
      <c r="I107" s="83">
        <v>0.003608257323724046</v>
      </c>
      <c r="J107" s="83">
        <v>5.934027757577735E-4</v>
      </c>
      <c r="K107" s="82">
        <v>0.014793786280751205</v>
      </c>
      <c r="L107" s="77"/>
      <c r="M107" s="77"/>
      <c r="N107" s="77"/>
      <c r="O107" s="115" t="s">
        <v>659</v>
      </c>
      <c r="P107" s="115">
        <f>SQRT(P106)</f>
        <v>0.3081056599</v>
      </c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</row>
    <row r="108" ht="14.25" customHeight="1">
      <c r="A108" s="114" t="s">
        <v>623</v>
      </c>
      <c r="B108" s="82">
        <f t="shared" si="9"/>
        <v>-0.1379078772</v>
      </c>
      <c r="C108" s="82">
        <v>0.045788204948678524</v>
      </c>
      <c r="D108" s="83">
        <v>0.014395538181438284</v>
      </c>
      <c r="E108" s="83">
        <v>0.03459332661732226</v>
      </c>
      <c r="F108" s="83">
        <v>0.003777972585069977</v>
      </c>
      <c r="G108" s="83">
        <v>0.15938491378426434</v>
      </c>
      <c r="H108" s="83">
        <v>0.00653720000611989</v>
      </c>
      <c r="I108" s="83">
        <v>0.024975547779577858</v>
      </c>
      <c r="J108" s="83">
        <v>0.005891016239582934</v>
      </c>
      <c r="K108" s="82">
        <v>0.0330764312110973</v>
      </c>
      <c r="L108" s="77"/>
      <c r="M108" s="77"/>
      <c r="N108" s="77"/>
      <c r="O108" s="118" t="s">
        <v>651</v>
      </c>
      <c r="P108" s="77">
        <f>(P105-$B$2)/P107</f>
        <v>4.191812943</v>
      </c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</row>
    <row r="109" ht="14.25" customHeight="1">
      <c r="A109" s="114" t="s">
        <v>624</v>
      </c>
      <c r="B109" s="82">
        <f t="shared" si="9"/>
        <v>0.01773444614</v>
      </c>
      <c r="C109" s="82">
        <v>0.1411845776076318</v>
      </c>
      <c r="D109" s="83">
        <v>-0.008697292411320133</v>
      </c>
      <c r="E109" s="83">
        <v>0.003751438038275717</v>
      </c>
      <c r="F109" s="83">
        <v>1.9386634291954652E-4</v>
      </c>
      <c r="G109" s="83">
        <v>0.00653720000611989</v>
      </c>
      <c r="H109" s="83">
        <v>0.06339571046227865</v>
      </c>
      <c r="I109" s="83">
        <v>0.009955661816694855</v>
      </c>
      <c r="J109" s="83">
        <v>0.0013316851184997402</v>
      </c>
      <c r="K109" s="82">
        <v>0.007330464979600183</v>
      </c>
      <c r="L109" s="77"/>
      <c r="M109" s="77"/>
      <c r="N109" s="77"/>
      <c r="O109" s="83"/>
      <c r="P109" s="12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</row>
    <row r="110" ht="14.25" customHeight="1">
      <c r="A110" s="114" t="s">
        <v>625</v>
      </c>
      <c r="B110" s="82">
        <f t="shared" si="9"/>
        <v>0.9381131285</v>
      </c>
      <c r="C110" s="82">
        <v>1.3696903691512978</v>
      </c>
      <c r="D110" s="83">
        <v>0.005281007270470442</v>
      </c>
      <c r="E110" s="83">
        <v>0.019371216916293902</v>
      </c>
      <c r="F110" s="83">
        <v>0.003608257323724046</v>
      </c>
      <c r="G110" s="83">
        <v>0.024975547779577858</v>
      </c>
      <c r="H110" s="83">
        <v>0.009955661816694855</v>
      </c>
      <c r="I110" s="83">
        <v>0.10416160624293755</v>
      </c>
      <c r="J110" s="83">
        <v>0.0030738938524228683</v>
      </c>
      <c r="K110" s="82">
        <v>0.026630106766913346</v>
      </c>
      <c r="L110" s="77"/>
      <c r="M110" s="77"/>
      <c r="N110" s="77"/>
      <c r="O110" s="115"/>
      <c r="P110" s="115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</row>
    <row r="111" ht="14.25" customHeight="1">
      <c r="A111" s="114" t="s">
        <v>626</v>
      </c>
      <c r="B111" s="82">
        <f t="shared" si="9"/>
        <v>0.2359255923</v>
      </c>
      <c r="C111" s="82">
        <v>0.2822375232479809</v>
      </c>
      <c r="D111" s="83">
        <v>0.004568764194837369</v>
      </c>
      <c r="E111" s="83">
        <v>0.016134603152465152</v>
      </c>
      <c r="F111" s="83">
        <v>5.934027757577735E-4</v>
      </c>
      <c r="G111" s="83">
        <v>0.005891016239582934</v>
      </c>
      <c r="H111" s="83">
        <v>0.0013316851184997402</v>
      </c>
      <c r="I111" s="83">
        <v>0.0030738938524228683</v>
      </c>
      <c r="J111" s="83">
        <v>0.07640791262063595</v>
      </c>
      <c r="K111" s="82">
        <v>0.0023749380508482805</v>
      </c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</row>
    <row r="112" ht="14.25" customHeight="1">
      <c r="A112" s="114" t="s">
        <v>627</v>
      </c>
      <c r="B112" s="82">
        <f t="shared" si="9"/>
        <v>0.04634999745</v>
      </c>
      <c r="C112" s="82">
        <v>0.3338185628777227</v>
      </c>
      <c r="D112" s="82">
        <v>0.004316138331848853</v>
      </c>
      <c r="E112" s="82">
        <v>0.030321906920180716</v>
      </c>
      <c r="F112" s="82">
        <v>0.014793786280751205</v>
      </c>
      <c r="G112" s="82">
        <v>0.0330764312110973</v>
      </c>
      <c r="H112" s="82">
        <v>0.007330464979600183</v>
      </c>
      <c r="I112" s="82">
        <v>0.026630106766913346</v>
      </c>
      <c r="J112" s="82">
        <v>0.0023749380508482805</v>
      </c>
      <c r="K112" s="82">
        <v>0.09696303714565678</v>
      </c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</row>
    <row r="113" ht="14.25" customHeight="1">
      <c r="A113" s="118" t="s">
        <v>664</v>
      </c>
      <c r="B113" s="77">
        <f t="array" ref="B113">MMULT({1,1,1,1,1,1,1,1}, MMULT(B51:I58, $C$105:$C$112))
</f>
        <v>14.34475434</v>
      </c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</row>
    <row r="114" ht="14.25" customHeight="1">
      <c r="A114" s="118" t="s">
        <v>665</v>
      </c>
      <c r="B114" s="77">
        <f>SUM(B105:B112)
</f>
        <v>1</v>
      </c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</row>
    <row r="115" ht="14.2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</row>
    <row r="116" ht="14.2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</row>
    <row r="117" ht="14.2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</row>
    <row r="118" ht="14.2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</row>
    <row r="119" ht="14.25" customHeight="1">
      <c r="A119" s="115" t="s">
        <v>662</v>
      </c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</row>
    <row r="120" ht="14.25" customHeight="1"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</row>
    <row r="121" ht="14.25" customHeight="1"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</row>
    <row r="122" ht="14.25" customHeight="1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</row>
    <row r="123" ht="14.25" customHeight="1">
      <c r="A123" s="83" t="s">
        <v>670</v>
      </c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</row>
    <row r="124" ht="14.25" customHeight="1"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</row>
    <row r="125" ht="14.25" customHeight="1">
      <c r="A125" s="111" t="s">
        <v>653</v>
      </c>
      <c r="B125" s="111" t="s">
        <v>654</v>
      </c>
      <c r="C125" s="111" t="s">
        <v>655</v>
      </c>
      <c r="D125" s="111" t="s">
        <v>656</v>
      </c>
      <c r="K125" s="113"/>
      <c r="L125" s="113"/>
      <c r="M125" s="113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</row>
    <row r="126" ht="14.25" customHeight="1">
      <c r="A126" s="114" t="s">
        <v>620</v>
      </c>
      <c r="B126" s="83">
        <f t="shared" ref="B126:B135" si="10">SUM(N51:W51) /$B$136</f>
        <v>0.108290423</v>
      </c>
      <c r="C126" s="82">
        <f t="array" ref="C126:C135">TRANSPOSE(B24:K24)</f>
        <v>0.1662255811</v>
      </c>
      <c r="D126" s="77">
        <f t="array" ref="D126:M135">B11:K20</f>
        <v>0.1469901427</v>
      </c>
      <c r="E126" s="77">
        <v>0.009352809419422348</v>
      </c>
      <c r="F126" s="77">
        <v>0.007555616680853935</v>
      </c>
      <c r="G126" s="77">
        <v>0.014395538181438284</v>
      </c>
      <c r="H126" s="77">
        <v>-0.008697292411320133</v>
      </c>
      <c r="I126" s="77">
        <v>0.005281007270470442</v>
      </c>
      <c r="J126" s="77">
        <v>0.004568764194837369</v>
      </c>
      <c r="K126" s="77">
        <v>0.004316138331848853</v>
      </c>
      <c r="L126" s="82">
        <v>-0.022373471319860186</v>
      </c>
      <c r="M126" s="82">
        <v>0.03174189133393027</v>
      </c>
      <c r="N126" s="77"/>
      <c r="O126" s="115" t="s">
        <v>657</v>
      </c>
      <c r="P126" s="116">
        <f t="array" ref="P126">MMULT(TRANSPOSE(B126:B135),C126:C135)</f>
        <v>0.5215253378</v>
      </c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</row>
    <row r="127" ht="14.25" customHeight="1">
      <c r="A127" s="114" t="s">
        <v>621</v>
      </c>
      <c r="B127" s="83">
        <f t="shared" si="10"/>
        <v>0.08650899256</v>
      </c>
      <c r="C127" s="82">
        <v>0.29158472962261217</v>
      </c>
      <c r="D127" s="83">
        <v>0.009352809419422348</v>
      </c>
      <c r="E127" s="83">
        <v>0.08614331683860771</v>
      </c>
      <c r="F127" s="83">
        <v>0.0021141642662896704</v>
      </c>
      <c r="G127" s="83">
        <v>0.03459332661732226</v>
      </c>
      <c r="H127" s="83">
        <v>0.003751438038275717</v>
      </c>
      <c r="I127" s="83">
        <v>0.019371216916293902</v>
      </c>
      <c r="J127" s="83">
        <v>0.016134603152465152</v>
      </c>
      <c r="K127" s="82">
        <v>0.030321906920180716</v>
      </c>
      <c r="L127" s="82">
        <v>-7.712107857087889E-4</v>
      </c>
      <c r="M127" s="82">
        <v>0.011761380994978594</v>
      </c>
      <c r="N127" s="77"/>
      <c r="O127" s="115" t="s">
        <v>658</v>
      </c>
      <c r="P127" s="115">
        <f t="array" ref="P127">MMULT(MMULT(TRANSPOSE(B126:B135),D126:M135),B126:B135)</f>
        <v>0.01669970351</v>
      </c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</row>
    <row r="128" ht="14.25" customHeight="1">
      <c r="A128" s="114" t="s">
        <v>622</v>
      </c>
      <c r="B128" s="83">
        <f t="shared" si="10"/>
        <v>0.1641391622</v>
      </c>
      <c r="C128" s="82">
        <v>0.01626204213135307</v>
      </c>
      <c r="D128" s="83">
        <v>0.007555616680853935</v>
      </c>
      <c r="E128" s="83">
        <v>0.0021141642662896704</v>
      </c>
      <c r="F128" s="83">
        <v>0.0873451516541399</v>
      </c>
      <c r="G128" s="83">
        <v>0.003777972585069977</v>
      </c>
      <c r="H128" s="83">
        <v>1.9386634291954652E-4</v>
      </c>
      <c r="I128" s="83">
        <v>0.003608257323724046</v>
      </c>
      <c r="J128" s="83">
        <v>5.934027757577735E-4</v>
      </c>
      <c r="K128" s="82">
        <v>0.014793786280751205</v>
      </c>
      <c r="L128" s="82">
        <v>0.004020072999445134</v>
      </c>
      <c r="M128" s="82">
        <v>-0.026757141748642976</v>
      </c>
      <c r="N128" s="77"/>
      <c r="O128" s="115" t="s">
        <v>659</v>
      </c>
      <c r="P128" s="115">
        <f>SQRT(P127)</f>
        <v>0.1292273327</v>
      </c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</row>
    <row r="129" ht="14.25" customHeight="1">
      <c r="A129" s="114" t="s">
        <v>623</v>
      </c>
      <c r="B129" s="83">
        <f t="shared" si="10"/>
        <v>0.0254777884</v>
      </c>
      <c r="C129" s="82">
        <v>0.1160014971297485</v>
      </c>
      <c r="D129" s="83">
        <v>0.014395538181438284</v>
      </c>
      <c r="E129" s="83">
        <v>0.03459332661732226</v>
      </c>
      <c r="F129" s="83">
        <v>0.003777972585069977</v>
      </c>
      <c r="G129" s="83">
        <v>0.15938491378426434</v>
      </c>
      <c r="H129" s="83">
        <v>0.00653720000611989</v>
      </c>
      <c r="I129" s="83">
        <v>0.024975547779577858</v>
      </c>
      <c r="J129" s="83">
        <v>0.005891016239582934</v>
      </c>
      <c r="K129" s="82">
        <v>0.0330764312110973</v>
      </c>
      <c r="L129" s="82">
        <v>0.02298508484187627</v>
      </c>
      <c r="M129" s="82">
        <v>-0.025639201310589704</v>
      </c>
      <c r="N129" s="77"/>
      <c r="O129" s="118" t="s">
        <v>651</v>
      </c>
      <c r="P129" s="77">
        <f>(P126-$B$2)/P128</f>
        <v>3.492388462</v>
      </c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</row>
    <row r="130" ht="14.25" customHeight="1">
      <c r="A130" s="114" t="s">
        <v>624</v>
      </c>
      <c r="B130" s="83">
        <f t="shared" si="10"/>
        <v>0.2447437303</v>
      </c>
      <c r="C130" s="82">
        <v>0.2113978697887018</v>
      </c>
      <c r="D130" s="83">
        <v>-0.008697292411320133</v>
      </c>
      <c r="E130" s="83">
        <v>0.003751438038275717</v>
      </c>
      <c r="F130" s="83">
        <v>1.9386634291954652E-4</v>
      </c>
      <c r="G130" s="83">
        <v>0.00653720000611989</v>
      </c>
      <c r="H130" s="83">
        <v>0.06339571046227865</v>
      </c>
      <c r="I130" s="83">
        <v>0.009955661816694855</v>
      </c>
      <c r="J130" s="83">
        <v>0.0013316851184997402</v>
      </c>
      <c r="K130" s="82">
        <v>0.007330464979600183</v>
      </c>
      <c r="L130" s="82">
        <v>0.0051311627538131125</v>
      </c>
      <c r="M130" s="82">
        <v>-0.008517744472353544</v>
      </c>
      <c r="N130" s="77"/>
      <c r="O130" s="83"/>
      <c r="P130" s="12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</row>
    <row r="131" ht="14.25" customHeight="1">
      <c r="A131" s="114" t="s">
        <v>625</v>
      </c>
      <c r="B131" s="83">
        <f t="shared" si="10"/>
        <v>0.07333589766</v>
      </c>
      <c r="C131" s="82">
        <v>1.4399036613323677</v>
      </c>
      <c r="D131" s="83">
        <v>0.005281007270470442</v>
      </c>
      <c r="E131" s="83">
        <v>0.019371216916293902</v>
      </c>
      <c r="F131" s="83">
        <v>0.003608257323724046</v>
      </c>
      <c r="G131" s="83">
        <v>0.024975547779577858</v>
      </c>
      <c r="H131" s="83">
        <v>0.009955661816694855</v>
      </c>
      <c r="I131" s="83">
        <v>0.10416160624293755</v>
      </c>
      <c r="J131" s="83">
        <v>0.0030738938524228683</v>
      </c>
      <c r="K131" s="82">
        <v>0.026630106766913346</v>
      </c>
      <c r="L131" s="82">
        <v>0.014139106552320454</v>
      </c>
      <c r="M131" s="82">
        <v>0.02258142438380124</v>
      </c>
      <c r="N131" s="77"/>
      <c r="O131" s="115"/>
      <c r="P131" s="115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</row>
    <row r="132" ht="14.25" customHeight="1">
      <c r="A132" s="114" t="s">
        <v>626</v>
      </c>
      <c r="B132" s="83">
        <f t="shared" si="10"/>
        <v>0.1713326214</v>
      </c>
      <c r="C132" s="82">
        <v>0.3524508154290509</v>
      </c>
      <c r="D132" s="83">
        <v>0.004568764194837369</v>
      </c>
      <c r="E132" s="83">
        <v>0.016134603152465152</v>
      </c>
      <c r="F132" s="83">
        <v>5.934027757577735E-4</v>
      </c>
      <c r="G132" s="83">
        <v>0.005891016239582934</v>
      </c>
      <c r="H132" s="83">
        <v>0.0013316851184997402</v>
      </c>
      <c r="I132" s="83">
        <v>0.0030738938524228683</v>
      </c>
      <c r="J132" s="83">
        <v>0.07640791262063595</v>
      </c>
      <c r="K132" s="82">
        <v>0.0023749380508482805</v>
      </c>
      <c r="L132" s="82">
        <v>0.004869483833224098</v>
      </c>
      <c r="M132" s="82">
        <v>0.050746544783881874</v>
      </c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</row>
    <row r="133" ht="14.25" customHeight="1">
      <c r="A133" s="114" t="s">
        <v>627</v>
      </c>
      <c r="B133" s="83">
        <f t="shared" si="10"/>
        <v>0.06033922084</v>
      </c>
      <c r="C133" s="82">
        <v>0.4040318550587927</v>
      </c>
      <c r="D133" s="82">
        <v>0.004316138331848853</v>
      </c>
      <c r="E133" s="82">
        <v>0.030321906920180716</v>
      </c>
      <c r="F133" s="82">
        <v>0.014793786280751205</v>
      </c>
      <c r="G133" s="82">
        <v>0.0330764312110973</v>
      </c>
      <c r="H133" s="82">
        <v>0.007330464979600183</v>
      </c>
      <c r="I133" s="82">
        <v>0.026630106766913346</v>
      </c>
      <c r="J133" s="82">
        <v>0.0023749380508482805</v>
      </c>
      <c r="K133" s="82">
        <v>0.09696303714565678</v>
      </c>
      <c r="L133" s="82">
        <v>0.004632228284039583</v>
      </c>
      <c r="M133" s="82">
        <v>0.007522112883778743</v>
      </c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</row>
    <row r="134" ht="14.25" customHeight="1">
      <c r="A134" s="118" t="s">
        <v>628</v>
      </c>
      <c r="B134" s="83">
        <f t="shared" si="10"/>
        <v>0.05590815692</v>
      </c>
      <c r="C134" s="82">
        <v>3.619706963818907</v>
      </c>
      <c r="D134" s="82">
        <v>-0.022373471319860186</v>
      </c>
      <c r="E134" s="82">
        <v>-7.712107857087889E-4</v>
      </c>
      <c r="F134" s="82">
        <v>0.004020072999445134</v>
      </c>
      <c r="G134" s="82">
        <v>0.02298508484187627</v>
      </c>
      <c r="H134" s="82">
        <v>0.0051311627538131125</v>
      </c>
      <c r="I134" s="82">
        <v>0.014139106552320454</v>
      </c>
      <c r="J134" s="82">
        <v>0.004869483833224098</v>
      </c>
      <c r="K134" s="82">
        <v>0.004632228284039583</v>
      </c>
      <c r="L134" s="82">
        <v>0.25408550105250977</v>
      </c>
      <c r="M134" s="82">
        <v>0.03343506289803632</v>
      </c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</row>
    <row r="135" ht="14.25" customHeight="1">
      <c r="A135" s="118" t="s">
        <v>10</v>
      </c>
      <c r="B135" s="83">
        <f t="shared" si="10"/>
        <v>0.00992400676</v>
      </c>
      <c r="C135" s="82">
        <v>2.841990545619393</v>
      </c>
      <c r="D135" s="82">
        <v>0.03174189133393027</v>
      </c>
      <c r="E135" s="82">
        <v>0.011761380994978594</v>
      </c>
      <c r="F135" s="82">
        <v>-0.026757141748642976</v>
      </c>
      <c r="G135" s="82">
        <v>-0.025639201310589704</v>
      </c>
      <c r="H135" s="82">
        <v>-0.008517744472353544</v>
      </c>
      <c r="I135" s="82">
        <v>0.02258142438380124</v>
      </c>
      <c r="J135" s="82">
        <v>0.050746544783881874</v>
      </c>
      <c r="K135" s="82">
        <v>0.007522112883778743</v>
      </c>
      <c r="L135" s="82">
        <v>0.03343506289803632</v>
      </c>
      <c r="M135" s="82">
        <v>0.6752258840924382</v>
      </c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</row>
    <row r="136" ht="14.25" customHeight="1">
      <c r="A136" s="118" t="s">
        <v>664</v>
      </c>
      <c r="B136" s="77">
        <f>SUM(N51:W60)
</f>
        <v>59.88130263</v>
      </c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</row>
    <row r="137" ht="14.25" customHeight="1">
      <c r="A137" s="118" t="s">
        <v>665</v>
      </c>
      <c r="B137" s="77">
        <f>SUM(B126:B135)
</f>
        <v>1</v>
      </c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</row>
    <row r="138" ht="14.2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</row>
    <row r="139" ht="14.2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</row>
    <row r="140" ht="14.2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</row>
    <row r="141" ht="14.25" customHeight="1">
      <c r="A141" s="83" t="s">
        <v>671</v>
      </c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</row>
    <row r="142" ht="14.25" customHeight="1"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</row>
    <row r="143" ht="14.25" customHeight="1">
      <c r="A143" s="115"/>
      <c r="B143" s="115"/>
      <c r="C143" s="115"/>
      <c r="D143" s="115"/>
      <c r="E143" s="115"/>
      <c r="F143" s="115"/>
      <c r="G143" s="115"/>
      <c r="H143" s="115"/>
      <c r="I143" s="115"/>
      <c r="J143" s="115"/>
      <c r="K143" s="127"/>
      <c r="L143" s="115"/>
      <c r="M143" s="12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</row>
    <row r="144" ht="14.25" customHeight="1">
      <c r="A144" s="111" t="s">
        <v>653</v>
      </c>
      <c r="B144" s="111" t="s">
        <v>654</v>
      </c>
      <c r="C144" s="111" t="s">
        <v>655</v>
      </c>
      <c r="D144" s="111" t="s">
        <v>656</v>
      </c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</row>
    <row r="145" ht="14.25" customHeight="1">
      <c r="A145" s="114" t="s">
        <v>620</v>
      </c>
      <c r="B145" s="83">
        <f t="shared" ref="B145:B154" si="11">MMULT(N51:W51, $C$145:$C$154)/ $B$155
</f>
        <v>0.07972205364</v>
      </c>
      <c r="C145" s="82">
        <f t="array" ref="C145:C154">TRANSPOSE(B24:K24)</f>
        <v>0.1662255811</v>
      </c>
      <c r="D145" s="77">
        <f t="array" ref="D145:M154">B11:K20</f>
        <v>0.1469901427</v>
      </c>
      <c r="E145" s="77">
        <v>0.009352809419422348</v>
      </c>
      <c r="F145" s="77">
        <v>0.007555616680853935</v>
      </c>
      <c r="G145" s="77">
        <v>0.014395538181438284</v>
      </c>
      <c r="H145" s="77">
        <v>-0.008697292411320133</v>
      </c>
      <c r="I145" s="77">
        <v>0.005281007270470442</v>
      </c>
      <c r="J145" s="77">
        <v>0.004568764194837369</v>
      </c>
      <c r="K145" s="77">
        <v>0.004316138331848853</v>
      </c>
      <c r="L145" s="82">
        <v>-0.022373471319860186</v>
      </c>
      <c r="M145" s="82">
        <v>0.03174189133393027</v>
      </c>
      <c r="N145" s="77"/>
      <c r="O145" s="115" t="s">
        <v>657</v>
      </c>
      <c r="P145" s="116">
        <f t="array" ref="P145">MMULT(TRANSPOSE(B145:B154),C145:C154)</f>
        <v>2.414756202</v>
      </c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</row>
    <row r="146" ht="14.25" customHeight="1">
      <c r="A146" s="114" t="s">
        <v>621</v>
      </c>
      <c r="B146" s="83">
        <f t="shared" si="11"/>
        <v>0.0336309774</v>
      </c>
      <c r="C146" s="82">
        <v>0.29158472962261217</v>
      </c>
      <c r="D146" s="83">
        <v>0.009352809419422348</v>
      </c>
      <c r="E146" s="83">
        <v>0.08614331683860771</v>
      </c>
      <c r="F146" s="83">
        <v>0.0021141642662896704</v>
      </c>
      <c r="G146" s="83">
        <v>0.03459332661732226</v>
      </c>
      <c r="H146" s="83">
        <v>0.003751438038275717</v>
      </c>
      <c r="I146" s="83">
        <v>0.019371216916293902</v>
      </c>
      <c r="J146" s="83">
        <v>0.016134603152465152</v>
      </c>
      <c r="K146" s="82">
        <v>0.030321906920180716</v>
      </c>
      <c r="L146" s="82">
        <v>-7.712107857087889E-4</v>
      </c>
      <c r="M146" s="82">
        <v>0.011761380994978594</v>
      </c>
      <c r="N146" s="77"/>
      <c r="O146" s="115" t="s">
        <v>658</v>
      </c>
      <c r="P146" s="115">
        <f t="array" ref="P146">MMULT(MMULT(TRANSPOSE(B145:B154),D145:M154),B145:B154)</f>
        <v>0.07732263364</v>
      </c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</row>
    <row r="147" ht="14.25" customHeight="1">
      <c r="A147" s="114" t="s">
        <v>622</v>
      </c>
      <c r="B147" s="83">
        <f t="shared" si="11"/>
        <v>-0.009634352499</v>
      </c>
      <c r="C147" s="82">
        <v>0.01626204213135307</v>
      </c>
      <c r="D147" s="83">
        <v>0.007555616680853935</v>
      </c>
      <c r="E147" s="83">
        <v>0.0021141642662896704</v>
      </c>
      <c r="F147" s="83">
        <v>0.0873451516541399</v>
      </c>
      <c r="G147" s="83">
        <v>0.003777972585069977</v>
      </c>
      <c r="H147" s="83">
        <v>1.9386634291954652E-4</v>
      </c>
      <c r="I147" s="83">
        <v>0.003608257323724046</v>
      </c>
      <c r="J147" s="83">
        <v>5.934027757577735E-4</v>
      </c>
      <c r="K147" s="82">
        <v>0.014793786280751205</v>
      </c>
      <c r="L147" s="82">
        <v>0.004020072999445134</v>
      </c>
      <c r="M147" s="82">
        <v>-0.026757141748642976</v>
      </c>
      <c r="N147" s="77"/>
      <c r="O147" s="115" t="s">
        <v>659</v>
      </c>
      <c r="P147" s="115">
        <f>SQRT(P146)</f>
        <v>0.2780694763</v>
      </c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</row>
    <row r="148" ht="14.25" customHeight="1">
      <c r="A148" s="114" t="s">
        <v>623</v>
      </c>
      <c r="B148" s="83">
        <f t="shared" si="11"/>
        <v>-0.1056804132</v>
      </c>
      <c r="C148" s="82">
        <v>0.1160014971297485</v>
      </c>
      <c r="D148" s="83">
        <v>0.014395538181438284</v>
      </c>
      <c r="E148" s="83">
        <v>0.03459332661732226</v>
      </c>
      <c r="F148" s="83">
        <v>0.003777972585069977</v>
      </c>
      <c r="G148" s="83">
        <v>0.15938491378426434</v>
      </c>
      <c r="H148" s="83">
        <v>0.00653720000611989</v>
      </c>
      <c r="I148" s="83">
        <v>0.024975547779577858</v>
      </c>
      <c r="J148" s="83">
        <v>0.005891016239582934</v>
      </c>
      <c r="K148" s="82">
        <v>0.0330764312110973</v>
      </c>
      <c r="L148" s="82">
        <v>0.02298508484187627</v>
      </c>
      <c r="M148" s="82">
        <v>-0.025639201310589704</v>
      </c>
      <c r="N148" s="77"/>
      <c r="O148" s="118" t="s">
        <v>651</v>
      </c>
      <c r="P148" s="77">
        <f>(P145-$B$2)/P147</f>
        <v>8.431500433</v>
      </c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</row>
    <row r="149" ht="14.25" customHeight="1">
      <c r="A149" s="114" t="s">
        <v>624</v>
      </c>
      <c r="B149" s="83">
        <f t="shared" si="11"/>
        <v>0.0417547813</v>
      </c>
      <c r="C149" s="82">
        <v>0.2113978697887018</v>
      </c>
      <c r="D149" s="83">
        <v>-0.008697292411320133</v>
      </c>
      <c r="E149" s="83">
        <v>0.003751438038275717</v>
      </c>
      <c r="F149" s="83">
        <v>1.9386634291954652E-4</v>
      </c>
      <c r="G149" s="83">
        <v>0.00653720000611989</v>
      </c>
      <c r="H149" s="83">
        <v>0.06339571046227865</v>
      </c>
      <c r="I149" s="83">
        <v>0.009955661816694855</v>
      </c>
      <c r="J149" s="83">
        <v>0.0013316851184997402</v>
      </c>
      <c r="K149" s="82">
        <v>0.007330464979600183</v>
      </c>
      <c r="L149" s="82">
        <v>0.0051311627538131125</v>
      </c>
      <c r="M149" s="82">
        <v>-0.008517744472353544</v>
      </c>
      <c r="N149" s="77"/>
      <c r="O149" s="83"/>
      <c r="P149" s="12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</row>
    <row r="150" ht="14.25" customHeight="1">
      <c r="A150" s="114" t="s">
        <v>625</v>
      </c>
      <c r="B150" s="83">
        <f t="shared" si="11"/>
        <v>0.3678472482</v>
      </c>
      <c r="C150" s="82">
        <v>1.4399036613323677</v>
      </c>
      <c r="D150" s="83">
        <v>0.005281007270470442</v>
      </c>
      <c r="E150" s="83">
        <v>0.019371216916293902</v>
      </c>
      <c r="F150" s="83">
        <v>0.003608257323724046</v>
      </c>
      <c r="G150" s="83">
        <v>0.024975547779577858</v>
      </c>
      <c r="H150" s="83">
        <v>0.009955661816694855</v>
      </c>
      <c r="I150" s="83">
        <v>0.10416160624293755</v>
      </c>
      <c r="J150" s="83">
        <v>0.0030738938524228683</v>
      </c>
      <c r="K150" s="82">
        <v>0.026630106766913346</v>
      </c>
      <c r="L150" s="82">
        <v>0.014139106552320454</v>
      </c>
      <c r="M150" s="82">
        <v>0.02258142438380124</v>
      </c>
      <c r="N150" s="77"/>
      <c r="O150" s="115"/>
      <c r="P150" s="115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</row>
    <row r="151" ht="14.25" customHeight="1">
      <c r="A151" s="114" t="s">
        <v>626</v>
      </c>
      <c r="B151" s="83">
        <f t="shared" si="11"/>
        <v>0.04056743875</v>
      </c>
      <c r="C151" s="82">
        <v>0.3524508154290509</v>
      </c>
      <c r="D151" s="83">
        <v>0.004568764194837369</v>
      </c>
      <c r="E151" s="83">
        <v>0.016134603152465152</v>
      </c>
      <c r="F151" s="83">
        <v>5.934027757577735E-4</v>
      </c>
      <c r="G151" s="83">
        <v>0.005891016239582934</v>
      </c>
      <c r="H151" s="83">
        <v>0.0013316851184997402</v>
      </c>
      <c r="I151" s="83">
        <v>0.0030738938524228683</v>
      </c>
      <c r="J151" s="83">
        <v>0.07640791262063595</v>
      </c>
      <c r="K151" s="82">
        <v>0.0023749380508482805</v>
      </c>
      <c r="L151" s="82">
        <v>0.004869483833224098</v>
      </c>
      <c r="M151" s="82">
        <v>0.050746544783881874</v>
      </c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</row>
    <row r="152" ht="14.25" customHeight="1">
      <c r="A152" s="114" t="s">
        <v>627</v>
      </c>
      <c r="B152" s="83">
        <f t="shared" si="11"/>
        <v>0.0238223248</v>
      </c>
      <c r="C152" s="82">
        <v>0.4040318550587927</v>
      </c>
      <c r="D152" s="82">
        <v>0.004316138331848853</v>
      </c>
      <c r="E152" s="82">
        <v>0.030321906920180716</v>
      </c>
      <c r="F152" s="82">
        <v>0.014793786280751205</v>
      </c>
      <c r="G152" s="82">
        <v>0.0330764312110973</v>
      </c>
      <c r="H152" s="82">
        <v>0.007330464979600183</v>
      </c>
      <c r="I152" s="82">
        <v>0.026630106766913346</v>
      </c>
      <c r="J152" s="82">
        <v>0.0023749380508482805</v>
      </c>
      <c r="K152" s="82">
        <v>0.09696303714565678</v>
      </c>
      <c r="L152" s="82">
        <v>0.004632228284039583</v>
      </c>
      <c r="M152" s="82">
        <v>0.007522112883778743</v>
      </c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</row>
    <row r="153" ht="14.25" customHeight="1">
      <c r="A153" s="118" t="s">
        <v>628</v>
      </c>
      <c r="B153" s="83">
        <f t="shared" si="11"/>
        <v>0.4387380432</v>
      </c>
      <c r="C153" s="82">
        <v>3.619706963818907</v>
      </c>
      <c r="D153" s="82">
        <v>-0.022373471319860186</v>
      </c>
      <c r="E153" s="82">
        <v>-7.712107857087889E-4</v>
      </c>
      <c r="F153" s="82">
        <v>0.004020072999445134</v>
      </c>
      <c r="G153" s="82">
        <v>0.02298508484187627</v>
      </c>
      <c r="H153" s="82">
        <v>0.0051311627538131125</v>
      </c>
      <c r="I153" s="82">
        <v>0.014139106552320454</v>
      </c>
      <c r="J153" s="82">
        <v>0.004869483833224098</v>
      </c>
      <c r="K153" s="82">
        <v>0.004632228284039583</v>
      </c>
      <c r="L153" s="82">
        <v>0.25408550105250977</v>
      </c>
      <c r="M153" s="82">
        <v>0.03343506289803632</v>
      </c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</row>
    <row r="154" ht="14.25" customHeight="1">
      <c r="A154" s="118" t="s">
        <v>10</v>
      </c>
      <c r="B154" s="83">
        <f t="shared" si="11"/>
        <v>0.08923189833</v>
      </c>
      <c r="C154" s="82">
        <v>2.841990545619393</v>
      </c>
      <c r="D154" s="82">
        <v>0.03174189133393027</v>
      </c>
      <c r="E154" s="82">
        <v>0.011761380994978594</v>
      </c>
      <c r="F154" s="82">
        <v>-0.026757141748642976</v>
      </c>
      <c r="G154" s="82">
        <v>-0.025639201310589704</v>
      </c>
      <c r="H154" s="82">
        <v>-0.008517744472353544</v>
      </c>
      <c r="I154" s="82">
        <v>0.02258142438380124</v>
      </c>
      <c r="J154" s="82">
        <v>0.050746544783881874</v>
      </c>
      <c r="K154" s="82">
        <v>0.007522112883778743</v>
      </c>
      <c r="L154" s="82">
        <v>0.03343506289803632</v>
      </c>
      <c r="M154" s="82">
        <v>0.6752258840924382</v>
      </c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</row>
    <row r="155" ht="14.25" customHeight="1">
      <c r="A155" s="118" t="s">
        <v>664</v>
      </c>
      <c r="B155" s="130">
        <f t="array" ref="B155">MMULT({1,1,1,1,1,1,1,1,1,1}, MMULT(N51:W60, $C$145:$C$154))
</f>
        <v>31.22961658</v>
      </c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</row>
    <row r="156" ht="14.25" customHeight="1">
      <c r="A156" s="118" t="s">
        <v>665</v>
      </c>
      <c r="B156" s="77">
        <f>SUM(B145:B154)
</f>
        <v>1</v>
      </c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</row>
    <row r="157" ht="14.2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</row>
    <row r="158" ht="14.2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</row>
    <row r="159" ht="14.2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</row>
    <row r="160" ht="14.2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</row>
    <row r="161" ht="14.25" customHeight="1">
      <c r="A161" s="77"/>
      <c r="B161" s="77"/>
      <c r="C161" s="82" t="s">
        <v>672</v>
      </c>
      <c r="D161" s="77"/>
      <c r="E161" s="82" t="s">
        <v>668</v>
      </c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</row>
    <row r="162" ht="14.2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</row>
    <row r="163" ht="14.25" customHeight="1">
      <c r="A163" s="111" t="s">
        <v>653</v>
      </c>
      <c r="B163" s="112" t="s">
        <v>654</v>
      </c>
      <c r="C163" s="111" t="s">
        <v>669</v>
      </c>
      <c r="D163" s="129" t="s">
        <v>656</v>
      </c>
      <c r="E163" s="113"/>
      <c r="F163" s="113"/>
      <c r="G163" s="113"/>
      <c r="H163" s="113"/>
      <c r="I163" s="113"/>
      <c r="J163" s="113"/>
      <c r="K163" s="113"/>
      <c r="L163" s="113"/>
      <c r="M163" s="113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</row>
    <row r="164" ht="14.25" customHeight="1">
      <c r="A164" s="114" t="s">
        <v>620</v>
      </c>
      <c r="B164" s="82">
        <f t="shared" ref="B164:B173" si="12">MMULT(N51:W51, $C$164:$C$173)/$B$174 
</f>
        <v>0.07527750294</v>
      </c>
      <c r="C164" s="82">
        <f t="array" ref="C164:C173">TRANSPOSE(B24:K24 -$B$2) </f>
        <v>0.09601228888</v>
      </c>
      <c r="D164" s="77">
        <f t="array" ref="D164:M173">B11:K20</f>
        <v>0.1469901427</v>
      </c>
      <c r="E164" s="77">
        <v>0.009352809419422348</v>
      </c>
      <c r="F164" s="77">
        <v>0.007555616680853935</v>
      </c>
      <c r="G164" s="77">
        <v>0.014395538181438284</v>
      </c>
      <c r="H164" s="77">
        <v>-0.008697292411320133</v>
      </c>
      <c r="I164" s="77">
        <v>0.005281007270470442</v>
      </c>
      <c r="J164" s="77">
        <v>0.004568764194837369</v>
      </c>
      <c r="K164" s="77">
        <v>0.004316138331848853</v>
      </c>
      <c r="L164" s="82">
        <v>-0.022373471319860186</v>
      </c>
      <c r="M164" s="82">
        <v>0.03174189133393027</v>
      </c>
      <c r="N164" s="77"/>
      <c r="O164" s="115" t="s">
        <v>657</v>
      </c>
      <c r="P164" s="116">
        <f t="array" ref="P164">MMULT(TRANSPOSE(B164:B173),C164:C173)</f>
        <v>2.639084066</v>
      </c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</row>
    <row r="165" ht="14.25" customHeight="1">
      <c r="A165" s="114" t="s">
        <v>621</v>
      </c>
      <c r="B165" s="82">
        <f t="shared" si="12"/>
        <v>0.0254044309</v>
      </c>
      <c r="C165" s="82">
        <v>0.2213714374415422</v>
      </c>
      <c r="D165" s="83">
        <v>0.009352809419422348</v>
      </c>
      <c r="E165" s="83">
        <v>0.08614331683860771</v>
      </c>
      <c r="F165" s="83">
        <v>0.0021141642662896704</v>
      </c>
      <c r="G165" s="83">
        <v>0.03459332661732226</v>
      </c>
      <c r="H165" s="83">
        <v>0.003751438038275717</v>
      </c>
      <c r="I165" s="83">
        <v>0.019371216916293902</v>
      </c>
      <c r="J165" s="83">
        <v>0.016134603152465152</v>
      </c>
      <c r="K165" s="82">
        <v>0.030321906920180716</v>
      </c>
      <c r="L165" s="82">
        <v>-7.712107857087889E-4</v>
      </c>
      <c r="M165" s="82">
        <v>0.011761380994978594</v>
      </c>
      <c r="N165" s="77"/>
      <c r="O165" s="115" t="s">
        <v>658</v>
      </c>
      <c r="P165" s="115">
        <f t="array" ref="P165">MMULT(MMULT(TRANSPOSE(B164:B173),D164:M173),B164:B173)</f>
        <v>0.09765288093</v>
      </c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</row>
    <row r="166" ht="14.25" customHeight="1">
      <c r="A166" s="114" t="s">
        <v>622</v>
      </c>
      <c r="B166" s="82">
        <f t="shared" si="12"/>
        <v>-0.03666932902</v>
      </c>
      <c r="C166" s="82">
        <v>-0.0539512500497169</v>
      </c>
      <c r="D166" s="83">
        <v>0.007555616680853935</v>
      </c>
      <c r="E166" s="83">
        <v>0.0021141642662896704</v>
      </c>
      <c r="F166" s="83">
        <v>0.0873451516541399</v>
      </c>
      <c r="G166" s="83">
        <v>0.003777972585069977</v>
      </c>
      <c r="H166" s="83">
        <v>1.9386634291954652E-4</v>
      </c>
      <c r="I166" s="83">
        <v>0.003608257323724046</v>
      </c>
      <c r="J166" s="83">
        <v>5.934027757577735E-4</v>
      </c>
      <c r="K166" s="82">
        <v>0.014793786280751205</v>
      </c>
      <c r="L166" s="82">
        <v>0.004020072999445134</v>
      </c>
      <c r="M166" s="82">
        <v>-0.026757141748642976</v>
      </c>
      <c r="N166" s="77"/>
      <c r="O166" s="115" t="s">
        <v>659</v>
      </c>
      <c r="P166" s="115">
        <f>SQRT(P165)</f>
        <v>0.3124946094</v>
      </c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</row>
    <row r="167" ht="14.25" customHeight="1">
      <c r="A167" s="114" t="s">
        <v>623</v>
      </c>
      <c r="B167" s="82">
        <f t="shared" si="12"/>
        <v>-0.1260854726</v>
      </c>
      <c r="C167" s="82">
        <v>0.045788204948678524</v>
      </c>
      <c r="D167" s="83">
        <v>0.014395538181438284</v>
      </c>
      <c r="E167" s="83">
        <v>0.03459332661732226</v>
      </c>
      <c r="F167" s="83">
        <v>0.003777972585069977</v>
      </c>
      <c r="G167" s="83">
        <v>0.15938491378426434</v>
      </c>
      <c r="H167" s="83">
        <v>0.00653720000611989</v>
      </c>
      <c r="I167" s="83">
        <v>0.024975547779577858</v>
      </c>
      <c r="J167" s="83">
        <v>0.005891016239582934</v>
      </c>
      <c r="K167" s="82">
        <v>0.0330764312110973</v>
      </c>
      <c r="L167" s="82">
        <v>0.02298508484187627</v>
      </c>
      <c r="M167" s="82">
        <v>-0.025639201310589704</v>
      </c>
      <c r="N167" s="77"/>
      <c r="O167" s="118" t="s">
        <v>651</v>
      </c>
      <c r="P167" s="77">
        <f>(P164-$B$2)/P166</f>
        <v>8.220528279</v>
      </c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</row>
    <row r="168" ht="14.25" customHeight="1">
      <c r="A168" s="114" t="s">
        <v>624</v>
      </c>
      <c r="B168" s="82">
        <f t="shared" si="12"/>
        <v>0.01017458635</v>
      </c>
      <c r="C168" s="82">
        <v>0.1411845776076318</v>
      </c>
      <c r="D168" s="83">
        <v>-0.008697292411320133</v>
      </c>
      <c r="E168" s="83">
        <v>0.003751438038275717</v>
      </c>
      <c r="F168" s="83">
        <v>1.9386634291954652E-4</v>
      </c>
      <c r="G168" s="83">
        <v>0.00653720000611989</v>
      </c>
      <c r="H168" s="83">
        <v>0.06339571046227865</v>
      </c>
      <c r="I168" s="83">
        <v>0.009955661816694855</v>
      </c>
      <c r="J168" s="83">
        <v>0.0013316851184997402</v>
      </c>
      <c r="K168" s="82">
        <v>0.007330464979600183</v>
      </c>
      <c r="L168" s="82">
        <v>0.0051311627538131125</v>
      </c>
      <c r="M168" s="82">
        <v>-0.008517744472353544</v>
      </c>
      <c r="N168" s="77"/>
      <c r="O168" s="83"/>
      <c r="P168" s="12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</row>
    <row r="169" ht="14.25" customHeight="1">
      <c r="A169" s="114" t="s">
        <v>625</v>
      </c>
      <c r="B169" s="82">
        <f t="shared" si="12"/>
        <v>0.4136661261</v>
      </c>
      <c r="C169" s="82">
        <v>1.3696903691512978</v>
      </c>
      <c r="D169" s="83">
        <v>0.005281007270470442</v>
      </c>
      <c r="E169" s="83">
        <v>0.019371216916293902</v>
      </c>
      <c r="F169" s="83">
        <v>0.003608257323724046</v>
      </c>
      <c r="G169" s="83">
        <v>0.024975547779577858</v>
      </c>
      <c r="H169" s="83">
        <v>0.009955661816694855</v>
      </c>
      <c r="I169" s="83">
        <v>0.10416160624293755</v>
      </c>
      <c r="J169" s="83">
        <v>0.0030738938524228683</v>
      </c>
      <c r="K169" s="82">
        <v>0.026630106766913346</v>
      </c>
      <c r="L169" s="82">
        <v>0.014139106552320454</v>
      </c>
      <c r="M169" s="82">
        <v>0.02258142438380124</v>
      </c>
      <c r="N169" s="77"/>
      <c r="O169" s="115"/>
      <c r="P169" s="115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</row>
    <row r="170" ht="14.25" customHeight="1">
      <c r="A170" s="114" t="s">
        <v>626</v>
      </c>
      <c r="B170" s="82">
        <f t="shared" si="12"/>
        <v>0.02022352357</v>
      </c>
      <c r="C170" s="82">
        <v>0.2822375232479809</v>
      </c>
      <c r="D170" s="83">
        <v>0.004568764194837369</v>
      </c>
      <c r="E170" s="83">
        <v>0.016134603152465152</v>
      </c>
      <c r="F170" s="83">
        <v>5.934027757577735E-4</v>
      </c>
      <c r="G170" s="83">
        <v>0.005891016239582934</v>
      </c>
      <c r="H170" s="83">
        <v>0.0013316851184997402</v>
      </c>
      <c r="I170" s="83">
        <v>0.0030738938524228683</v>
      </c>
      <c r="J170" s="83">
        <v>0.07640791262063595</v>
      </c>
      <c r="K170" s="82">
        <v>0.0023749380508482805</v>
      </c>
      <c r="L170" s="82">
        <v>0.004869483833224098</v>
      </c>
      <c r="M170" s="82">
        <v>0.050746544783881874</v>
      </c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</row>
    <row r="171" ht="14.25" customHeight="1">
      <c r="A171" s="114" t="s">
        <v>627</v>
      </c>
      <c r="B171" s="82">
        <f t="shared" si="12"/>
        <v>0.01814117466</v>
      </c>
      <c r="C171" s="82">
        <v>0.3338185628777227</v>
      </c>
      <c r="D171" s="82">
        <v>0.004316138331848853</v>
      </c>
      <c r="E171" s="82">
        <v>0.030321906920180716</v>
      </c>
      <c r="F171" s="82">
        <v>0.014793786280751205</v>
      </c>
      <c r="G171" s="82">
        <v>0.0330764312110973</v>
      </c>
      <c r="H171" s="82">
        <v>0.007330464979600183</v>
      </c>
      <c r="I171" s="82">
        <v>0.026630106766913346</v>
      </c>
      <c r="J171" s="82">
        <v>0.0023749380508482805</v>
      </c>
      <c r="K171" s="82">
        <v>0.09696303714565678</v>
      </c>
      <c r="L171" s="82">
        <v>0.004632228284039583</v>
      </c>
      <c r="M171" s="82">
        <v>0.007522112883778743</v>
      </c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</row>
    <row r="172" ht="14.25" customHeight="1">
      <c r="A172" s="118" t="s">
        <v>628</v>
      </c>
      <c r="B172" s="82">
        <f t="shared" si="12"/>
        <v>0.4982971597</v>
      </c>
      <c r="C172" s="82">
        <v>3.5494936716378374</v>
      </c>
      <c r="D172" s="82">
        <v>-0.022373471319860186</v>
      </c>
      <c r="E172" s="82">
        <v>-7.712107857087889E-4</v>
      </c>
      <c r="F172" s="82">
        <v>0.004020072999445134</v>
      </c>
      <c r="G172" s="82">
        <v>0.02298508484187627</v>
      </c>
      <c r="H172" s="82">
        <v>0.0051311627538131125</v>
      </c>
      <c r="I172" s="82">
        <v>0.014139106552320454</v>
      </c>
      <c r="J172" s="82">
        <v>0.004869483833224098</v>
      </c>
      <c r="K172" s="82">
        <v>0.004632228284039583</v>
      </c>
      <c r="L172" s="82">
        <v>0.25408550105250977</v>
      </c>
      <c r="M172" s="82">
        <v>0.03343506289803632</v>
      </c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</row>
    <row r="173" ht="14.25" customHeight="1">
      <c r="A173" s="118" t="s">
        <v>10</v>
      </c>
      <c r="B173" s="82">
        <f t="shared" si="12"/>
        <v>0.1015702975</v>
      </c>
      <c r="C173" s="82">
        <v>2.771777253438323</v>
      </c>
      <c r="D173" s="82">
        <v>0.03174189133393027</v>
      </c>
      <c r="E173" s="82">
        <v>0.011761380994978594</v>
      </c>
      <c r="F173" s="82">
        <v>-0.026757141748642976</v>
      </c>
      <c r="G173" s="82">
        <v>-0.025639201310589704</v>
      </c>
      <c r="H173" s="82">
        <v>-0.008517744472353544</v>
      </c>
      <c r="I173" s="82">
        <v>0.02258142438380124</v>
      </c>
      <c r="J173" s="82">
        <v>0.050746544783881874</v>
      </c>
      <c r="K173" s="82">
        <v>0.007522112883778743</v>
      </c>
      <c r="L173" s="82">
        <v>0.03343506289803632</v>
      </c>
      <c r="M173" s="82">
        <v>0.6752258840924382</v>
      </c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</row>
    <row r="174" ht="14.25" customHeight="1">
      <c r="A174" s="118" t="s">
        <v>664</v>
      </c>
      <c r="B174" s="130">
        <f t="array" ref="B174">MMULT({1,1,1,1,1,1,1,1,1,1}, MMULT(N51:W60, $C$164:$C$173))
</f>
        <v>27.02515319</v>
      </c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</row>
    <row r="175" ht="14.25" customHeight="1">
      <c r="A175" s="118" t="s">
        <v>665</v>
      </c>
      <c r="B175" s="77">
        <f>SUM(B164:B173)
</f>
        <v>1</v>
      </c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</row>
    <row r="176" ht="14.2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</row>
    <row r="177" ht="14.2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</row>
    <row r="178" ht="14.2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</row>
    <row r="179" ht="14.2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</row>
    <row r="180" ht="14.2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</row>
    <row r="181" ht="14.2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</row>
    <row r="182" ht="14.2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</row>
    <row r="183" ht="14.2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</row>
    <row r="184" ht="14.2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</row>
    <row r="185" ht="14.2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</row>
    <row r="186" ht="14.2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</row>
    <row r="187" ht="14.2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</row>
    <row r="188" ht="14.2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</row>
    <row r="189" ht="14.2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</row>
    <row r="190" ht="14.2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</row>
    <row r="191" ht="14.2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</row>
    <row r="192" ht="14.2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</row>
    <row r="193" ht="14.2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</row>
    <row r="194" ht="14.2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</row>
    <row r="195" ht="14.2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</row>
    <row r="196" ht="14.2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</row>
    <row r="197" ht="14.2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</row>
    <row r="198" ht="14.2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</row>
    <row r="199" ht="14.2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</row>
    <row r="200" ht="14.2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</row>
    <row r="201" ht="14.2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</row>
    <row r="202" ht="14.2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</row>
    <row r="203" ht="14.2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</row>
    <row r="204" ht="14.2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</row>
    <row r="205" ht="14.2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</row>
    <row r="206" ht="14.2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</row>
    <row r="207" ht="14.2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</row>
    <row r="208" ht="14.2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</row>
    <row r="209" ht="14.2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</row>
    <row r="210" ht="14.2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</row>
    <row r="211" ht="14.2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</row>
    <row r="212" ht="14.2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</row>
    <row r="213" ht="14.2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</row>
    <row r="214" ht="14.2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</row>
    <row r="215" ht="14.2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</row>
    <row r="216" ht="14.2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</row>
    <row r="217" ht="14.2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</row>
    <row r="218" ht="14.2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</row>
    <row r="219" ht="14.2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</row>
    <row r="220" ht="14.2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</row>
    <row r="221" ht="14.2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</row>
    <row r="222" ht="14.2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</row>
    <row r="223" ht="14.2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</row>
    <row r="224" ht="14.2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</row>
    <row r="225" ht="14.2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</row>
    <row r="226" ht="14.2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</row>
    <row r="227" ht="14.2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</row>
    <row r="228" ht="14.2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</row>
    <row r="229" ht="14.2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</row>
    <row r="230" ht="14.2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</row>
    <row r="231" ht="14.2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</row>
    <row r="232" ht="14.2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</row>
    <row r="233" ht="14.2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</row>
    <row r="234" ht="14.2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</row>
    <row r="235" ht="14.2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</row>
    <row r="236" ht="14.2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</row>
    <row r="237" ht="14.2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</row>
    <row r="238" ht="14.2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</row>
    <row r="239" ht="14.2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</row>
    <row r="240" ht="14.2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</row>
    <row r="241" ht="14.2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</row>
    <row r="242" ht="14.2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</row>
    <row r="243" ht="14.2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</row>
    <row r="244" ht="14.2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</row>
    <row r="245" ht="14.2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</row>
    <row r="246" ht="14.2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</row>
    <row r="247" ht="14.2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</row>
    <row r="248" ht="14.2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</row>
    <row r="249" ht="14.2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</row>
    <row r="250" ht="14.2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</row>
    <row r="251" ht="14.2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</row>
    <row r="252" ht="14.2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</row>
    <row r="253" ht="14.2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</row>
    <row r="254" ht="14.2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</row>
    <row r="255" ht="14.2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</row>
    <row r="256" ht="14.2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</row>
    <row r="257" ht="14.2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</row>
    <row r="258" ht="14.2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</row>
    <row r="259" ht="14.2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</row>
    <row r="260" ht="14.2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</row>
    <row r="261" ht="14.2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</row>
    <row r="262" ht="14.2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</row>
    <row r="263" ht="14.2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</row>
    <row r="264" ht="14.2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</row>
    <row r="265" ht="14.2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</row>
    <row r="266" ht="14.2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</row>
    <row r="267" ht="14.2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</row>
    <row r="268" ht="14.2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</row>
    <row r="269" ht="14.2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</row>
    <row r="270" ht="14.2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</row>
    <row r="271" ht="14.2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</row>
    <row r="272" ht="14.2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</row>
    <row r="273" ht="14.2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</row>
    <row r="274" ht="14.2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</row>
    <row r="275" ht="14.2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</row>
    <row r="276" ht="14.2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</row>
    <row r="277" ht="14.2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</row>
    <row r="278" ht="14.2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</row>
    <row r="279" ht="14.2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</row>
    <row r="280" ht="14.2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</row>
    <row r="281" ht="14.2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</row>
    <row r="282" ht="14.2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</row>
    <row r="283" ht="14.2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</row>
    <row r="284" ht="14.2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</row>
    <row r="285" ht="14.2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</row>
    <row r="286" ht="14.2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</row>
    <row r="287" ht="14.2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</row>
    <row r="288" ht="14.2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</row>
    <row r="289" ht="14.2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</row>
    <row r="290" ht="14.2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</row>
    <row r="291" ht="14.2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</row>
    <row r="292" ht="14.2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</row>
    <row r="293" ht="14.2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</row>
    <row r="294" ht="14.2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</row>
    <row r="295" ht="14.2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</row>
    <row r="296" ht="14.2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</row>
    <row r="297" ht="14.2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</row>
    <row r="298" ht="14.2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</row>
    <row r="299" ht="14.2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</row>
    <row r="300" ht="14.2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</row>
    <row r="301" ht="14.2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</row>
    <row r="302" ht="14.2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</row>
    <row r="303" ht="14.2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</row>
    <row r="304" ht="14.2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</row>
    <row r="305" ht="14.2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</row>
    <row r="306" ht="14.2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</row>
    <row r="307" ht="14.2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</row>
    <row r="308" ht="14.2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</row>
    <row r="309" ht="14.2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</row>
    <row r="310" ht="14.2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</row>
    <row r="311" ht="14.2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</row>
    <row r="312" ht="14.2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</row>
    <row r="313" ht="14.2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</row>
    <row r="314" ht="14.2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</row>
    <row r="315" ht="14.2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</row>
    <row r="316" ht="14.2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</row>
    <row r="317" ht="14.2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</row>
    <row r="318" ht="14.2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</row>
    <row r="319" ht="14.2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</row>
    <row r="320" ht="14.2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</row>
    <row r="321" ht="14.2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</row>
    <row r="322" ht="14.2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</row>
    <row r="323" ht="14.2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</row>
    <row r="324" ht="14.2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</row>
    <row r="325" ht="14.2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</row>
    <row r="326" ht="14.2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</row>
    <row r="327" ht="14.2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</row>
    <row r="328" ht="14.2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</row>
    <row r="329" ht="14.2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</row>
    <row r="330" ht="14.2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</row>
    <row r="331" ht="14.2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</row>
    <row r="332" ht="14.2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</row>
    <row r="333" ht="14.2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</row>
    <row r="334" ht="14.2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</row>
    <row r="335" ht="14.2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</row>
    <row r="336" ht="14.2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</row>
    <row r="337" ht="14.2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</row>
    <row r="338" ht="14.2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</row>
    <row r="339" ht="14.2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</row>
    <row r="340" ht="14.2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</row>
    <row r="341" ht="14.2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</row>
    <row r="342" ht="14.2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</row>
    <row r="343" ht="14.2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</row>
    <row r="344" ht="14.2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</row>
    <row r="345" ht="14.2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</row>
    <row r="346" ht="14.2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</row>
    <row r="347" ht="14.2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</row>
    <row r="348" ht="14.2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</row>
    <row r="349" ht="14.2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</row>
    <row r="350" ht="14.2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</row>
    <row r="351" ht="14.2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</row>
    <row r="352" ht="14.2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</row>
    <row r="353" ht="14.2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</row>
    <row r="354" ht="14.2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</row>
    <row r="355" ht="14.2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</row>
    <row r="356" ht="14.2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</row>
    <row r="357" ht="14.2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</row>
    <row r="358" ht="14.2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</row>
    <row r="359" ht="14.2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</row>
    <row r="360" ht="14.2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</row>
    <row r="361" ht="14.2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</row>
    <row r="362" ht="14.2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</row>
    <row r="363" ht="14.2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</row>
    <row r="364" ht="14.2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</row>
    <row r="365" ht="14.2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</row>
    <row r="366" ht="14.2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</row>
    <row r="367" ht="14.2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</row>
    <row r="368" ht="14.2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</row>
    <row r="369" ht="14.2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</row>
    <row r="370" ht="14.2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</row>
    <row r="371" ht="14.2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</row>
    <row r="372" ht="14.2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</row>
    <row r="373" ht="14.2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</row>
    <row r="374" ht="14.2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</row>
    <row r="375" ht="14.2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</row>
    <row r="376" ht="14.2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</row>
    <row r="377" ht="14.2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</row>
    <row r="378" ht="14.2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</row>
    <row r="379" ht="14.2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</row>
    <row r="380" ht="14.2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</row>
    <row r="381" ht="14.2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</row>
    <row r="382" ht="14.2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</row>
    <row r="383" ht="14.2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</row>
    <row r="384" ht="14.2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</row>
    <row r="385" ht="14.2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</row>
    <row r="386" ht="14.2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</row>
    <row r="387" ht="14.2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</row>
    <row r="388" ht="14.2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</row>
    <row r="389" ht="14.2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</row>
    <row r="390" ht="14.2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</row>
    <row r="391" ht="14.2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</row>
    <row r="392" ht="14.2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</row>
    <row r="393" ht="14.2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</row>
    <row r="394" ht="14.2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</row>
    <row r="395" ht="14.2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</row>
    <row r="396" ht="14.2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</row>
    <row r="397" ht="14.2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</row>
    <row r="398" ht="14.2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</row>
    <row r="399" ht="14.2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</row>
    <row r="400" ht="14.2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</row>
    <row r="401" ht="14.2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</row>
    <row r="402" ht="14.2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</row>
    <row r="403" ht="14.2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</row>
    <row r="404" ht="14.2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</row>
    <row r="405" ht="14.2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</row>
    <row r="406" ht="14.2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</row>
    <row r="407" ht="14.2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</row>
    <row r="408" ht="14.2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</row>
    <row r="409" ht="14.2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</row>
    <row r="410" ht="14.2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</row>
    <row r="411" ht="14.2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</row>
    <row r="412" ht="14.2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</row>
    <row r="413" ht="14.2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</row>
    <row r="414" ht="14.2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</row>
    <row r="415" ht="14.2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</row>
    <row r="416" ht="14.2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</row>
    <row r="417" ht="14.2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</row>
    <row r="418" ht="14.2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</row>
    <row r="419" ht="14.2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</row>
    <row r="420" ht="14.2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</row>
    <row r="421" ht="14.2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</row>
    <row r="422" ht="14.2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</row>
    <row r="423" ht="14.2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</row>
    <row r="424" ht="14.2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</row>
    <row r="425" ht="14.2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</row>
    <row r="426" ht="14.2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</row>
    <row r="427" ht="14.2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</row>
    <row r="428" ht="14.2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</row>
    <row r="429" ht="14.2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</row>
    <row r="430" ht="14.2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</row>
    <row r="431" ht="14.2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</row>
    <row r="432" ht="14.2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</row>
    <row r="433" ht="14.2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</row>
    <row r="434" ht="14.2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</row>
    <row r="435" ht="14.2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</row>
    <row r="436" ht="14.2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</row>
    <row r="437" ht="14.2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</row>
    <row r="438" ht="14.2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</row>
    <row r="439" ht="14.2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</row>
    <row r="440" ht="14.2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</row>
    <row r="441" ht="14.2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</row>
    <row r="442" ht="14.2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</row>
    <row r="443" ht="14.2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</row>
    <row r="444" ht="14.2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</row>
    <row r="445" ht="14.2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</row>
    <row r="446" ht="14.2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</row>
    <row r="447" ht="14.2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</row>
    <row r="448" ht="14.2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</row>
    <row r="449" ht="14.2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</row>
    <row r="450" ht="14.2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</row>
    <row r="451" ht="14.2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</row>
    <row r="452" ht="14.2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</row>
    <row r="453" ht="14.2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</row>
    <row r="454" ht="14.2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</row>
    <row r="455" ht="14.2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</row>
    <row r="456" ht="14.2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</row>
    <row r="457" ht="14.2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</row>
    <row r="458" ht="14.2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</row>
    <row r="459" ht="14.2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</row>
    <row r="460" ht="14.2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</row>
    <row r="461" ht="14.2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</row>
    <row r="462" ht="14.2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</row>
    <row r="463" ht="14.2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</row>
    <row r="464" ht="14.2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</row>
    <row r="465" ht="14.2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</row>
    <row r="466" ht="14.2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</row>
    <row r="467" ht="14.2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</row>
    <row r="468" ht="14.2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</row>
    <row r="469" ht="14.2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</row>
    <row r="470" ht="14.2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</row>
    <row r="471" ht="14.2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</row>
    <row r="472" ht="14.2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</row>
    <row r="473" ht="14.2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</row>
    <row r="474" ht="14.2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</row>
    <row r="475" ht="14.2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</row>
    <row r="476" ht="14.2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</row>
    <row r="477" ht="14.2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</row>
    <row r="478" ht="14.2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</row>
    <row r="479" ht="14.2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</row>
    <row r="480" ht="14.2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</row>
    <row r="481" ht="14.2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</row>
    <row r="482" ht="14.2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</row>
    <row r="483" ht="14.2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</row>
    <row r="484" ht="14.2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</row>
    <row r="485" ht="14.2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</row>
    <row r="486" ht="14.2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</row>
    <row r="487" ht="14.2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</row>
    <row r="488" ht="14.2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</row>
    <row r="489" ht="14.2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</row>
    <row r="490" ht="14.2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</row>
    <row r="491" ht="14.2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</row>
    <row r="492" ht="14.2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</row>
    <row r="493" ht="14.2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</row>
    <row r="494" ht="14.2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</row>
    <row r="495" ht="14.2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</row>
    <row r="496" ht="14.2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</row>
    <row r="497" ht="14.2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</row>
    <row r="498" ht="14.2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</row>
    <row r="499" ht="14.2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</row>
    <row r="500" ht="14.2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</row>
    <row r="501" ht="14.2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</row>
    <row r="502" ht="14.2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</row>
    <row r="503" ht="14.2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</row>
    <row r="504" ht="14.2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</row>
    <row r="505" ht="14.2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</row>
    <row r="506" ht="14.2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</row>
    <row r="507" ht="14.2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</row>
    <row r="508" ht="14.2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</row>
    <row r="509" ht="14.2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</row>
    <row r="510" ht="14.2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</row>
    <row r="511" ht="14.2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</row>
    <row r="512" ht="14.2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</row>
    <row r="513" ht="14.2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</row>
    <row r="514" ht="14.2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</row>
    <row r="515" ht="14.2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</row>
    <row r="516" ht="14.2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</row>
    <row r="517" ht="14.2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</row>
    <row r="518" ht="14.2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</row>
    <row r="519" ht="14.2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</row>
    <row r="520" ht="14.2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</row>
    <row r="521" ht="14.2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</row>
    <row r="522" ht="14.2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</row>
    <row r="523" ht="14.2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</row>
    <row r="524" ht="14.2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</row>
    <row r="525" ht="14.2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</row>
    <row r="526" ht="14.2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</row>
    <row r="527" ht="14.2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</row>
    <row r="528" ht="14.2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</row>
    <row r="529" ht="14.2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</row>
    <row r="530" ht="14.2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</row>
    <row r="531" ht="14.2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</row>
    <row r="532" ht="14.2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</row>
    <row r="533" ht="14.2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</row>
    <row r="534" ht="14.2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</row>
    <row r="535" ht="14.2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</row>
    <row r="536" ht="14.2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</row>
    <row r="537" ht="14.2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</row>
    <row r="538" ht="14.2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</row>
    <row r="539" ht="14.2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</row>
    <row r="540" ht="14.2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</row>
    <row r="541" ht="14.2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</row>
    <row r="542" ht="14.2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</row>
    <row r="543" ht="14.2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</row>
    <row r="544" ht="14.2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</row>
    <row r="545" ht="14.2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</row>
    <row r="546" ht="14.2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</row>
    <row r="547" ht="14.2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</row>
    <row r="548" ht="14.2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</row>
    <row r="549" ht="14.2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</row>
    <row r="550" ht="14.2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</row>
    <row r="551" ht="14.2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</row>
    <row r="552" ht="14.2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</row>
    <row r="553" ht="14.2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</row>
    <row r="554" ht="14.2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</row>
    <row r="555" ht="14.2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</row>
    <row r="556" ht="14.2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</row>
    <row r="557" ht="14.2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</row>
    <row r="558" ht="14.2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</row>
    <row r="559" ht="14.2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</row>
    <row r="560" ht="14.2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</row>
    <row r="561" ht="14.2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</row>
    <row r="562" ht="14.2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</row>
    <row r="563" ht="14.2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</row>
    <row r="564" ht="14.2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</row>
    <row r="565" ht="14.2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</row>
    <row r="566" ht="14.2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</row>
    <row r="567" ht="14.2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</row>
    <row r="568" ht="14.2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</row>
    <row r="569" ht="14.2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</row>
    <row r="570" ht="14.2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</row>
    <row r="571" ht="14.2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</row>
    <row r="572" ht="14.2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</row>
    <row r="573" ht="14.2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</row>
    <row r="574" ht="14.2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</row>
    <row r="575" ht="14.2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</row>
    <row r="576" ht="14.2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</row>
    <row r="577" ht="14.2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</row>
    <row r="578" ht="14.2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</row>
    <row r="579" ht="14.2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</row>
    <row r="580" ht="14.2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</row>
    <row r="581" ht="14.2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</row>
    <row r="582" ht="14.2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</row>
    <row r="583" ht="14.2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</row>
    <row r="584" ht="14.2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</row>
    <row r="585" ht="14.2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</row>
    <row r="586" ht="14.2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</row>
    <row r="587" ht="14.2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</row>
    <row r="588" ht="14.2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</row>
    <row r="589" ht="14.2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</row>
    <row r="590" ht="14.2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</row>
    <row r="591" ht="14.2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</row>
    <row r="592" ht="14.2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</row>
    <row r="593" ht="14.2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</row>
    <row r="594" ht="14.2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</row>
    <row r="595" ht="14.2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</row>
    <row r="596" ht="14.2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</row>
    <row r="597" ht="14.2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</row>
    <row r="598" ht="14.2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</row>
    <row r="599" ht="14.2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</row>
    <row r="600" ht="14.2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</row>
    <row r="601" ht="14.2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</row>
    <row r="602" ht="14.2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</row>
    <row r="603" ht="14.2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</row>
    <row r="604" ht="14.2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</row>
    <row r="605" ht="14.2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</row>
    <row r="606" ht="14.2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</row>
    <row r="607" ht="14.2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</row>
    <row r="608" ht="14.2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</row>
    <row r="609" ht="14.2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</row>
    <row r="610" ht="14.2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</row>
    <row r="611" ht="14.2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</row>
    <row r="612" ht="14.2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</row>
    <row r="613" ht="14.2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</row>
    <row r="614" ht="14.2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</row>
    <row r="615" ht="14.2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</row>
    <row r="616" ht="14.2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</row>
    <row r="617" ht="14.2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</row>
    <row r="618" ht="14.2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</row>
    <row r="619" ht="14.2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</row>
    <row r="620" ht="14.2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</row>
    <row r="621" ht="14.2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</row>
    <row r="622" ht="14.2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</row>
    <row r="623" ht="14.2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</row>
    <row r="624" ht="14.2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</row>
    <row r="625" ht="14.2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</row>
    <row r="626" ht="14.2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</row>
    <row r="627" ht="14.2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</row>
    <row r="628" ht="14.2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</row>
    <row r="629" ht="14.2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</row>
    <row r="630" ht="14.2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</row>
    <row r="631" ht="14.2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</row>
    <row r="632" ht="14.2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</row>
    <row r="633" ht="14.2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</row>
    <row r="634" ht="14.2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</row>
    <row r="635" ht="14.2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</row>
    <row r="636" ht="14.2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</row>
    <row r="637" ht="14.2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</row>
    <row r="638" ht="14.2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</row>
    <row r="639" ht="14.2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</row>
    <row r="640" ht="14.2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</row>
    <row r="641" ht="14.2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</row>
    <row r="642" ht="14.2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</row>
    <row r="643" ht="14.2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</row>
    <row r="644" ht="14.2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</row>
    <row r="645" ht="14.2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</row>
    <row r="646" ht="14.2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</row>
    <row r="647" ht="14.2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</row>
    <row r="648" ht="14.2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</row>
    <row r="649" ht="14.2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</row>
    <row r="650" ht="14.2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</row>
    <row r="651" ht="14.2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</row>
    <row r="652" ht="14.2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</row>
    <row r="653" ht="14.2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</row>
    <row r="654" ht="14.2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</row>
    <row r="655" ht="14.2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</row>
    <row r="656" ht="14.2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</row>
    <row r="657" ht="14.2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</row>
    <row r="658" ht="14.2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</row>
    <row r="659" ht="14.2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</row>
    <row r="660" ht="14.2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</row>
    <row r="661" ht="14.2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</row>
    <row r="662" ht="14.2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</row>
    <row r="663" ht="14.2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</row>
    <row r="664" ht="14.2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</row>
    <row r="665" ht="14.2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</row>
    <row r="666" ht="14.2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</row>
    <row r="667" ht="14.2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</row>
    <row r="668" ht="14.2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</row>
    <row r="669" ht="14.2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</row>
    <row r="670" ht="14.2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</row>
    <row r="671" ht="14.2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</row>
    <row r="672" ht="14.2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</row>
    <row r="673" ht="14.2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</row>
    <row r="674" ht="14.2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</row>
    <row r="675" ht="14.2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</row>
    <row r="676" ht="14.2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</row>
    <row r="677" ht="14.2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</row>
    <row r="678" ht="14.2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</row>
    <row r="679" ht="14.2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</row>
    <row r="680" ht="14.2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</row>
    <row r="681" ht="14.2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</row>
    <row r="682" ht="14.2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</row>
    <row r="683" ht="14.2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</row>
    <row r="684" ht="14.2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</row>
    <row r="685" ht="14.2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</row>
    <row r="686" ht="14.2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</row>
    <row r="687" ht="14.2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</row>
    <row r="688" ht="14.2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</row>
    <row r="689" ht="14.2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</row>
    <row r="690" ht="14.2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</row>
    <row r="691" ht="14.2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</row>
    <row r="692" ht="14.2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</row>
    <row r="693" ht="14.2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</row>
    <row r="694" ht="14.2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</row>
    <row r="695" ht="14.2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</row>
    <row r="696" ht="14.2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</row>
    <row r="697" ht="14.2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</row>
    <row r="698" ht="14.2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</row>
    <row r="699" ht="14.2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</row>
    <row r="700" ht="14.2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</row>
    <row r="701" ht="14.2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</row>
    <row r="702" ht="14.2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</row>
    <row r="703" ht="14.2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</row>
    <row r="704" ht="14.2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</row>
    <row r="705" ht="14.2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</row>
    <row r="706" ht="14.2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</row>
    <row r="707" ht="14.2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</row>
    <row r="708" ht="14.2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</row>
    <row r="709" ht="14.2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</row>
    <row r="710" ht="14.2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</row>
    <row r="711" ht="14.2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</row>
    <row r="712" ht="14.2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</row>
    <row r="713" ht="14.2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</row>
    <row r="714" ht="14.2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</row>
    <row r="715" ht="14.2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</row>
    <row r="716" ht="14.2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</row>
    <row r="717" ht="14.2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</row>
    <row r="718" ht="14.2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</row>
    <row r="719" ht="14.2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</row>
    <row r="720" ht="14.2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</row>
    <row r="721" ht="14.2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</row>
    <row r="722" ht="14.2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</row>
    <row r="723" ht="14.2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</row>
    <row r="724" ht="14.2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</row>
    <row r="725" ht="14.2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</row>
    <row r="726" ht="14.2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</row>
    <row r="727" ht="14.2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</row>
    <row r="728" ht="14.2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</row>
    <row r="729" ht="14.2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</row>
    <row r="730" ht="14.2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</row>
    <row r="731" ht="14.2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</row>
    <row r="732" ht="14.2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</row>
    <row r="733" ht="14.2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</row>
    <row r="734" ht="14.2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</row>
    <row r="735" ht="14.2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</row>
    <row r="736" ht="14.2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</row>
    <row r="737" ht="14.2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</row>
    <row r="738" ht="14.2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</row>
    <row r="739" ht="14.2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</row>
    <row r="740" ht="14.2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</row>
    <row r="741" ht="14.2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</row>
    <row r="742" ht="14.2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</row>
    <row r="743" ht="14.2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</row>
    <row r="744" ht="14.2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</row>
    <row r="745" ht="14.2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</row>
    <row r="746" ht="14.2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</row>
    <row r="747" ht="14.2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</row>
    <row r="748" ht="14.2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</row>
    <row r="749" ht="14.2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</row>
    <row r="750" ht="14.2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</row>
    <row r="751" ht="14.2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</row>
    <row r="752" ht="14.2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</row>
    <row r="753" ht="14.2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</row>
    <row r="754" ht="14.2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</row>
    <row r="755" ht="14.2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</row>
    <row r="756" ht="14.2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</row>
    <row r="757" ht="14.2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</row>
    <row r="758" ht="14.2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</row>
    <row r="759" ht="14.2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</row>
    <row r="760" ht="14.2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</row>
    <row r="761" ht="14.2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</row>
    <row r="762" ht="14.2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</row>
    <row r="763" ht="14.2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</row>
    <row r="764" ht="14.2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</row>
    <row r="765" ht="14.2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</row>
    <row r="766" ht="14.2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</row>
    <row r="767" ht="14.2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</row>
    <row r="768" ht="14.2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</row>
    <row r="769" ht="14.2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</row>
    <row r="770" ht="14.2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</row>
    <row r="771" ht="14.2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</row>
    <row r="772" ht="14.2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</row>
    <row r="773" ht="14.2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</row>
    <row r="774" ht="14.2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</row>
    <row r="775" ht="14.2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</row>
    <row r="776" ht="14.2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</row>
    <row r="777" ht="14.2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</row>
    <row r="778" ht="14.2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</row>
    <row r="779" ht="14.2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</row>
    <row r="780" ht="14.2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</row>
    <row r="781" ht="14.2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</row>
    <row r="782" ht="14.2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</row>
    <row r="783" ht="14.2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</row>
    <row r="784" ht="14.2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</row>
    <row r="785" ht="14.2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</row>
    <row r="786" ht="14.2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</row>
    <row r="787" ht="14.2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</row>
    <row r="788" ht="14.2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</row>
    <row r="789" ht="14.2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</row>
    <row r="790" ht="14.2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</row>
    <row r="791" ht="14.2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</row>
    <row r="792" ht="14.2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</row>
    <row r="793" ht="14.2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</row>
    <row r="794" ht="14.2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</row>
    <row r="795" ht="14.2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</row>
    <row r="796" ht="14.2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</row>
    <row r="797" ht="14.2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</row>
    <row r="798" ht="14.2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</row>
    <row r="799" ht="14.2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</row>
    <row r="800" ht="14.2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</row>
    <row r="801" ht="14.2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</row>
    <row r="802" ht="14.2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</row>
    <row r="803" ht="14.2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</row>
    <row r="804" ht="14.2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</row>
    <row r="805" ht="14.2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</row>
    <row r="806" ht="14.2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</row>
    <row r="807" ht="14.2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</row>
    <row r="808" ht="14.2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</row>
    <row r="809" ht="14.2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</row>
    <row r="810" ht="14.2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</row>
    <row r="811" ht="14.2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</row>
    <row r="812" ht="14.2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</row>
    <row r="813" ht="14.2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</row>
    <row r="814" ht="14.2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</row>
    <row r="815" ht="14.2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</row>
    <row r="816" ht="14.2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</row>
    <row r="817" ht="14.2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</row>
    <row r="818" ht="14.2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</row>
    <row r="819" ht="14.2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</row>
    <row r="820" ht="14.2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</row>
    <row r="821" ht="14.2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</row>
    <row r="822" ht="14.2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</row>
    <row r="823" ht="14.2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</row>
    <row r="824" ht="14.2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</row>
    <row r="825" ht="14.2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</row>
    <row r="826" ht="14.2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</row>
    <row r="827" ht="14.2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</row>
    <row r="828" ht="14.2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</row>
    <row r="829" ht="14.2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</row>
    <row r="830" ht="14.2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</row>
    <row r="831" ht="14.2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</row>
    <row r="832" ht="14.2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</row>
    <row r="833" ht="14.2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</row>
    <row r="834" ht="14.2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</row>
    <row r="835" ht="14.2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</row>
    <row r="836" ht="14.2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</row>
    <row r="837" ht="14.2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</row>
    <row r="838" ht="14.2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</row>
    <row r="839" ht="14.2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</row>
    <row r="840" ht="14.2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</row>
    <row r="841" ht="14.2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</row>
    <row r="842" ht="14.2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</row>
    <row r="843" ht="14.2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</row>
    <row r="844" ht="14.2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</row>
    <row r="845" ht="14.2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</row>
    <row r="846" ht="14.2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</row>
    <row r="847" ht="14.2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</row>
    <row r="848" ht="14.2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</row>
    <row r="849" ht="14.2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</row>
    <row r="850" ht="14.2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</row>
    <row r="851" ht="14.2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</row>
    <row r="852" ht="14.2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</row>
    <row r="853" ht="14.2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</row>
    <row r="854" ht="14.2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</row>
    <row r="855" ht="14.2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</row>
    <row r="856" ht="14.2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</row>
    <row r="857" ht="14.2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</row>
    <row r="858" ht="14.2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</row>
    <row r="859" ht="14.2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</row>
    <row r="860" ht="14.2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</row>
    <row r="861" ht="14.2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</row>
    <row r="862" ht="14.2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</row>
    <row r="863" ht="14.2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</row>
    <row r="864" ht="14.2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</row>
    <row r="865" ht="14.2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</row>
    <row r="866" ht="14.2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</row>
    <row r="867" ht="14.2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</row>
    <row r="868" ht="14.2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</row>
    <row r="869" ht="14.2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</row>
    <row r="870" ht="14.2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</row>
    <row r="871" ht="14.2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</row>
    <row r="872" ht="14.2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</row>
    <row r="873" ht="14.2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</row>
    <row r="874" ht="14.2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</row>
    <row r="875" ht="14.2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</row>
    <row r="876" ht="14.2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</row>
    <row r="877" ht="14.2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</row>
    <row r="878" ht="14.2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</row>
    <row r="879" ht="14.2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</row>
    <row r="880" ht="14.2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</row>
    <row r="881" ht="14.2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</row>
    <row r="882" ht="14.2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</row>
    <row r="883" ht="14.2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</row>
    <row r="884" ht="14.2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</row>
    <row r="885" ht="14.2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</row>
    <row r="886" ht="14.2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</row>
    <row r="887" ht="14.2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</row>
    <row r="888" ht="14.2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</row>
    <row r="889" ht="14.2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</row>
    <row r="890" ht="14.2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</row>
    <row r="891" ht="14.2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</row>
    <row r="892" ht="14.2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</row>
    <row r="893" ht="14.2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</row>
    <row r="894" ht="14.2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</row>
    <row r="895" ht="14.2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</row>
    <row r="896" ht="14.2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</row>
    <row r="897" ht="14.2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</row>
    <row r="898" ht="14.2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</row>
    <row r="899" ht="14.2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</row>
    <row r="900" ht="14.2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</row>
    <row r="901" ht="14.2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</row>
    <row r="902" ht="14.2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</row>
    <row r="903" ht="14.2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</row>
    <row r="904" ht="14.2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</row>
    <row r="905" ht="14.2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</row>
    <row r="906" ht="14.2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</row>
    <row r="907" ht="14.2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</row>
    <row r="908" ht="14.2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</row>
    <row r="909" ht="14.2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</row>
    <row r="910" ht="14.2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</row>
    <row r="911" ht="14.2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</row>
    <row r="912" ht="14.2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</row>
    <row r="913" ht="14.2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</row>
    <row r="914" ht="14.2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</row>
    <row r="915" ht="14.2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</row>
    <row r="916" ht="14.2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</row>
    <row r="917" ht="14.2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</row>
    <row r="918" ht="14.2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</row>
    <row r="919" ht="14.2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</row>
    <row r="920" ht="14.2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</row>
    <row r="921" ht="14.2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</row>
    <row r="922" ht="14.2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</row>
    <row r="923" ht="14.2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</row>
    <row r="924" ht="14.2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</row>
    <row r="925" ht="14.2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</row>
    <row r="926" ht="14.2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</row>
    <row r="927" ht="14.2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</row>
    <row r="928" ht="14.2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</row>
    <row r="929" ht="14.2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</row>
    <row r="930" ht="14.2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</row>
    <row r="931" ht="14.2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</row>
    <row r="932" ht="14.2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</row>
    <row r="933" ht="14.2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</row>
    <row r="934" ht="14.2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</row>
    <row r="935" ht="14.2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</row>
    <row r="936" ht="14.2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</row>
    <row r="937" ht="14.2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</row>
    <row r="938" ht="14.2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</row>
    <row r="939" ht="14.2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</row>
    <row r="940" ht="14.2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</row>
    <row r="941" ht="14.2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</row>
    <row r="942" ht="14.2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</row>
    <row r="943" ht="14.2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</row>
    <row r="944" ht="14.2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</row>
    <row r="945" ht="14.2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</row>
    <row r="946" ht="14.2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</row>
    <row r="947" ht="14.2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</row>
    <row r="948" ht="14.2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</row>
    <row r="949" ht="14.2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</row>
    <row r="950" ht="14.2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</row>
    <row r="951" ht="14.2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</row>
    <row r="952" ht="14.2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</row>
    <row r="953" ht="14.2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</row>
    <row r="954" ht="14.2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</row>
    <row r="955" ht="14.2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</row>
    <row r="956" ht="14.2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</row>
    <row r="957" ht="14.2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</row>
    <row r="958" ht="14.2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</row>
    <row r="959" ht="14.2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</row>
    <row r="960" ht="14.2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</row>
    <row r="961" ht="14.2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</row>
    <row r="962" ht="14.2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</row>
    <row r="963" ht="14.2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</row>
    <row r="964" ht="14.2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</row>
    <row r="965" ht="14.2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</row>
    <row r="966" ht="14.2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</row>
    <row r="967" ht="14.2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</row>
    <row r="968" ht="14.2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</row>
    <row r="969" ht="14.2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</row>
    <row r="970" ht="14.2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</row>
    <row r="971" ht="14.2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</row>
    <row r="972" ht="14.2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</row>
    <row r="973" ht="14.2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</row>
    <row r="974" ht="14.2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</row>
    <row r="975" ht="14.2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</row>
    <row r="976" ht="14.2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</row>
    <row r="977" ht="14.2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</row>
    <row r="978" ht="14.2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</row>
    <row r="979" ht="14.2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</row>
    <row r="980" ht="14.2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</row>
    <row r="981" ht="14.2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</row>
    <row r="982" ht="14.2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</row>
    <row r="983" ht="14.2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</row>
    <row r="984" ht="14.2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</row>
    <row r="985" ht="14.2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</row>
    <row r="986" ht="14.2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</row>
    <row r="987" ht="14.2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</row>
    <row r="988" ht="14.2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</row>
    <row r="989" ht="14.2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</row>
    <row r="990" ht="14.2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</row>
    <row r="991" ht="14.2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</row>
    <row r="992" ht="14.2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</row>
    <row r="993" ht="14.2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</row>
    <row r="994" ht="14.2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</row>
    <row r="995" ht="14.2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</row>
    <row r="996" ht="14.2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</row>
    <row r="997" ht="14.2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</row>
    <row r="998" ht="14.2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</row>
    <row r="999" ht="14.2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</row>
    <row r="1000" ht="14.2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</row>
    <row r="1001" ht="14.25" customHeight="1">
      <c r="A1001" s="77"/>
      <c r="B1001" s="77"/>
      <c r="C1001" s="77"/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  <c r="W1001" s="77"/>
      <c r="X1001" s="77"/>
      <c r="Y1001" s="77"/>
      <c r="Z1001" s="77"/>
      <c r="AA1001" s="77"/>
      <c r="AB1001" s="77"/>
    </row>
    <row r="1002" ht="14.25" customHeight="1">
      <c r="A1002" s="77"/>
      <c r="B1002" s="77"/>
      <c r="C1002" s="77"/>
      <c r="D1002" s="77"/>
      <c r="E1002" s="77"/>
      <c r="F1002" s="77"/>
      <c r="G1002" s="77"/>
      <c r="H1002" s="77"/>
      <c r="I1002" s="77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  <c r="W1002" s="77"/>
      <c r="X1002" s="77"/>
      <c r="Y1002" s="77"/>
      <c r="Z1002" s="77"/>
      <c r="AA1002" s="77"/>
      <c r="AB1002" s="77"/>
    </row>
    <row r="1003" ht="14.25" customHeight="1">
      <c r="A1003" s="77"/>
      <c r="B1003" s="77"/>
      <c r="C1003" s="77"/>
      <c r="D1003" s="77"/>
      <c r="E1003" s="77"/>
      <c r="F1003" s="77"/>
      <c r="G1003" s="77"/>
      <c r="H1003" s="77"/>
      <c r="I1003" s="77"/>
      <c r="J1003" s="77"/>
      <c r="K1003" s="77"/>
      <c r="L1003" s="77"/>
      <c r="M1003" s="77"/>
      <c r="N1003" s="77"/>
      <c r="O1003" s="77"/>
      <c r="P1003" s="77"/>
      <c r="Q1003" s="77"/>
      <c r="R1003" s="77"/>
      <c r="S1003" s="77"/>
      <c r="T1003" s="77"/>
      <c r="U1003" s="77"/>
      <c r="V1003" s="77"/>
      <c r="W1003" s="77"/>
      <c r="X1003" s="77"/>
      <c r="Y1003" s="77"/>
      <c r="Z1003" s="77"/>
      <c r="AA1003" s="77"/>
      <c r="AB1003" s="77"/>
    </row>
  </sheetData>
  <mergeCells count="12">
    <mergeCell ref="A119:M121"/>
    <mergeCell ref="A123:M124"/>
    <mergeCell ref="D125:J125"/>
    <mergeCell ref="A141:M142"/>
    <mergeCell ref="D144:M144"/>
    <mergeCell ref="A34:M35"/>
    <mergeCell ref="D36:K36"/>
    <mergeCell ref="A66:M68"/>
    <mergeCell ref="A70:M71"/>
    <mergeCell ref="D72:J72"/>
    <mergeCell ref="A86:M87"/>
    <mergeCell ref="D89:M89"/>
  </mergeCells>
  <printOptions/>
  <pageMargins bottom="1.0" footer="0.0" header="0.0" left="0.75" right="0.75" top="1.0"/>
  <pageSetup orientation="landscape"/>
  <drawing r:id="rId1"/>
  <tableParts count="5">
    <tablePart r:id="rId7"/>
    <tablePart r:id="rId8"/>
    <tablePart r:id="rId9"/>
    <tablePart r:id="rId10"/>
    <tablePart r:id="rId1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57"/>
    <col customWidth="1" min="3" max="3" width="24.57"/>
    <col customWidth="1" min="4" max="4" width="28.71"/>
    <col customWidth="1" min="5" max="5" width="17.29"/>
    <col customWidth="1" min="6" max="6" width="18.43"/>
    <col customWidth="1" min="7" max="7" width="15.14"/>
    <col customWidth="1" min="8" max="8" width="16.57"/>
    <col customWidth="1" min="9" max="9" width="16.0"/>
    <col customWidth="1" min="10" max="10" width="15.14"/>
    <col customWidth="1" min="11" max="11" width="19.0"/>
    <col customWidth="1" min="12" max="12" width="18.43"/>
    <col customWidth="1" min="13" max="13" width="17.29"/>
  </cols>
  <sheetData>
    <row r="1">
      <c r="A1" s="83" t="s">
        <v>663</v>
      </c>
    </row>
    <row r="3">
      <c r="A3" s="111" t="s">
        <v>653</v>
      </c>
      <c r="B3" s="111" t="s">
        <v>654</v>
      </c>
      <c r="C3" s="111" t="s">
        <v>655</v>
      </c>
      <c r="D3" s="111" t="s">
        <v>656</v>
      </c>
      <c r="K3" s="113"/>
    </row>
    <row r="4">
      <c r="A4" s="114" t="s">
        <v>620</v>
      </c>
      <c r="B4" s="83"/>
      <c r="C4" s="82">
        <f t="array" ref="C4:C11">Calculations!C73:C80</f>
        <v>0.1662255811</v>
      </c>
      <c r="D4" s="77">
        <f t="array" ref="D4:K11">Calculations!B11:I18</f>
        <v>0.1469901427</v>
      </c>
      <c r="E4" s="77">
        <v>0.009352809419422348</v>
      </c>
      <c r="F4" s="77">
        <v>0.007555616680853935</v>
      </c>
      <c r="G4" s="77">
        <v>0.014395538181438284</v>
      </c>
      <c r="H4" s="77">
        <v>-0.008697292411320133</v>
      </c>
      <c r="I4" s="77">
        <v>0.005281007270470442</v>
      </c>
      <c r="J4" s="77">
        <v>0.004568764194837369</v>
      </c>
      <c r="K4" s="77">
        <v>0.004316138331848853</v>
      </c>
      <c r="L4" s="77"/>
    </row>
    <row r="5">
      <c r="A5" s="114" t="s">
        <v>621</v>
      </c>
      <c r="B5" s="83"/>
      <c r="C5" s="82">
        <v>0.29158472962261217</v>
      </c>
      <c r="D5" s="83">
        <v>0.009352809419422348</v>
      </c>
      <c r="E5" s="83">
        <v>0.08614331683860771</v>
      </c>
      <c r="F5" s="83">
        <v>0.0021141642662896704</v>
      </c>
      <c r="G5" s="83">
        <v>0.03459332661732226</v>
      </c>
      <c r="H5" s="83">
        <v>0.003751438038275717</v>
      </c>
      <c r="I5" s="83">
        <v>0.019371216916293902</v>
      </c>
      <c r="J5" s="83">
        <v>0.016134603152465152</v>
      </c>
      <c r="K5" s="83">
        <v>0.030321906920180716</v>
      </c>
      <c r="L5" s="82"/>
    </row>
    <row r="6">
      <c r="A6" s="114" t="s">
        <v>622</v>
      </c>
      <c r="B6" s="83"/>
      <c r="C6" s="82">
        <v>0.01626204213135307</v>
      </c>
      <c r="D6" s="83">
        <v>0.007555616680853935</v>
      </c>
      <c r="E6" s="83">
        <v>0.0021141642662896704</v>
      </c>
      <c r="F6" s="83">
        <v>0.0873451516541399</v>
      </c>
      <c r="G6" s="83">
        <v>0.003777972585069977</v>
      </c>
      <c r="H6" s="83">
        <v>1.9386634291954652E-4</v>
      </c>
      <c r="I6" s="83">
        <v>0.003608257323724046</v>
      </c>
      <c r="J6" s="83">
        <v>5.934027757577735E-4</v>
      </c>
      <c r="K6" s="83">
        <v>0.014793786280751205</v>
      </c>
      <c r="L6" s="82"/>
    </row>
    <row r="7">
      <c r="A7" s="114" t="s">
        <v>623</v>
      </c>
      <c r="B7" s="83"/>
      <c r="C7" s="82">
        <v>0.1160014971297485</v>
      </c>
      <c r="D7" s="83">
        <v>0.014395538181438284</v>
      </c>
      <c r="E7" s="83">
        <v>0.03459332661732226</v>
      </c>
      <c r="F7" s="83">
        <v>0.003777972585069977</v>
      </c>
      <c r="G7" s="83">
        <v>0.15938491378426434</v>
      </c>
      <c r="H7" s="83">
        <v>0.00653720000611989</v>
      </c>
      <c r="I7" s="83">
        <v>0.024975547779577858</v>
      </c>
      <c r="J7" s="83">
        <v>0.005891016239582934</v>
      </c>
      <c r="K7" s="83">
        <v>0.0330764312110973</v>
      </c>
      <c r="L7" s="82"/>
    </row>
    <row r="8">
      <c r="A8" s="114" t="s">
        <v>624</v>
      </c>
      <c r="B8" s="83"/>
      <c r="C8" s="82">
        <v>0.2113978697887018</v>
      </c>
      <c r="D8" s="83">
        <v>-0.008697292411320133</v>
      </c>
      <c r="E8" s="83">
        <v>0.003751438038275717</v>
      </c>
      <c r="F8" s="83">
        <v>1.9386634291954652E-4</v>
      </c>
      <c r="G8" s="83">
        <v>0.00653720000611989</v>
      </c>
      <c r="H8" s="83">
        <v>0.06339571046227865</v>
      </c>
      <c r="I8" s="83">
        <v>0.009955661816694855</v>
      </c>
      <c r="J8" s="83">
        <v>0.0013316851184997402</v>
      </c>
      <c r="K8" s="83">
        <v>0.007330464979600183</v>
      </c>
      <c r="L8" s="82"/>
    </row>
    <row r="9">
      <c r="A9" s="114" t="s">
        <v>625</v>
      </c>
      <c r="B9" s="83"/>
      <c r="C9" s="82">
        <v>1.4399036613323677</v>
      </c>
      <c r="D9" s="83">
        <v>0.005281007270470442</v>
      </c>
      <c r="E9" s="83">
        <v>0.019371216916293902</v>
      </c>
      <c r="F9" s="83">
        <v>0.003608257323724046</v>
      </c>
      <c r="G9" s="83">
        <v>0.024975547779577858</v>
      </c>
      <c r="H9" s="83">
        <v>0.009955661816694855</v>
      </c>
      <c r="I9" s="83">
        <v>0.10416160624293755</v>
      </c>
      <c r="J9" s="83">
        <v>0.0030738938524228683</v>
      </c>
      <c r="K9" s="83">
        <v>0.026630106766913346</v>
      </c>
      <c r="L9" s="82"/>
    </row>
    <row r="10">
      <c r="A10" s="114" t="s">
        <v>626</v>
      </c>
      <c r="B10" s="83"/>
      <c r="C10" s="82">
        <v>0.3524508154290509</v>
      </c>
      <c r="D10" s="83">
        <v>0.004568764194837369</v>
      </c>
      <c r="E10" s="83">
        <v>0.016134603152465152</v>
      </c>
      <c r="F10" s="83">
        <v>5.934027757577735E-4</v>
      </c>
      <c r="G10" s="83">
        <v>0.005891016239582934</v>
      </c>
      <c r="H10" s="83">
        <v>0.0013316851184997402</v>
      </c>
      <c r="I10" s="83">
        <v>0.0030738938524228683</v>
      </c>
      <c r="J10" s="83">
        <v>0.07640791262063595</v>
      </c>
      <c r="K10" s="83">
        <v>0.0023749380508482805</v>
      </c>
      <c r="L10" s="82"/>
    </row>
    <row r="11">
      <c r="A11" s="114" t="s">
        <v>627</v>
      </c>
      <c r="B11" s="83"/>
      <c r="C11" s="82">
        <v>0.4040318550587927</v>
      </c>
      <c r="D11" s="82">
        <v>0.004316138331848853</v>
      </c>
      <c r="E11" s="82">
        <v>0.030321906920180716</v>
      </c>
      <c r="F11" s="82">
        <v>0.014793786280751205</v>
      </c>
      <c r="G11" s="82">
        <v>0.0330764312110973</v>
      </c>
      <c r="H11" s="82">
        <v>0.007330464979600183</v>
      </c>
      <c r="I11" s="82">
        <v>0.026630106766913346</v>
      </c>
      <c r="J11" s="82">
        <v>0.0023749380508482805</v>
      </c>
      <c r="K11" s="82">
        <v>0.09696303714565678</v>
      </c>
      <c r="L11" s="82"/>
    </row>
    <row r="12">
      <c r="A12" s="118" t="s">
        <v>664</v>
      </c>
      <c r="B12" s="83"/>
      <c r="C12" s="82"/>
      <c r="D12" s="82"/>
      <c r="E12" s="82"/>
      <c r="F12" s="82"/>
      <c r="G12" s="82"/>
      <c r="H12" s="82"/>
      <c r="I12" s="82"/>
      <c r="J12" s="82"/>
      <c r="K12" s="82"/>
    </row>
    <row r="13">
      <c r="A13" s="118" t="s">
        <v>665</v>
      </c>
      <c r="B13" s="77"/>
      <c r="C13" s="82"/>
      <c r="D13" s="82"/>
      <c r="E13" s="82"/>
      <c r="F13" s="82"/>
      <c r="G13" s="82"/>
      <c r="H13" s="82"/>
      <c r="I13" s="82"/>
      <c r="J13" s="82"/>
      <c r="K13" s="82"/>
    </row>
    <row r="14">
      <c r="A14" s="77"/>
      <c r="B14" s="82"/>
      <c r="C14" s="77"/>
      <c r="D14" s="77"/>
      <c r="E14" s="77"/>
      <c r="F14" s="77"/>
      <c r="G14" s="77"/>
      <c r="H14" s="77"/>
      <c r="I14" s="77"/>
      <c r="J14" s="77"/>
      <c r="K14" s="77"/>
    </row>
    <row r="15">
      <c r="B15" s="131" t="s">
        <v>630</v>
      </c>
      <c r="C15" s="132" t="s">
        <v>673</v>
      </c>
      <c r="D15" s="132" t="s">
        <v>674</v>
      </c>
      <c r="E15" s="132" t="s">
        <v>675</v>
      </c>
      <c r="F15" s="133" t="s">
        <v>631</v>
      </c>
      <c r="G15" s="133" t="s">
        <v>632</v>
      </c>
      <c r="H15" s="133" t="s">
        <v>633</v>
      </c>
      <c r="I15" s="133" t="s">
        <v>634</v>
      </c>
      <c r="J15" s="134" t="s">
        <v>635</v>
      </c>
    </row>
    <row r="16">
      <c r="B16" s="88" t="s">
        <v>620</v>
      </c>
      <c r="C16" s="9">
        <f t="shared" ref="C16:C23" si="1">RAND()</f>
        <v>0.8125195518</v>
      </c>
      <c r="D16" s="9">
        <f>C16/C24</f>
        <v>0.2059139496</v>
      </c>
      <c r="E16" s="90">
        <v>0.3525345068403589</v>
      </c>
      <c r="F16" s="9">
        <f t="shared" ref="F16:F24" si="2">D16*E16</f>
        <v>0.07259177268</v>
      </c>
      <c r="P16" s="135" t="s">
        <v>676</v>
      </c>
    </row>
    <row r="17">
      <c r="B17" s="92" t="s">
        <v>621</v>
      </c>
      <c r="C17" s="15">
        <f t="shared" si="1"/>
        <v>0.07566624737</v>
      </c>
      <c r="D17" s="15">
        <f>C17/C24</f>
        <v>0.01917582883</v>
      </c>
      <c r="E17" s="104">
        <v>1.2820931736441095</v>
      </c>
      <c r="F17" s="15">
        <f t="shared" si="2"/>
        <v>0.02458519925</v>
      </c>
      <c r="H17" s="136" t="s">
        <v>677</v>
      </c>
      <c r="J17" s="137" t="s">
        <v>678</v>
      </c>
    </row>
    <row r="18">
      <c r="B18" s="88" t="s">
        <v>622</v>
      </c>
      <c r="C18" s="9">
        <f t="shared" si="1"/>
        <v>0.3654603918</v>
      </c>
      <c r="D18" s="9">
        <f t="shared" ref="D18:D24" si="3">C18/C$24</f>
        <v>0.09261733154</v>
      </c>
      <c r="E18" s="90">
        <v>0.02671315876443292</v>
      </c>
      <c r="F18" s="9">
        <f t="shared" si="2"/>
        <v>0.002474101482</v>
      </c>
      <c r="H18" s="9">
        <f>SUMPRODUCT(D16:D23,E16:E23)</f>
        <v>0.4743915646</v>
      </c>
      <c r="J18" s="10" t="str">
        <f t="array" ref="J18">SQRT(MMULT(TRANSPOSE(D16:D23), MMULT(E4:L11,D16:D23)))</f>
        <v>#VALUE!</v>
      </c>
      <c r="L18" s="138" t="s">
        <v>679</v>
      </c>
      <c r="M18" s="139" t="s">
        <v>680</v>
      </c>
    </row>
    <row r="19">
      <c r="B19" s="92" t="s">
        <v>623</v>
      </c>
      <c r="C19" s="15">
        <f t="shared" si="1"/>
        <v>0.1302224015</v>
      </c>
      <c r="D19" s="15">
        <f t="shared" si="3"/>
        <v>0.03300180158</v>
      </c>
      <c r="E19" s="104">
        <v>0.9051147766344307</v>
      </c>
      <c r="F19" s="15">
        <f t="shared" si="2"/>
        <v>0.02987041827</v>
      </c>
      <c r="L19" s="140">
        <v>0.003624674121931014</v>
      </c>
      <c r="M19" s="140">
        <f t="array" ref="M19:M26">E16:E23</f>
        <v>0.3525345068</v>
      </c>
    </row>
    <row r="20">
      <c r="B20" s="88" t="s">
        <v>624</v>
      </c>
      <c r="C20" s="9">
        <f t="shared" si="1"/>
        <v>0.9232372875</v>
      </c>
      <c r="D20" s="9">
        <f t="shared" si="3"/>
        <v>0.2339727529</v>
      </c>
      <c r="E20" s="90">
        <v>0.047126415887314366</v>
      </c>
      <c r="F20" s="9">
        <f t="shared" si="2"/>
        <v>0.01102629726</v>
      </c>
      <c r="L20" s="140">
        <v>0.11161302553394434</v>
      </c>
      <c r="M20" s="140">
        <v>1.2820931736441095</v>
      </c>
    </row>
    <row r="21">
      <c r="B21" s="92" t="s">
        <v>625</v>
      </c>
      <c r="C21" s="15">
        <f t="shared" si="1"/>
        <v>0.423423319</v>
      </c>
      <c r="D21" s="15">
        <f t="shared" si="3"/>
        <v>0.1073066707</v>
      </c>
      <c r="E21" s="104">
        <v>1.8547719239742082</v>
      </c>
      <c r="F21" s="15">
        <f t="shared" si="2"/>
        <v>0.1990294</v>
      </c>
      <c r="I21" s="136" t="s">
        <v>679</v>
      </c>
      <c r="J21" s="137" t="s">
        <v>680</v>
      </c>
      <c r="L21" s="140">
        <v>0.004856919384670214</v>
      </c>
      <c r="M21" s="140">
        <v>0.02671315876443292</v>
      </c>
    </row>
    <row r="22">
      <c r="B22" s="88" t="s">
        <v>626</v>
      </c>
      <c r="C22" s="9">
        <f t="shared" si="1"/>
        <v>0.595509328</v>
      </c>
      <c r="D22" s="9">
        <f t="shared" si="3"/>
        <v>0.1509178179</v>
      </c>
      <c r="E22" s="90">
        <v>0.6710099570863317</v>
      </c>
      <c r="F22" s="9">
        <f t="shared" si="2"/>
        <v>0.1012673585</v>
      </c>
      <c r="H22" s="141"/>
      <c r="I22" s="9">
        <f>H18</f>
        <v>0.4743915646</v>
      </c>
      <c r="J22" s="10" t="str">
        <f>J18</f>
        <v>#VALUE!</v>
      </c>
      <c r="L22" s="140">
        <v>0.13051243020060602</v>
      </c>
      <c r="M22" s="140">
        <v>0.9051147766344307</v>
      </c>
    </row>
    <row r="23">
      <c r="B23" s="92" t="s">
        <v>627</v>
      </c>
      <c r="C23" s="15">
        <f t="shared" si="1"/>
        <v>0.6198794319</v>
      </c>
      <c r="D23" s="15">
        <f t="shared" si="3"/>
        <v>0.1570938469</v>
      </c>
      <c r="E23" s="104">
        <v>0.21354761986399184</v>
      </c>
      <c r="F23" s="15">
        <f t="shared" si="2"/>
        <v>0.03354701711</v>
      </c>
      <c r="L23" s="140">
        <v>0.010029900098097231</v>
      </c>
      <c r="M23" s="140">
        <v>0.047126415887314366</v>
      </c>
    </row>
    <row r="24">
      <c r="C24" s="24">
        <f>SUM(C16:C23)</f>
        <v>3.945917959</v>
      </c>
      <c r="D24" s="24">
        <f t="shared" si="3"/>
        <v>1</v>
      </c>
      <c r="F24" s="24">
        <f t="shared" si="2"/>
        <v>0</v>
      </c>
      <c r="L24" s="140">
        <v>0.37515042254812053</v>
      </c>
      <c r="M24" s="140">
        <v>1.8547719239742082</v>
      </c>
    </row>
    <row r="25">
      <c r="L25" s="140">
        <v>0.06748624271590614</v>
      </c>
      <c r="M25" s="140">
        <v>0.6710099570863317</v>
      </c>
    </row>
    <row r="26">
      <c r="L26" s="140">
        <v>0.01302320021028079</v>
      </c>
      <c r="M26" s="140">
        <v>0.21354761986399184</v>
      </c>
    </row>
    <row r="27">
      <c r="L27" s="140">
        <v>0.17488870124756695</v>
      </c>
      <c r="M27" s="140"/>
    </row>
    <row r="28">
      <c r="I28" s="142" t="str">
        <f t="shared" ref="I28:I36" si="4">H24</f>
        <v/>
      </c>
    </row>
    <row r="29">
      <c r="I29" s="142" t="str">
        <f t="shared" si="4"/>
        <v/>
      </c>
    </row>
    <row r="30">
      <c r="I30" s="142" t="str">
        <f t="shared" si="4"/>
        <v/>
      </c>
    </row>
    <row r="31">
      <c r="I31" s="142" t="str">
        <f t="shared" si="4"/>
        <v/>
      </c>
    </row>
    <row r="32">
      <c r="I32" s="142" t="str">
        <f t="shared" si="4"/>
        <v/>
      </c>
    </row>
    <row r="33">
      <c r="I33" s="142" t="str">
        <f t="shared" si="4"/>
        <v/>
      </c>
    </row>
    <row r="34">
      <c r="I34" s="142" t="str">
        <f t="shared" si="4"/>
        <v/>
      </c>
    </row>
    <row r="35">
      <c r="I35" s="142" t="str">
        <f t="shared" si="4"/>
        <v/>
      </c>
    </row>
    <row r="36">
      <c r="I36" s="142" t="str">
        <f t="shared" si="4"/>
        <v/>
      </c>
    </row>
  </sheetData>
  <mergeCells count="2">
    <mergeCell ref="A1:M2"/>
    <mergeCell ref="D3:J3"/>
  </mergeCells>
  <drawing r:id="rId1"/>
  <tableParts count="2"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1.57"/>
    <col customWidth="1" min="3" max="3" width="19.57"/>
    <col customWidth="1" min="5" max="5" width="21.29"/>
    <col customWidth="1" min="6" max="6" width="18.29"/>
  </cols>
  <sheetData>
    <row r="1">
      <c r="A1" s="83" t="s">
        <v>670</v>
      </c>
    </row>
    <row r="3">
      <c r="A3" s="111" t="s">
        <v>653</v>
      </c>
      <c r="B3" s="111" t="s">
        <v>654</v>
      </c>
      <c r="C3" s="111" t="s">
        <v>681</v>
      </c>
      <c r="D3" s="111" t="s">
        <v>655</v>
      </c>
      <c r="E3" s="111" t="s">
        <v>682</v>
      </c>
      <c r="F3" s="111" t="s">
        <v>656</v>
      </c>
      <c r="M3" s="113"/>
      <c r="N3" s="113"/>
      <c r="O3" s="113"/>
    </row>
    <row r="4">
      <c r="A4" s="114" t="s">
        <v>620</v>
      </c>
      <c r="B4" s="83">
        <f t="shared" ref="B4:B13" si="1">RAND()</f>
        <v>0.1201291466</v>
      </c>
      <c r="C4" s="82">
        <f t="shared" ref="C4:C13" si="2">B4/B$14</f>
        <v>0.02532757296</v>
      </c>
      <c r="D4" s="82">
        <v>0.3525345068403589</v>
      </c>
      <c r="E4" s="77">
        <f t="shared" ref="E4:E14" si="3">C4*D4</f>
        <v>0.008928843443</v>
      </c>
      <c r="F4" s="77">
        <f t="array" ref="F4:O13">Calculations!B11:K20</f>
        <v>0.1469901427</v>
      </c>
      <c r="G4" s="77">
        <v>0.009352809419422348</v>
      </c>
      <c r="H4" s="77">
        <v>0.007555616680853935</v>
      </c>
      <c r="I4" s="77">
        <v>0.014395538181438284</v>
      </c>
      <c r="J4" s="77">
        <v>-0.008697292411320133</v>
      </c>
      <c r="K4" s="77">
        <v>0.005281007270470442</v>
      </c>
      <c r="L4" s="77">
        <v>0.004568764194837369</v>
      </c>
      <c r="M4" s="77">
        <v>0.004316138331848853</v>
      </c>
      <c r="N4" s="82">
        <v>-0.022373471319860186</v>
      </c>
      <c r="O4" s="82">
        <v>0.03174189133393027</v>
      </c>
    </row>
    <row r="5">
      <c r="A5" s="114" t="s">
        <v>621</v>
      </c>
      <c r="B5" s="83">
        <f t="shared" si="1"/>
        <v>0.9585132231</v>
      </c>
      <c r="C5" s="82">
        <f t="shared" si="2"/>
        <v>0.2020892871</v>
      </c>
      <c r="D5" s="82">
        <v>1.2820931736441095</v>
      </c>
      <c r="E5" s="77">
        <f t="shared" si="3"/>
        <v>0.2590972955</v>
      </c>
      <c r="F5" s="83">
        <v>0.009352809419422348</v>
      </c>
      <c r="G5" s="83">
        <v>0.08614331683860771</v>
      </c>
      <c r="H5" s="83">
        <v>0.0021141642662896704</v>
      </c>
      <c r="I5" s="83">
        <v>0.03459332661732226</v>
      </c>
      <c r="J5" s="83">
        <v>0.003751438038275717</v>
      </c>
      <c r="K5" s="83">
        <v>0.019371216916293902</v>
      </c>
      <c r="L5" s="83">
        <v>0.016134603152465152</v>
      </c>
      <c r="M5" s="82">
        <v>0.030321906920180716</v>
      </c>
      <c r="N5" s="82">
        <v>-7.712107857087889E-4</v>
      </c>
      <c r="O5" s="82">
        <v>0.011761380994978594</v>
      </c>
    </row>
    <row r="6">
      <c r="A6" s="114" t="s">
        <v>622</v>
      </c>
      <c r="B6" s="83">
        <f t="shared" si="1"/>
        <v>0.428009413</v>
      </c>
      <c r="C6" s="82">
        <f t="shared" si="2"/>
        <v>0.0902398789</v>
      </c>
      <c r="D6" s="82">
        <v>0.02671315876443292</v>
      </c>
      <c r="E6" s="77">
        <f t="shared" si="3"/>
        <v>0.002410592212</v>
      </c>
      <c r="F6" s="83">
        <v>0.007555616680853935</v>
      </c>
      <c r="G6" s="83">
        <v>0.0021141642662896704</v>
      </c>
      <c r="H6" s="83">
        <v>0.0873451516541399</v>
      </c>
      <c r="I6" s="83">
        <v>0.003777972585069977</v>
      </c>
      <c r="J6" s="83">
        <v>1.9386634291954652E-4</v>
      </c>
      <c r="K6" s="83">
        <v>0.003608257323724046</v>
      </c>
      <c r="L6" s="83">
        <v>5.934027757577735E-4</v>
      </c>
      <c r="M6" s="82">
        <v>0.014793786280751205</v>
      </c>
      <c r="N6" s="82">
        <v>0.004020072999445134</v>
      </c>
      <c r="O6" s="82">
        <v>-0.026757141748642976</v>
      </c>
    </row>
    <row r="7">
      <c r="A7" s="114" t="s">
        <v>623</v>
      </c>
      <c r="B7" s="83">
        <f t="shared" si="1"/>
        <v>0.5247580411</v>
      </c>
      <c r="C7" s="82">
        <f t="shared" si="2"/>
        <v>0.1106379921</v>
      </c>
      <c r="D7" s="82">
        <v>0.9051147766344307</v>
      </c>
      <c r="E7" s="77">
        <f t="shared" si="3"/>
        <v>0.1001400815</v>
      </c>
      <c r="F7" s="83">
        <v>0.014395538181438284</v>
      </c>
      <c r="G7" s="83">
        <v>0.03459332661732226</v>
      </c>
      <c r="H7" s="83">
        <v>0.003777972585069977</v>
      </c>
      <c r="I7" s="83">
        <v>0.15938491378426434</v>
      </c>
      <c r="J7" s="83">
        <v>0.00653720000611989</v>
      </c>
      <c r="K7" s="83">
        <v>0.024975547779577858</v>
      </c>
      <c r="L7" s="83">
        <v>0.005891016239582934</v>
      </c>
      <c r="M7" s="82">
        <v>0.0330764312110973</v>
      </c>
      <c r="N7" s="82">
        <v>0.02298508484187627</v>
      </c>
      <c r="O7" s="82">
        <v>-0.025639201310589704</v>
      </c>
    </row>
    <row r="8">
      <c r="A8" s="114" t="s">
        <v>624</v>
      </c>
      <c r="B8" s="83">
        <f t="shared" si="1"/>
        <v>0.2688489939</v>
      </c>
      <c r="C8" s="82">
        <f t="shared" si="2"/>
        <v>0.05668310068</v>
      </c>
      <c r="D8" s="82">
        <v>0.047126415887314366</v>
      </c>
      <c r="E8" s="77">
        <f t="shared" si="3"/>
        <v>0.002671271377</v>
      </c>
      <c r="F8" s="83">
        <v>-0.008697292411320133</v>
      </c>
      <c r="G8" s="83">
        <v>0.003751438038275717</v>
      </c>
      <c r="H8" s="83">
        <v>1.9386634291954652E-4</v>
      </c>
      <c r="I8" s="83">
        <v>0.00653720000611989</v>
      </c>
      <c r="J8" s="83">
        <v>0.06339571046227865</v>
      </c>
      <c r="K8" s="83">
        <v>0.009955661816694855</v>
      </c>
      <c r="L8" s="83">
        <v>0.0013316851184997402</v>
      </c>
      <c r="M8" s="82">
        <v>0.007330464979600183</v>
      </c>
      <c r="N8" s="82">
        <v>0.0051311627538131125</v>
      </c>
      <c r="O8" s="82">
        <v>-0.008517744472353544</v>
      </c>
    </row>
    <row r="9">
      <c r="A9" s="114" t="s">
        <v>625</v>
      </c>
      <c r="B9" s="83">
        <f t="shared" si="1"/>
        <v>0.2014878101</v>
      </c>
      <c r="C9" s="82">
        <f t="shared" si="2"/>
        <v>0.04248092455</v>
      </c>
      <c r="D9" s="82">
        <v>1.8547719239742082</v>
      </c>
      <c r="E9" s="77">
        <f t="shared" si="3"/>
        <v>0.07879242616</v>
      </c>
      <c r="F9" s="83">
        <v>0.005281007270470442</v>
      </c>
      <c r="G9" s="83">
        <v>0.019371216916293902</v>
      </c>
      <c r="H9" s="83">
        <v>0.003608257323724046</v>
      </c>
      <c r="I9" s="83">
        <v>0.024975547779577858</v>
      </c>
      <c r="J9" s="83">
        <v>0.009955661816694855</v>
      </c>
      <c r="K9" s="83">
        <v>0.10416160624293755</v>
      </c>
      <c r="L9" s="83">
        <v>0.0030738938524228683</v>
      </c>
      <c r="M9" s="82">
        <v>0.026630106766913346</v>
      </c>
      <c r="N9" s="82">
        <v>0.014139106552320454</v>
      </c>
      <c r="O9" s="82">
        <v>0.02258142438380124</v>
      </c>
    </row>
    <row r="10">
      <c r="A10" s="114" t="s">
        <v>626</v>
      </c>
      <c r="B10" s="83">
        <f t="shared" si="1"/>
        <v>0.3567753685</v>
      </c>
      <c r="C10" s="82">
        <f t="shared" si="2"/>
        <v>0.07522116351</v>
      </c>
      <c r="D10" s="82">
        <v>0.6710099570863317</v>
      </c>
      <c r="E10" s="77">
        <f t="shared" si="3"/>
        <v>0.0504741497</v>
      </c>
      <c r="F10" s="83">
        <v>0.004568764194837369</v>
      </c>
      <c r="G10" s="83">
        <v>0.016134603152465152</v>
      </c>
      <c r="H10" s="83">
        <v>5.934027757577735E-4</v>
      </c>
      <c r="I10" s="83">
        <v>0.005891016239582934</v>
      </c>
      <c r="J10" s="83">
        <v>0.0013316851184997402</v>
      </c>
      <c r="K10" s="83">
        <v>0.0030738938524228683</v>
      </c>
      <c r="L10" s="83">
        <v>0.07640791262063595</v>
      </c>
      <c r="M10" s="82">
        <v>0.0023749380508482805</v>
      </c>
      <c r="N10" s="82">
        <v>0.004869483833224098</v>
      </c>
      <c r="O10" s="82">
        <v>0.050746544783881874</v>
      </c>
    </row>
    <row r="11">
      <c r="A11" s="114" t="s">
        <v>627</v>
      </c>
      <c r="B11" s="83">
        <f t="shared" si="1"/>
        <v>0.6944537111</v>
      </c>
      <c r="C11" s="82">
        <f t="shared" si="2"/>
        <v>0.1464159826</v>
      </c>
      <c r="D11" s="82">
        <v>0.21354761986399184</v>
      </c>
      <c r="E11" s="77">
        <f t="shared" si="3"/>
        <v>0.0312667846</v>
      </c>
      <c r="F11" s="82">
        <v>0.004316138331848853</v>
      </c>
      <c r="G11" s="82">
        <v>0.030321906920180716</v>
      </c>
      <c r="H11" s="82">
        <v>0.014793786280751205</v>
      </c>
      <c r="I11" s="82">
        <v>0.0330764312110973</v>
      </c>
      <c r="J11" s="82">
        <v>0.007330464979600183</v>
      </c>
      <c r="K11" s="82">
        <v>0.026630106766913346</v>
      </c>
      <c r="L11" s="82">
        <v>0.0023749380508482805</v>
      </c>
      <c r="M11" s="82">
        <v>0.09696303714565678</v>
      </c>
      <c r="N11" s="82">
        <v>0.004632228284039583</v>
      </c>
      <c r="O11" s="82">
        <v>0.007522112883778743</v>
      </c>
    </row>
    <row r="12">
      <c r="A12" s="118" t="s">
        <v>628</v>
      </c>
      <c r="B12" s="83">
        <f t="shared" si="1"/>
        <v>0.6667747366</v>
      </c>
      <c r="C12" s="82">
        <f t="shared" si="2"/>
        <v>0.1405802528</v>
      </c>
      <c r="D12" s="82">
        <v>3.620509587399302</v>
      </c>
      <c r="E12" s="77">
        <f t="shared" si="3"/>
        <v>0.508972153</v>
      </c>
      <c r="F12" s="82">
        <v>-0.022373471319860186</v>
      </c>
      <c r="G12" s="82">
        <v>-7.712107857087889E-4</v>
      </c>
      <c r="H12" s="82">
        <v>0.004020072999445134</v>
      </c>
      <c r="I12" s="82">
        <v>0.02298508484187627</v>
      </c>
      <c r="J12" s="82">
        <v>0.0051311627538131125</v>
      </c>
      <c r="K12" s="82">
        <v>0.014139106552320454</v>
      </c>
      <c r="L12" s="82">
        <v>0.004869483833224098</v>
      </c>
      <c r="M12" s="82">
        <v>0.004632228284039583</v>
      </c>
      <c r="N12" s="82">
        <v>0.25408550105250977</v>
      </c>
      <c r="O12" s="82">
        <v>0.03343506289803632</v>
      </c>
    </row>
    <row r="13">
      <c r="A13" s="118" t="s">
        <v>10</v>
      </c>
      <c r="B13" s="83">
        <f t="shared" si="1"/>
        <v>0.523268034</v>
      </c>
      <c r="C13" s="82">
        <f t="shared" si="2"/>
        <v>0.1103238447</v>
      </c>
      <c r="D13" s="82">
        <v>0.3029430131324158</v>
      </c>
      <c r="E13" s="77">
        <f t="shared" si="3"/>
        <v>0.03342183793</v>
      </c>
      <c r="F13" s="82">
        <v>0.03174189133393027</v>
      </c>
      <c r="G13" s="82">
        <v>0.011761380994978594</v>
      </c>
      <c r="H13" s="82">
        <v>-0.026757141748642976</v>
      </c>
      <c r="I13" s="82">
        <v>-0.025639201310589704</v>
      </c>
      <c r="J13" s="82">
        <v>-0.008517744472353544</v>
      </c>
      <c r="K13" s="82">
        <v>0.02258142438380124</v>
      </c>
      <c r="L13" s="82">
        <v>0.050746544783881874</v>
      </c>
      <c r="M13" s="82">
        <v>0.007522112883778743</v>
      </c>
      <c r="N13" s="82">
        <v>0.03343506289803632</v>
      </c>
      <c r="O13" s="82">
        <v>0.6752258840924382</v>
      </c>
    </row>
    <row r="14">
      <c r="A14" s="118"/>
      <c r="B14" s="77">
        <f>SUM(B4:B13)</f>
        <v>4.743018478</v>
      </c>
      <c r="C14" s="77"/>
      <c r="D14" s="77"/>
      <c r="E14" s="77">
        <f t="shared" si="3"/>
        <v>0</v>
      </c>
      <c r="F14" s="77"/>
      <c r="G14" s="77"/>
      <c r="H14" s="77"/>
      <c r="I14" s="77"/>
      <c r="J14" s="77"/>
      <c r="K14" s="77"/>
      <c r="L14" s="77"/>
      <c r="M14" s="77"/>
      <c r="N14" s="77"/>
      <c r="O14" s="77"/>
    </row>
    <row r="15">
      <c r="A15" s="118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</row>
    <row r="16">
      <c r="A16" s="77"/>
      <c r="B16" s="129" t="s">
        <v>683</v>
      </c>
      <c r="C16" s="129" t="s">
        <v>684</v>
      </c>
      <c r="D16" s="143"/>
      <c r="E16" s="129" t="s">
        <v>684</v>
      </c>
      <c r="F16" s="129" t="s">
        <v>683</v>
      </c>
      <c r="G16" s="129" t="s">
        <v>685</v>
      </c>
      <c r="H16" s="113"/>
      <c r="I16" s="113" t="s">
        <v>613</v>
      </c>
      <c r="J16" s="113">
        <v>0.07028115226337447</v>
      </c>
      <c r="K16" s="77"/>
      <c r="L16" s="77"/>
      <c r="M16" s="77"/>
      <c r="N16" s="77"/>
      <c r="O16" s="77"/>
    </row>
    <row r="17">
      <c r="B17" s="142">
        <f>SUMPRODUCT(C4:C13,D4:D13)</f>
        <v>1.076175435</v>
      </c>
      <c r="C17" s="142">
        <f t="array" ref="C17">SQRT(MMULT(TRANSPOSE(C4:C13) ,MMULT(F4:O13,C4:C13)))</f>
        <v>0.1802637764</v>
      </c>
      <c r="E17" s="142">
        <v>0.1759256028732263</v>
      </c>
      <c r="F17" s="142">
        <v>0.8151108109437979</v>
      </c>
      <c r="G17" s="142">
        <f t="shared" ref="G17:G25" si="4">(F17-$J$16)/E17</f>
        <v>4.233776361</v>
      </c>
    </row>
    <row r="18">
      <c r="E18" s="142">
        <v>0.18124219550436407</v>
      </c>
      <c r="F18" s="142">
        <v>0.9718441263147767</v>
      </c>
      <c r="G18" s="142">
        <f t="shared" si="4"/>
        <v>4.974354739</v>
      </c>
    </row>
    <row r="19">
      <c r="E19" s="142">
        <v>0.1777385850143926</v>
      </c>
      <c r="F19" s="142">
        <v>0.5882870241071387</v>
      </c>
      <c r="G19" s="142">
        <f t="shared" si="4"/>
        <v>2.914425541</v>
      </c>
    </row>
    <row r="20">
      <c r="E20" s="142">
        <v>0.22082135677017403</v>
      </c>
      <c r="F20" s="142">
        <v>1.1962406894656048</v>
      </c>
      <c r="G20" s="142">
        <f t="shared" si="4"/>
        <v>5.098961231</v>
      </c>
    </row>
    <row r="21">
      <c r="E21" s="142">
        <v>0.17234090260976673</v>
      </c>
      <c r="F21" s="142">
        <v>0.6839118139253931</v>
      </c>
      <c r="G21" s="142">
        <f t="shared" si="4"/>
        <v>3.560563119</v>
      </c>
    </row>
    <row r="22">
      <c r="E22" s="142">
        <v>0.1699892975909624</v>
      </c>
      <c r="F22" s="142">
        <v>1.1289384271789515</v>
      </c>
      <c r="G22" s="142">
        <f t="shared" si="4"/>
        <v>6.227787807</v>
      </c>
    </row>
    <row r="23">
      <c r="E23" s="142">
        <v>0.1811244236377068</v>
      </c>
      <c r="F23" s="142">
        <v>1.257289005445722</v>
      </c>
      <c r="G23" s="142">
        <f t="shared" si="4"/>
        <v>6.553549374</v>
      </c>
    </row>
    <row r="24">
      <c r="E24" s="142">
        <v>0.16907821961055833</v>
      </c>
      <c r="F24" s="142">
        <v>1.0521249768427154</v>
      </c>
      <c r="G24" s="142">
        <f t="shared" si="4"/>
        <v>5.807039055</v>
      </c>
    </row>
    <row r="25">
      <c r="E25" s="142">
        <v>0.19887432315424805</v>
      </c>
      <c r="F25" s="142">
        <v>1.2896388363210791</v>
      </c>
      <c r="G25" s="142">
        <f t="shared" si="4"/>
        <v>6.13129772</v>
      </c>
    </row>
  </sheetData>
  <mergeCells count="2">
    <mergeCell ref="A1:O2"/>
    <mergeCell ref="F3:L3"/>
  </mergeCells>
  <drawing r:id="rId1"/>
</worksheet>
</file>